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4050" windowWidth="20520" windowHeight="4095" tabRatio="834"/>
  </bookViews>
  <sheets>
    <sheet name="Resumen_año" sheetId="7" r:id="rId1"/>
    <sheet name="Merluza común Artesanal" sheetId="1" r:id="rId2"/>
    <sheet name="Merluza común Industrial" sheetId="2" r:id="rId3"/>
    <sheet name="M. común FUP y P.Investigación" sheetId="5" r:id="rId4"/>
    <sheet name="Cesiones individuales" sheetId="14" r:id="rId5"/>
    <sheet name="Publicacion Web" sheetId="9" r:id="rId6"/>
    <sheet name="Hoja2" sheetId="15" r:id="rId7"/>
    <sheet name="coeficientes LTP" sheetId="12" state="hidden" r:id="rId8"/>
    <sheet name="Hoja1" sheetId="13" state="hidden" r:id="rId9"/>
  </sheets>
  <definedNames>
    <definedName name="_xlnm._FilterDatabase" localSheetId="1" hidden="1">'Merluza común Artesanal'!$A$51:$Z$878</definedName>
    <definedName name="_xlnm._FilterDatabase" localSheetId="5" hidden="1">'Publicacion Web'!$A$1:$T$1095</definedName>
  </definedNames>
  <calcPr calcId="144525"/>
</workbook>
</file>

<file path=xl/calcChain.xml><?xml version="1.0" encoding="utf-8"?>
<calcChain xmlns="http://schemas.openxmlformats.org/spreadsheetml/2006/main">
  <c r="H48" i="2" l="1"/>
  <c r="H34" i="2"/>
  <c r="I372" i="9" l="1"/>
  <c r="J372" i="9"/>
  <c r="H372" i="9"/>
  <c r="I368" i="9"/>
  <c r="J368" i="9"/>
  <c r="H368" i="9"/>
  <c r="I364" i="9"/>
  <c r="J364" i="9"/>
  <c r="H364" i="9"/>
  <c r="H504" i="9"/>
  <c r="H500" i="9"/>
  <c r="H496" i="9"/>
  <c r="H492" i="9"/>
  <c r="H488" i="9"/>
  <c r="H484" i="9"/>
  <c r="H480" i="9"/>
  <c r="H476" i="9"/>
  <c r="H472" i="9"/>
  <c r="H468" i="9"/>
  <c r="H464" i="9"/>
  <c r="H460" i="9"/>
  <c r="H456" i="9"/>
  <c r="H452" i="9"/>
  <c r="H448" i="9"/>
  <c r="H444" i="9"/>
  <c r="H440" i="9"/>
  <c r="H436" i="9"/>
  <c r="H432" i="9"/>
  <c r="H428" i="9"/>
  <c r="H424" i="9"/>
  <c r="H420" i="9"/>
  <c r="H416" i="9"/>
  <c r="H412" i="9"/>
  <c r="H408" i="9"/>
  <c r="H404" i="9"/>
  <c r="H400" i="9"/>
  <c r="H396" i="9"/>
  <c r="H392" i="9"/>
  <c r="H388" i="9"/>
  <c r="H384" i="9"/>
  <c r="H380" i="9"/>
  <c r="H376" i="9"/>
  <c r="I360" i="9"/>
  <c r="J360" i="9"/>
  <c r="H360" i="9"/>
  <c r="I356" i="9"/>
  <c r="J356" i="9"/>
  <c r="H356" i="9"/>
  <c r="O356" i="9" l="1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E500" i="9"/>
  <c r="E496" i="9"/>
  <c r="E492" i="9"/>
  <c r="E488" i="9"/>
  <c r="E484" i="9"/>
  <c r="E480" i="9"/>
  <c r="E476" i="9"/>
  <c r="E472" i="9"/>
  <c r="E468" i="9"/>
  <c r="E464" i="9"/>
  <c r="E460" i="9"/>
  <c r="E456" i="9"/>
  <c r="E452" i="9"/>
  <c r="E448" i="9"/>
  <c r="E444" i="9"/>
  <c r="E440" i="9"/>
  <c r="E436" i="9"/>
  <c r="E432" i="9"/>
  <c r="E428" i="9"/>
  <c r="E424" i="9"/>
  <c r="E420" i="9"/>
  <c r="E416" i="9"/>
  <c r="E412" i="9"/>
  <c r="E408" i="9"/>
  <c r="E404" i="9"/>
  <c r="E400" i="9"/>
  <c r="E396" i="9"/>
  <c r="E392" i="9"/>
  <c r="E388" i="9"/>
  <c r="E384" i="9"/>
  <c r="E380" i="9"/>
  <c r="E376" i="9"/>
  <c r="E372" i="9"/>
  <c r="E368" i="9"/>
  <c r="E504" i="9"/>
  <c r="E364" i="9"/>
  <c r="E363" i="9"/>
  <c r="E360" i="9"/>
  <c r="E356" i="9"/>
  <c r="F8" i="2" l="1"/>
  <c r="I352" i="9" l="1"/>
  <c r="J352" i="9"/>
  <c r="H352" i="9"/>
  <c r="O352" i="9"/>
  <c r="O348" i="9"/>
  <c r="I348" i="9"/>
  <c r="J348" i="9"/>
  <c r="H348" i="9"/>
  <c r="E352" i="9"/>
  <c r="E348" i="9"/>
  <c r="N344" i="9"/>
  <c r="O344" i="9"/>
  <c r="I344" i="9"/>
  <c r="J344" i="9"/>
  <c r="H344" i="9"/>
  <c r="N340" i="9"/>
  <c r="O340" i="9"/>
  <c r="I340" i="9"/>
  <c r="J340" i="9"/>
  <c r="H340" i="9"/>
  <c r="E344" i="9"/>
  <c r="E340" i="9"/>
  <c r="I413" i="9"/>
  <c r="J413" i="9"/>
  <c r="K413" i="9"/>
  <c r="N413" i="9"/>
  <c r="I414" i="9"/>
  <c r="K414" i="9"/>
  <c r="N414" i="9"/>
  <c r="I415" i="9"/>
  <c r="K415" i="9"/>
  <c r="N415" i="9"/>
  <c r="I417" i="9"/>
  <c r="J417" i="9"/>
  <c r="K417" i="9"/>
  <c r="N417" i="9"/>
  <c r="I418" i="9"/>
  <c r="K418" i="9"/>
  <c r="N418" i="9"/>
  <c r="I419" i="9"/>
  <c r="K419" i="9"/>
  <c r="N419" i="9"/>
  <c r="H414" i="9"/>
  <c r="H415" i="9"/>
  <c r="H417" i="9"/>
  <c r="H418" i="9"/>
  <c r="H419" i="9"/>
  <c r="H413" i="9"/>
  <c r="O336" i="9"/>
  <c r="I336" i="9"/>
  <c r="J336" i="9"/>
  <c r="H336" i="9"/>
  <c r="O332" i="9"/>
  <c r="I332" i="9"/>
  <c r="J332" i="9"/>
  <c r="H332" i="9"/>
  <c r="H328" i="9"/>
  <c r="E336" i="9"/>
  <c r="E332" i="9"/>
  <c r="E328" i="9"/>
  <c r="E324" i="9"/>
  <c r="E320" i="9"/>
  <c r="E316" i="9"/>
  <c r="E312" i="9"/>
  <c r="E308" i="9"/>
  <c r="E304" i="9"/>
  <c r="E300" i="9"/>
  <c r="E296" i="9"/>
  <c r="E295" i="9"/>
  <c r="E294" i="9"/>
  <c r="E293" i="9"/>
  <c r="E292" i="9"/>
  <c r="L849" i="1" l="1"/>
  <c r="N791" i="1" l="1"/>
  <c r="H440" i="1" l="1"/>
  <c r="E288" i="9"/>
  <c r="E284" i="9"/>
  <c r="E280" i="9"/>
  <c r="E276" i="9"/>
  <c r="E272" i="9"/>
  <c r="E268" i="9"/>
  <c r="E264" i="9"/>
  <c r="E260" i="9"/>
  <c r="E256" i="9"/>
  <c r="E252" i="9"/>
  <c r="H864" i="1" l="1"/>
  <c r="E248" i="9" l="1"/>
  <c r="E244" i="9"/>
  <c r="E240" i="9"/>
  <c r="E236" i="9"/>
  <c r="E232" i="9"/>
  <c r="E228" i="9"/>
  <c r="F26" i="2" l="1"/>
  <c r="N71" i="9" l="1"/>
  <c r="N67" i="9"/>
  <c r="N63" i="9"/>
  <c r="O63" i="9"/>
  <c r="E59" i="9"/>
  <c r="E58" i="9"/>
  <c r="E57" i="9"/>
  <c r="J870" i="1" l="1"/>
  <c r="J19" i="1" l="1"/>
  <c r="F20" i="2" l="1"/>
  <c r="I589" i="1" l="1"/>
  <c r="L589" i="1" s="1"/>
  <c r="N589" i="1"/>
  <c r="O589" i="1"/>
  <c r="P589" i="1"/>
  <c r="Q589" i="1"/>
  <c r="P590" i="1"/>
  <c r="R590" i="1" s="1"/>
  <c r="P591" i="1"/>
  <c r="S591" i="1" s="1"/>
  <c r="I592" i="1"/>
  <c r="K592" i="1" s="1"/>
  <c r="I593" i="1" s="1"/>
  <c r="N592" i="1"/>
  <c r="O592" i="1"/>
  <c r="Q592" i="1"/>
  <c r="P593" i="1"/>
  <c r="Q593" i="1" s="1"/>
  <c r="S593" i="1" s="1"/>
  <c r="P594" i="1"/>
  <c r="S594" i="1"/>
  <c r="I595" i="1"/>
  <c r="K595" i="1"/>
  <c r="I596" i="1" s="1"/>
  <c r="L596" i="1" s="1"/>
  <c r="L595" i="1"/>
  <c r="N595" i="1"/>
  <c r="P595" i="1" s="1"/>
  <c r="O595" i="1"/>
  <c r="Q595" i="1"/>
  <c r="P596" i="1"/>
  <c r="Q596" i="1" s="1"/>
  <c r="S596" i="1" s="1"/>
  <c r="P597" i="1"/>
  <c r="S597" i="1" s="1"/>
  <c r="I538" i="1"/>
  <c r="K538" i="1" s="1"/>
  <c r="I539" i="1" s="1"/>
  <c r="N538" i="1"/>
  <c r="O538" i="1"/>
  <c r="Q538" i="1"/>
  <c r="P539" i="1"/>
  <c r="R539" i="1" s="1"/>
  <c r="Q539" i="1"/>
  <c r="S539" i="1" s="1"/>
  <c r="P540" i="1"/>
  <c r="S540" i="1" s="1"/>
  <c r="I541" i="1"/>
  <c r="K541" i="1" s="1"/>
  <c r="I542" i="1" s="1"/>
  <c r="N541" i="1"/>
  <c r="O541" i="1"/>
  <c r="Q541" i="1"/>
  <c r="P542" i="1"/>
  <c r="R542" i="1" s="1"/>
  <c r="P543" i="1"/>
  <c r="S543" i="1" s="1"/>
  <c r="I544" i="1"/>
  <c r="L544" i="1" s="1"/>
  <c r="N544" i="1"/>
  <c r="O544" i="1"/>
  <c r="Q544" i="1"/>
  <c r="P545" i="1"/>
  <c r="R545" i="1" s="1"/>
  <c r="P546" i="1"/>
  <c r="S546" i="1" s="1"/>
  <c r="I547" i="1"/>
  <c r="K547" i="1" s="1"/>
  <c r="I548" i="1" s="1"/>
  <c r="N547" i="1"/>
  <c r="O547" i="1"/>
  <c r="Q547" i="1"/>
  <c r="P548" i="1"/>
  <c r="Q548" i="1" s="1"/>
  <c r="S548" i="1" s="1"/>
  <c r="P549" i="1"/>
  <c r="S549" i="1" s="1"/>
  <c r="I550" i="1"/>
  <c r="K550" i="1" s="1"/>
  <c r="I551" i="1" s="1"/>
  <c r="K551" i="1" s="1"/>
  <c r="I552" i="1" s="1"/>
  <c r="N550" i="1"/>
  <c r="O550" i="1"/>
  <c r="Q550" i="1"/>
  <c r="P551" i="1"/>
  <c r="Q551" i="1" s="1"/>
  <c r="S551" i="1" s="1"/>
  <c r="P552" i="1"/>
  <c r="S552" i="1" s="1"/>
  <c r="I376" i="1"/>
  <c r="K376" i="1" s="1"/>
  <c r="I377" i="1" s="1"/>
  <c r="L377" i="1" s="1"/>
  <c r="L376" i="1"/>
  <c r="N376" i="1"/>
  <c r="O376" i="1"/>
  <c r="Q376" i="1"/>
  <c r="P377" i="1"/>
  <c r="R377" i="1" s="1"/>
  <c r="P378" i="1"/>
  <c r="S378" i="1" s="1"/>
  <c r="I319" i="1"/>
  <c r="L319" i="1" s="1"/>
  <c r="M413" i="9" s="1"/>
  <c r="N319" i="1"/>
  <c r="O319" i="1"/>
  <c r="Q319" i="1"/>
  <c r="P320" i="1"/>
  <c r="R320" i="1" s="1"/>
  <c r="P321" i="1"/>
  <c r="S321" i="1" s="1"/>
  <c r="L550" i="1" l="1"/>
  <c r="R595" i="1"/>
  <c r="K319" i="1"/>
  <c r="P541" i="1"/>
  <c r="S541" i="1" s="1"/>
  <c r="P592" i="1"/>
  <c r="R592" i="1" s="1"/>
  <c r="Q590" i="1"/>
  <c r="S590" i="1" s="1"/>
  <c r="L541" i="1"/>
  <c r="R596" i="1"/>
  <c r="P547" i="1"/>
  <c r="Q545" i="1"/>
  <c r="S545" i="1" s="1"/>
  <c r="P544" i="1"/>
  <c r="R544" i="1" s="1"/>
  <c r="K589" i="1"/>
  <c r="I590" i="1" s="1"/>
  <c r="K590" i="1" s="1"/>
  <c r="I591" i="1" s="1"/>
  <c r="K591" i="1" s="1"/>
  <c r="K596" i="1"/>
  <c r="I597" i="1" s="1"/>
  <c r="L597" i="1" s="1"/>
  <c r="R589" i="1"/>
  <c r="K597" i="1"/>
  <c r="S595" i="1"/>
  <c r="K593" i="1"/>
  <c r="I594" i="1" s="1"/>
  <c r="L593" i="1"/>
  <c r="S592" i="1"/>
  <c r="S589" i="1"/>
  <c r="R593" i="1"/>
  <c r="L592" i="1"/>
  <c r="Q542" i="1"/>
  <c r="S542" i="1" s="1"/>
  <c r="R551" i="1"/>
  <c r="P538" i="1"/>
  <c r="R538" i="1" s="1"/>
  <c r="P319" i="1"/>
  <c r="R319" i="1" s="1"/>
  <c r="P550" i="1"/>
  <c r="R550" i="1" s="1"/>
  <c r="L542" i="1"/>
  <c r="K542" i="1"/>
  <c r="I543" i="1" s="1"/>
  <c r="L543" i="1" s="1"/>
  <c r="L539" i="1"/>
  <c r="K539" i="1"/>
  <c r="I540" i="1" s="1"/>
  <c r="L540" i="1" s="1"/>
  <c r="L551" i="1"/>
  <c r="L538" i="1"/>
  <c r="K544" i="1"/>
  <c r="I545" i="1" s="1"/>
  <c r="K545" i="1" s="1"/>
  <c r="I546" i="1" s="1"/>
  <c r="L546" i="1" s="1"/>
  <c r="S538" i="1"/>
  <c r="K552" i="1"/>
  <c r="L552" i="1"/>
  <c r="R547" i="1"/>
  <c r="S547" i="1"/>
  <c r="K548" i="1"/>
  <c r="I549" i="1" s="1"/>
  <c r="L548" i="1"/>
  <c r="R548" i="1"/>
  <c r="L547" i="1"/>
  <c r="Q320" i="1"/>
  <c r="S320" i="1" s="1"/>
  <c r="Q377" i="1"/>
  <c r="S377" i="1" s="1"/>
  <c r="P376" i="1"/>
  <c r="R376" i="1" s="1"/>
  <c r="K377" i="1"/>
  <c r="I378" i="1" s="1"/>
  <c r="L378" i="1" s="1"/>
  <c r="I320" i="1" l="1"/>
  <c r="L413" i="9"/>
  <c r="L320" i="1"/>
  <c r="M414" i="9" s="1"/>
  <c r="L591" i="1"/>
  <c r="R541" i="1"/>
  <c r="S544" i="1"/>
  <c r="L590" i="1"/>
  <c r="K378" i="1"/>
  <c r="K594" i="1"/>
  <c r="L594" i="1"/>
  <c r="S376" i="1"/>
  <c r="S319" i="1"/>
  <c r="K540" i="1"/>
  <c r="S550" i="1"/>
  <c r="K546" i="1"/>
  <c r="K543" i="1"/>
  <c r="L545" i="1"/>
  <c r="K549" i="1"/>
  <c r="L549" i="1"/>
  <c r="K320" i="1" l="1"/>
  <c r="J414" i="9"/>
  <c r="G165" i="1"/>
  <c r="I321" i="1" l="1"/>
  <c r="L414" i="9"/>
  <c r="F6" i="2"/>
  <c r="E3" i="15"/>
  <c r="F3" i="15"/>
  <c r="E18" i="7"/>
  <c r="L321" i="1" l="1"/>
  <c r="M415" i="9" s="1"/>
  <c r="J415" i="9"/>
  <c r="K321" i="1"/>
  <c r="L415" i="9" s="1"/>
  <c r="I794" i="1"/>
  <c r="N794" i="1"/>
  <c r="O794" i="1"/>
  <c r="Q794" i="1"/>
  <c r="I791" i="1"/>
  <c r="L791" i="1" s="1"/>
  <c r="K791" i="1"/>
  <c r="I792" i="1" s="1"/>
  <c r="L792" i="1" s="1"/>
  <c r="O791" i="1"/>
  <c r="Q791" i="1"/>
  <c r="P791" i="1" l="1"/>
  <c r="K794" i="1"/>
  <c r="I795" i="1" s="1"/>
  <c r="K795" i="1" s="1"/>
  <c r="I796" i="1" s="1"/>
  <c r="L794" i="1"/>
  <c r="R791" i="1"/>
  <c r="P794" i="1"/>
  <c r="S794" i="1" s="1"/>
  <c r="R794" i="1"/>
  <c r="L795" i="1"/>
  <c r="K792" i="1"/>
  <c r="I793" i="1" s="1"/>
  <c r="L793" i="1" s="1"/>
  <c r="S791" i="1"/>
  <c r="J165" i="1"/>
  <c r="I706" i="1"/>
  <c r="L706" i="1" s="1"/>
  <c r="I703" i="1"/>
  <c r="I700" i="1"/>
  <c r="L700" i="1" s="1"/>
  <c r="I697" i="1"/>
  <c r="K697" i="1" s="1"/>
  <c r="I698" i="1" s="1"/>
  <c r="L698" i="1" s="1"/>
  <c r="I694" i="1"/>
  <c r="L694" i="1" s="1"/>
  <c r="I691" i="1"/>
  <c r="K691" i="1" s="1"/>
  <c r="I692" i="1" s="1"/>
  <c r="L692" i="1" s="1"/>
  <c r="I688" i="1"/>
  <c r="K688" i="1" s="1"/>
  <c r="I689" i="1" s="1"/>
  <c r="I685" i="1"/>
  <c r="I682" i="1"/>
  <c r="L682" i="1" s="1"/>
  <c r="I679" i="1"/>
  <c r="I676" i="1"/>
  <c r="L676" i="1" s="1"/>
  <c r="I673" i="1"/>
  <c r="K673" i="1" s="1"/>
  <c r="I674" i="1" s="1"/>
  <c r="L674" i="1" s="1"/>
  <c r="I670" i="1"/>
  <c r="L670" i="1" s="1"/>
  <c r="I667" i="1"/>
  <c r="K667" i="1" s="1"/>
  <c r="I668" i="1" s="1"/>
  <c r="L668" i="1" s="1"/>
  <c r="I664" i="1"/>
  <c r="K664" i="1" s="1"/>
  <c r="I665" i="1" s="1"/>
  <c r="I661" i="1"/>
  <c r="I658" i="1"/>
  <c r="L658" i="1" s="1"/>
  <c r="I655" i="1"/>
  <c r="I652" i="1"/>
  <c r="K652" i="1" s="1"/>
  <c r="I653" i="1" s="1"/>
  <c r="K653" i="1" s="1"/>
  <c r="I654" i="1" s="1"/>
  <c r="L654" i="1" s="1"/>
  <c r="I649" i="1"/>
  <c r="K649" i="1" s="1"/>
  <c r="I650" i="1" s="1"/>
  <c r="L650" i="1" s="1"/>
  <c r="I646" i="1"/>
  <c r="L646" i="1" s="1"/>
  <c r="I643" i="1"/>
  <c r="K643" i="1" s="1"/>
  <c r="I644" i="1" s="1"/>
  <c r="L644" i="1" s="1"/>
  <c r="I640" i="1"/>
  <c r="L640" i="1" s="1"/>
  <c r="I637" i="1"/>
  <c r="I634" i="1"/>
  <c r="L634" i="1" s="1"/>
  <c r="I631" i="1"/>
  <c r="I628" i="1"/>
  <c r="K628" i="1" s="1"/>
  <c r="I629" i="1" s="1"/>
  <c r="K629" i="1" s="1"/>
  <c r="I630" i="1" s="1"/>
  <c r="I625" i="1"/>
  <c r="K625" i="1" s="1"/>
  <c r="I626" i="1" s="1"/>
  <c r="L626" i="1" s="1"/>
  <c r="I622" i="1"/>
  <c r="L622" i="1" s="1"/>
  <c r="I619" i="1"/>
  <c r="K619" i="1" s="1"/>
  <c r="I620" i="1" s="1"/>
  <c r="L620" i="1" s="1"/>
  <c r="I616" i="1"/>
  <c r="K616" i="1" s="1"/>
  <c r="I617" i="1" s="1"/>
  <c r="I613" i="1"/>
  <c r="I610" i="1"/>
  <c r="L610" i="1" s="1"/>
  <c r="I607" i="1"/>
  <c r="I604" i="1"/>
  <c r="K604" i="1" s="1"/>
  <c r="I605" i="1" s="1"/>
  <c r="K605" i="1" s="1"/>
  <c r="I606" i="1" s="1"/>
  <c r="L606" i="1" s="1"/>
  <c r="I601" i="1"/>
  <c r="K601" i="1" s="1"/>
  <c r="I602" i="1" s="1"/>
  <c r="L602" i="1" s="1"/>
  <c r="K598" i="1"/>
  <c r="I599" i="1" s="1"/>
  <c r="I598" i="1"/>
  <c r="L598" i="1" s="1"/>
  <c r="I586" i="1"/>
  <c r="K586" i="1" s="1"/>
  <c r="I587" i="1" s="1"/>
  <c r="L587" i="1" s="1"/>
  <c r="I583" i="1"/>
  <c r="L583" i="1" s="1"/>
  <c r="I580" i="1"/>
  <c r="I577" i="1"/>
  <c r="L577" i="1" s="1"/>
  <c r="I574" i="1"/>
  <c r="K574" i="1" s="1"/>
  <c r="I575" i="1" s="1"/>
  <c r="K575" i="1" s="1"/>
  <c r="I576" i="1" s="1"/>
  <c r="K576" i="1" s="1"/>
  <c r="I571" i="1"/>
  <c r="K571" i="1" s="1"/>
  <c r="I572" i="1" s="1"/>
  <c r="L572" i="1" s="1"/>
  <c r="I568" i="1"/>
  <c r="L568" i="1" s="1"/>
  <c r="I565" i="1"/>
  <c r="I562" i="1"/>
  <c r="L562" i="1" s="1"/>
  <c r="I559" i="1"/>
  <c r="L556" i="1"/>
  <c r="I556" i="1"/>
  <c r="K556" i="1" s="1"/>
  <c r="I557" i="1" s="1"/>
  <c r="I553" i="1"/>
  <c r="K553" i="1" s="1"/>
  <c r="I554" i="1" s="1"/>
  <c r="L554" i="1" s="1"/>
  <c r="I535" i="1"/>
  <c r="L535" i="1" s="1"/>
  <c r="I532" i="1"/>
  <c r="K532" i="1" s="1"/>
  <c r="I533" i="1" s="1"/>
  <c r="L533" i="1" s="1"/>
  <c r="I529" i="1"/>
  <c r="L529" i="1" s="1"/>
  <c r="I526" i="1"/>
  <c r="I523" i="1"/>
  <c r="L523" i="1" s="1"/>
  <c r="I520" i="1"/>
  <c r="I517" i="1"/>
  <c r="K517" i="1" s="1"/>
  <c r="I518" i="1" s="1"/>
  <c r="K518" i="1" s="1"/>
  <c r="I519" i="1" s="1"/>
  <c r="I514" i="1"/>
  <c r="K514" i="1" s="1"/>
  <c r="I515" i="1" s="1"/>
  <c r="L515" i="1" s="1"/>
  <c r="I511" i="1"/>
  <c r="L511" i="1" s="1"/>
  <c r="I508" i="1"/>
  <c r="K508" i="1" s="1"/>
  <c r="I509" i="1" s="1"/>
  <c r="L509" i="1" s="1"/>
  <c r="I505" i="1"/>
  <c r="L505" i="1" s="1"/>
  <c r="I502" i="1"/>
  <c r="I499" i="1"/>
  <c r="L499" i="1" s="1"/>
  <c r="I496" i="1"/>
  <c r="I493" i="1"/>
  <c r="K493" i="1" s="1"/>
  <c r="I494" i="1" s="1"/>
  <c r="K494" i="1" s="1"/>
  <c r="I495" i="1" s="1"/>
  <c r="L495" i="1" s="1"/>
  <c r="I490" i="1"/>
  <c r="K490" i="1" s="1"/>
  <c r="I491" i="1" s="1"/>
  <c r="L491" i="1" s="1"/>
  <c r="I487" i="1"/>
  <c r="L487" i="1" s="1"/>
  <c r="I484" i="1"/>
  <c r="K484" i="1" s="1"/>
  <c r="I485" i="1" s="1"/>
  <c r="L485" i="1" s="1"/>
  <c r="K481" i="1"/>
  <c r="I482" i="1" s="1"/>
  <c r="I481" i="1"/>
  <c r="L481" i="1" s="1"/>
  <c r="I478" i="1"/>
  <c r="I475" i="1"/>
  <c r="L475" i="1" s="1"/>
  <c r="I472" i="1"/>
  <c r="I469" i="1"/>
  <c r="L469" i="1" s="1"/>
  <c r="I466" i="1"/>
  <c r="K466" i="1" s="1"/>
  <c r="I467" i="1" s="1"/>
  <c r="L467" i="1" s="1"/>
  <c r="I463" i="1"/>
  <c r="I460" i="1"/>
  <c r="L460" i="1" s="1"/>
  <c r="I457" i="1"/>
  <c r="L457" i="1" s="1"/>
  <c r="I454" i="1"/>
  <c r="K454" i="1" s="1"/>
  <c r="I455" i="1" s="1"/>
  <c r="I451" i="1"/>
  <c r="I448" i="1"/>
  <c r="L448" i="1" s="1"/>
  <c r="I445" i="1"/>
  <c r="K445" i="1" s="1"/>
  <c r="I446" i="1" s="1"/>
  <c r="I442" i="1"/>
  <c r="K442" i="1" s="1"/>
  <c r="I443" i="1" s="1"/>
  <c r="I439" i="1"/>
  <c r="I436" i="1"/>
  <c r="L436" i="1" s="1"/>
  <c r="I433" i="1"/>
  <c r="K433" i="1" s="1"/>
  <c r="I434" i="1" s="1"/>
  <c r="I430" i="1"/>
  <c r="K430" i="1" s="1"/>
  <c r="I431" i="1" s="1"/>
  <c r="I427" i="1"/>
  <c r="L427" i="1" s="1"/>
  <c r="I424" i="1"/>
  <c r="L424" i="1" s="1"/>
  <c r="I421" i="1"/>
  <c r="K421" i="1" s="1"/>
  <c r="I422" i="1" s="1"/>
  <c r="I418" i="1"/>
  <c r="I415" i="1"/>
  <c r="L415" i="1" s="1"/>
  <c r="I412" i="1"/>
  <c r="L412" i="1" s="1"/>
  <c r="I409" i="1"/>
  <c r="K409" i="1" s="1"/>
  <c r="I410" i="1" s="1"/>
  <c r="L410" i="1" s="1"/>
  <c r="I406" i="1"/>
  <c r="L406" i="1" s="1"/>
  <c r="I403" i="1"/>
  <c r="L403" i="1" s="1"/>
  <c r="I400" i="1"/>
  <c r="L400" i="1" s="1"/>
  <c r="I397" i="1"/>
  <c r="L397" i="1" s="1"/>
  <c r="I394" i="1"/>
  <c r="K394" i="1" s="1"/>
  <c r="I395" i="1" s="1"/>
  <c r="I391" i="1"/>
  <c r="L391" i="1" s="1"/>
  <c r="I388" i="1"/>
  <c r="L388" i="1" s="1"/>
  <c r="I385" i="1"/>
  <c r="L385" i="1" s="1"/>
  <c r="I382" i="1"/>
  <c r="K382" i="1" s="1"/>
  <c r="I383" i="1" s="1"/>
  <c r="I379" i="1"/>
  <c r="L379" i="1" s="1"/>
  <c r="I373" i="1"/>
  <c r="L373" i="1" s="1"/>
  <c r="I370" i="1"/>
  <c r="L370" i="1" s="1"/>
  <c r="I367" i="1"/>
  <c r="K367" i="1" s="1"/>
  <c r="I368" i="1" s="1"/>
  <c r="L368" i="1" s="1"/>
  <c r="I364" i="1"/>
  <c r="L364" i="1" s="1"/>
  <c r="I361" i="1"/>
  <c r="L361" i="1" s="1"/>
  <c r="K358" i="1"/>
  <c r="I359" i="1" s="1"/>
  <c r="K359" i="1" s="1"/>
  <c r="I360" i="1" s="1"/>
  <c r="I358" i="1"/>
  <c r="L358" i="1" s="1"/>
  <c r="I355" i="1"/>
  <c r="K355" i="1" s="1"/>
  <c r="I356" i="1" s="1"/>
  <c r="I352" i="1"/>
  <c r="L352" i="1" s="1"/>
  <c r="I349" i="1"/>
  <c r="L349" i="1" s="1"/>
  <c r="I346" i="1"/>
  <c r="L346" i="1" s="1"/>
  <c r="I343" i="1"/>
  <c r="K343" i="1" s="1"/>
  <c r="I344" i="1" s="1"/>
  <c r="I340" i="1"/>
  <c r="L340" i="1" s="1"/>
  <c r="I337" i="1"/>
  <c r="L337" i="1" s="1"/>
  <c r="K334" i="1"/>
  <c r="I335" i="1" s="1"/>
  <c r="L335" i="1" s="1"/>
  <c r="I334" i="1"/>
  <c r="L334" i="1" s="1"/>
  <c r="I331" i="1"/>
  <c r="K331" i="1" s="1"/>
  <c r="I332" i="1" s="1"/>
  <c r="L332" i="1" s="1"/>
  <c r="I328" i="1"/>
  <c r="L328" i="1" s="1"/>
  <c r="I325" i="1"/>
  <c r="L325" i="1" s="1"/>
  <c r="I322" i="1"/>
  <c r="L322" i="1" s="1"/>
  <c r="M417" i="9" s="1"/>
  <c r="I316" i="1"/>
  <c r="K316" i="1" s="1"/>
  <c r="I317" i="1" s="1"/>
  <c r="L317" i="1" s="1"/>
  <c r="I313" i="1"/>
  <c r="L313" i="1" s="1"/>
  <c r="I310" i="1"/>
  <c r="L310" i="1" s="1"/>
  <c r="K307" i="1"/>
  <c r="I308" i="1" s="1"/>
  <c r="K308" i="1" s="1"/>
  <c r="I309" i="1" s="1"/>
  <c r="I307" i="1"/>
  <c r="L307" i="1" s="1"/>
  <c r="I304" i="1"/>
  <c r="K304" i="1" s="1"/>
  <c r="I305" i="1" s="1"/>
  <c r="I301" i="1"/>
  <c r="L301" i="1" s="1"/>
  <c r="I298" i="1"/>
  <c r="L298" i="1" s="1"/>
  <c r="I295" i="1"/>
  <c r="L295" i="1" s="1"/>
  <c r="I292" i="1"/>
  <c r="K292" i="1" s="1"/>
  <c r="I293" i="1" s="1"/>
  <c r="I289" i="1"/>
  <c r="L289" i="1" s="1"/>
  <c r="I286" i="1"/>
  <c r="L286" i="1" s="1"/>
  <c r="K283" i="1"/>
  <c r="I284" i="1" s="1"/>
  <c r="I283" i="1"/>
  <c r="L283" i="1" s="1"/>
  <c r="I280" i="1"/>
  <c r="K280" i="1" s="1"/>
  <c r="I281" i="1" s="1"/>
  <c r="L281" i="1" s="1"/>
  <c r="I277" i="1"/>
  <c r="L277" i="1" s="1"/>
  <c r="I274" i="1"/>
  <c r="L274" i="1" s="1"/>
  <c r="I271" i="1"/>
  <c r="L271" i="1" s="1"/>
  <c r="I268" i="1"/>
  <c r="K268" i="1" s="1"/>
  <c r="I269" i="1" s="1"/>
  <c r="L269" i="1" s="1"/>
  <c r="I265" i="1"/>
  <c r="L265" i="1" s="1"/>
  <c r="I262" i="1"/>
  <c r="L262" i="1" s="1"/>
  <c r="K259" i="1"/>
  <c r="I260" i="1" s="1"/>
  <c r="K260" i="1" s="1"/>
  <c r="I261" i="1" s="1"/>
  <c r="I259" i="1"/>
  <c r="L259" i="1" s="1"/>
  <c r="I256" i="1"/>
  <c r="K256" i="1" s="1"/>
  <c r="I257" i="1" s="1"/>
  <c r="I253" i="1"/>
  <c r="L253" i="1" s="1"/>
  <c r="I250" i="1"/>
  <c r="L250" i="1" s="1"/>
  <c r="I247" i="1"/>
  <c r="I244" i="1"/>
  <c r="K244" i="1" s="1"/>
  <c r="I245" i="1" s="1"/>
  <c r="K245" i="1" s="1"/>
  <c r="I246" i="1" s="1"/>
  <c r="I241" i="1"/>
  <c r="K241" i="1" s="1"/>
  <c r="I242" i="1" s="1"/>
  <c r="I238" i="1"/>
  <c r="L238" i="1" s="1"/>
  <c r="I235" i="1"/>
  <c r="I232" i="1"/>
  <c r="K232" i="1" s="1"/>
  <c r="I233" i="1" s="1"/>
  <c r="K233" i="1" s="1"/>
  <c r="I234" i="1" s="1"/>
  <c r="I229" i="1"/>
  <c r="K229" i="1" s="1"/>
  <c r="I230" i="1" s="1"/>
  <c r="I226" i="1"/>
  <c r="L226" i="1" s="1"/>
  <c r="I223" i="1"/>
  <c r="L220" i="1"/>
  <c r="I220" i="1"/>
  <c r="K220" i="1" s="1"/>
  <c r="I221" i="1" s="1"/>
  <c r="K221" i="1" s="1"/>
  <c r="I222" i="1" s="1"/>
  <c r="I217" i="1"/>
  <c r="K217" i="1" s="1"/>
  <c r="I218" i="1" s="1"/>
  <c r="I214" i="1"/>
  <c r="L214" i="1" s="1"/>
  <c r="I211" i="1"/>
  <c r="I208" i="1"/>
  <c r="K208" i="1" s="1"/>
  <c r="I209" i="1" s="1"/>
  <c r="K209" i="1" s="1"/>
  <c r="I210" i="1" s="1"/>
  <c r="I205" i="1"/>
  <c r="K205" i="1" s="1"/>
  <c r="I206" i="1" s="1"/>
  <c r="I202" i="1"/>
  <c r="L202" i="1" s="1"/>
  <c r="I199" i="1"/>
  <c r="I196" i="1"/>
  <c r="K196" i="1" s="1"/>
  <c r="I197" i="1" s="1"/>
  <c r="I193" i="1"/>
  <c r="K193" i="1" s="1"/>
  <c r="I194" i="1" s="1"/>
  <c r="I190" i="1"/>
  <c r="L190" i="1" s="1"/>
  <c r="I187" i="1"/>
  <c r="L184" i="1"/>
  <c r="I184" i="1"/>
  <c r="K184" i="1" s="1"/>
  <c r="I185" i="1" s="1"/>
  <c r="K185" i="1" s="1"/>
  <c r="I186" i="1" s="1"/>
  <c r="I181" i="1"/>
  <c r="K181" i="1" s="1"/>
  <c r="I182" i="1" s="1"/>
  <c r="I178" i="1"/>
  <c r="L178" i="1" s="1"/>
  <c r="I175" i="1"/>
  <c r="I172" i="1"/>
  <c r="K172" i="1" s="1"/>
  <c r="I173" i="1" s="1"/>
  <c r="K173" i="1" s="1"/>
  <c r="I174" i="1" s="1"/>
  <c r="I169" i="1"/>
  <c r="K169" i="1" s="1"/>
  <c r="I170" i="1" s="1"/>
  <c r="I166" i="1"/>
  <c r="L166" i="1" s="1"/>
  <c r="N166" i="1"/>
  <c r="N169" i="1"/>
  <c r="N172" i="1"/>
  <c r="N175" i="1"/>
  <c r="N178" i="1"/>
  <c r="N181" i="1"/>
  <c r="N184" i="1"/>
  <c r="N187" i="1"/>
  <c r="N190" i="1"/>
  <c r="N193" i="1"/>
  <c r="N196" i="1"/>
  <c r="N199" i="1"/>
  <c r="N202" i="1"/>
  <c r="N205" i="1"/>
  <c r="N208" i="1"/>
  <c r="N211" i="1"/>
  <c r="N214" i="1"/>
  <c r="N217" i="1"/>
  <c r="N220" i="1"/>
  <c r="N223" i="1"/>
  <c r="N226" i="1"/>
  <c r="N229" i="1"/>
  <c r="N232" i="1"/>
  <c r="N235" i="1"/>
  <c r="N238" i="1"/>
  <c r="N241" i="1"/>
  <c r="N244" i="1"/>
  <c r="N247" i="1"/>
  <c r="N250" i="1"/>
  <c r="N253" i="1"/>
  <c r="N256" i="1"/>
  <c r="N259" i="1"/>
  <c r="N262" i="1"/>
  <c r="N265" i="1"/>
  <c r="N268" i="1"/>
  <c r="N271" i="1"/>
  <c r="N274" i="1"/>
  <c r="N277" i="1"/>
  <c r="N280" i="1"/>
  <c r="N283" i="1"/>
  <c r="N286" i="1"/>
  <c r="N289" i="1"/>
  <c r="N292" i="1"/>
  <c r="N295" i="1"/>
  <c r="N298" i="1"/>
  <c r="N301" i="1"/>
  <c r="N304" i="1"/>
  <c r="N307" i="1"/>
  <c r="N310" i="1"/>
  <c r="N313" i="1"/>
  <c r="N316" i="1"/>
  <c r="N322" i="1"/>
  <c r="N325" i="1"/>
  <c r="N328" i="1"/>
  <c r="N331" i="1"/>
  <c r="N334" i="1"/>
  <c r="N340" i="1"/>
  <c r="N343" i="1"/>
  <c r="N346" i="1"/>
  <c r="N349" i="1"/>
  <c r="N352" i="1"/>
  <c r="N355" i="1"/>
  <c r="N358" i="1"/>
  <c r="N361" i="1"/>
  <c r="N364" i="1"/>
  <c r="N367" i="1"/>
  <c r="N370" i="1"/>
  <c r="N373" i="1"/>
  <c r="N379" i="1"/>
  <c r="N385" i="1"/>
  <c r="N388" i="1"/>
  <c r="N391" i="1"/>
  <c r="N394" i="1"/>
  <c r="N397" i="1"/>
  <c r="N400" i="1"/>
  <c r="N403" i="1"/>
  <c r="N406" i="1"/>
  <c r="N409" i="1"/>
  <c r="N412" i="1"/>
  <c r="N415" i="1"/>
  <c r="N418" i="1"/>
  <c r="N421" i="1"/>
  <c r="N424" i="1"/>
  <c r="N427" i="1"/>
  <c r="N430" i="1"/>
  <c r="N433" i="1"/>
  <c r="N436" i="1"/>
  <c r="N439" i="1"/>
  <c r="N442" i="1"/>
  <c r="N445" i="1"/>
  <c r="N448" i="1"/>
  <c r="N451" i="1"/>
  <c r="N454" i="1"/>
  <c r="N457" i="1"/>
  <c r="N460" i="1"/>
  <c r="N463" i="1"/>
  <c r="N466" i="1"/>
  <c r="N469" i="1"/>
  <c r="N472" i="1"/>
  <c r="N475" i="1"/>
  <c r="N478" i="1"/>
  <c r="N481" i="1"/>
  <c r="N484" i="1"/>
  <c r="N487" i="1"/>
  <c r="N490" i="1"/>
  <c r="N493" i="1"/>
  <c r="N496" i="1"/>
  <c r="N499" i="1"/>
  <c r="N502" i="1"/>
  <c r="N505" i="1"/>
  <c r="N508" i="1"/>
  <c r="N511" i="1"/>
  <c r="N514" i="1"/>
  <c r="N517" i="1"/>
  <c r="N520" i="1"/>
  <c r="N523" i="1"/>
  <c r="N526" i="1"/>
  <c r="N529" i="1"/>
  <c r="N532" i="1"/>
  <c r="N535" i="1"/>
  <c r="N553" i="1"/>
  <c r="N556" i="1"/>
  <c r="N559" i="1"/>
  <c r="N562" i="1"/>
  <c r="N565" i="1"/>
  <c r="N568" i="1"/>
  <c r="N571" i="1"/>
  <c r="N574" i="1"/>
  <c r="N577" i="1"/>
  <c r="N580" i="1"/>
  <c r="N583" i="1"/>
  <c r="N586" i="1"/>
  <c r="N598" i="1"/>
  <c r="N601" i="1"/>
  <c r="N604" i="1"/>
  <c r="N607" i="1"/>
  <c r="N610" i="1"/>
  <c r="N613" i="1"/>
  <c r="N616" i="1"/>
  <c r="N619" i="1"/>
  <c r="N622" i="1"/>
  <c r="N625" i="1"/>
  <c r="N628" i="1"/>
  <c r="N631" i="1"/>
  <c r="N634" i="1"/>
  <c r="N637" i="1"/>
  <c r="N640" i="1"/>
  <c r="N643" i="1"/>
  <c r="N646" i="1"/>
  <c r="N649" i="1"/>
  <c r="N652" i="1"/>
  <c r="N655" i="1"/>
  <c r="N658" i="1"/>
  <c r="N661" i="1"/>
  <c r="N664" i="1"/>
  <c r="N667" i="1"/>
  <c r="N670" i="1"/>
  <c r="N673" i="1"/>
  <c r="N676" i="1"/>
  <c r="N679" i="1"/>
  <c r="N682" i="1"/>
  <c r="N685" i="1"/>
  <c r="N688" i="1"/>
  <c r="N691" i="1"/>
  <c r="N694" i="1"/>
  <c r="N697" i="1"/>
  <c r="N700" i="1"/>
  <c r="N703" i="1"/>
  <c r="N706" i="1"/>
  <c r="K385" i="1" l="1"/>
  <c r="I386" i="1" s="1"/>
  <c r="L386" i="1" s="1"/>
  <c r="L409" i="1"/>
  <c r="L433" i="1"/>
  <c r="K487" i="1"/>
  <c r="I488" i="1" s="1"/>
  <c r="K488" i="1" s="1"/>
  <c r="I489" i="1" s="1"/>
  <c r="K529" i="1"/>
  <c r="I530" i="1" s="1"/>
  <c r="K530" i="1" s="1"/>
  <c r="I531" i="1" s="1"/>
  <c r="K535" i="1"/>
  <c r="I536" i="1" s="1"/>
  <c r="K536" i="1" s="1"/>
  <c r="I537" i="1" s="1"/>
  <c r="L604" i="1"/>
  <c r="L628" i="1"/>
  <c r="L688" i="1"/>
  <c r="K202" i="1"/>
  <c r="I203" i="1" s="1"/>
  <c r="L203" i="1" s="1"/>
  <c r="L445" i="1"/>
  <c r="L493" i="1"/>
  <c r="K622" i="1"/>
  <c r="I623" i="1" s="1"/>
  <c r="L664" i="1"/>
  <c r="K460" i="1"/>
  <c r="I461" i="1" s="1"/>
  <c r="L461" i="1" s="1"/>
  <c r="K469" i="1"/>
  <c r="I470" i="1" s="1"/>
  <c r="K470" i="1" s="1"/>
  <c r="I471" i="1" s="1"/>
  <c r="K471" i="1" s="1"/>
  <c r="L244" i="1"/>
  <c r="K271" i="1"/>
  <c r="I272" i="1" s="1"/>
  <c r="K272" i="1" s="1"/>
  <c r="I273" i="1" s="1"/>
  <c r="K273" i="1" s="1"/>
  <c r="K295" i="1"/>
  <c r="I296" i="1" s="1"/>
  <c r="K296" i="1" s="1"/>
  <c r="I297" i="1" s="1"/>
  <c r="L297" i="1" s="1"/>
  <c r="K322" i="1"/>
  <c r="K346" i="1"/>
  <c r="I347" i="1" s="1"/>
  <c r="K370" i="1"/>
  <c r="I371" i="1" s="1"/>
  <c r="K371" i="1" s="1"/>
  <c r="I372" i="1" s="1"/>
  <c r="K372" i="1" s="1"/>
  <c r="K397" i="1"/>
  <c r="I398" i="1" s="1"/>
  <c r="L398" i="1" s="1"/>
  <c r="L421" i="1"/>
  <c r="K448" i="1"/>
  <c r="I449" i="1" s="1"/>
  <c r="L449" i="1" s="1"/>
  <c r="K457" i="1"/>
  <c r="I458" i="1" s="1"/>
  <c r="K458" i="1" s="1"/>
  <c r="I459" i="1" s="1"/>
  <c r="L459" i="1" s="1"/>
  <c r="K505" i="1"/>
  <c r="I506" i="1" s="1"/>
  <c r="K506" i="1" s="1"/>
  <c r="I507" i="1" s="1"/>
  <c r="K511" i="1"/>
  <c r="I512" i="1" s="1"/>
  <c r="L512" i="1" s="1"/>
  <c r="L517" i="1"/>
  <c r="K568" i="1"/>
  <c r="I569" i="1" s="1"/>
  <c r="L569" i="1" s="1"/>
  <c r="L574" i="1"/>
  <c r="K640" i="1"/>
  <c r="I641" i="1" s="1"/>
  <c r="L641" i="1" s="1"/>
  <c r="K646" i="1"/>
  <c r="I647" i="1" s="1"/>
  <c r="K647" i="1" s="1"/>
  <c r="I648" i="1" s="1"/>
  <c r="L652" i="1"/>
  <c r="L667" i="1"/>
  <c r="L691" i="1"/>
  <c r="K427" i="1"/>
  <c r="I428" i="1" s="1"/>
  <c r="L428" i="1" s="1"/>
  <c r="K475" i="1"/>
  <c r="I476" i="1" s="1"/>
  <c r="K476" i="1" s="1"/>
  <c r="I477" i="1" s="1"/>
  <c r="L477" i="1" s="1"/>
  <c r="L172" i="1"/>
  <c r="L208" i="1"/>
  <c r="K415" i="1"/>
  <c r="I416" i="1" s="1"/>
  <c r="L416" i="1" s="1"/>
  <c r="K436" i="1"/>
  <c r="I437" i="1" s="1"/>
  <c r="L437" i="1" s="1"/>
  <c r="K499" i="1"/>
  <c r="I500" i="1" s="1"/>
  <c r="K500" i="1" s="1"/>
  <c r="I501" i="1" s="1"/>
  <c r="L501" i="1" s="1"/>
  <c r="K562" i="1"/>
  <c r="I563" i="1" s="1"/>
  <c r="K563" i="1" s="1"/>
  <c r="I564" i="1" s="1"/>
  <c r="K564" i="1" s="1"/>
  <c r="K610" i="1"/>
  <c r="I611" i="1" s="1"/>
  <c r="K634" i="1"/>
  <c r="I635" i="1" s="1"/>
  <c r="K635" i="1" s="1"/>
  <c r="I636" i="1" s="1"/>
  <c r="L636" i="1" s="1"/>
  <c r="L196" i="1"/>
  <c r="L232" i="1"/>
  <c r="K523" i="1"/>
  <c r="I524" i="1" s="1"/>
  <c r="K524" i="1" s="1"/>
  <c r="I525" i="1" s="1"/>
  <c r="L525" i="1" s="1"/>
  <c r="L673" i="1"/>
  <c r="L697" i="1"/>
  <c r="K197" i="1"/>
  <c r="I198" i="1" s="1"/>
  <c r="L198" i="1" s="1"/>
  <c r="L197" i="1"/>
  <c r="L616" i="1"/>
  <c r="L169" i="1"/>
  <c r="L181" i="1"/>
  <c r="L193" i="1"/>
  <c r="L217" i="1"/>
  <c r="L229" i="1"/>
  <c r="L241" i="1"/>
  <c r="L256" i="1"/>
  <c r="L268" i="1"/>
  <c r="L280" i="1"/>
  <c r="L292" i="1"/>
  <c r="L304" i="1"/>
  <c r="L316" i="1"/>
  <c r="L331" i="1"/>
  <c r="L343" i="1"/>
  <c r="L355" i="1"/>
  <c r="L367" i="1"/>
  <c r="L382" i="1"/>
  <c r="L394" i="1"/>
  <c r="K406" i="1"/>
  <c r="I407" i="1" s="1"/>
  <c r="L407" i="1" s="1"/>
  <c r="K412" i="1"/>
  <c r="I413" i="1" s="1"/>
  <c r="K413" i="1" s="1"/>
  <c r="I414" i="1" s="1"/>
  <c r="L414" i="1" s="1"/>
  <c r="K424" i="1"/>
  <c r="I425" i="1" s="1"/>
  <c r="L425" i="1" s="1"/>
  <c r="K583" i="1"/>
  <c r="I584" i="1" s="1"/>
  <c r="L584" i="1" s="1"/>
  <c r="L586" i="1"/>
  <c r="L601" i="1"/>
  <c r="L619" i="1"/>
  <c r="L625" i="1"/>
  <c r="K658" i="1"/>
  <c r="I659" i="1" s="1"/>
  <c r="K659" i="1" s="1"/>
  <c r="I660" i="1" s="1"/>
  <c r="K660" i="1" s="1"/>
  <c r="K670" i="1"/>
  <c r="I671" i="1" s="1"/>
  <c r="K671" i="1" s="1"/>
  <c r="I672" i="1" s="1"/>
  <c r="K676" i="1"/>
  <c r="I677" i="1" s="1"/>
  <c r="K677" i="1" s="1"/>
  <c r="I678" i="1" s="1"/>
  <c r="L678" i="1" s="1"/>
  <c r="K682" i="1"/>
  <c r="I683" i="1" s="1"/>
  <c r="K683" i="1" s="1"/>
  <c r="I684" i="1" s="1"/>
  <c r="K694" i="1"/>
  <c r="I695" i="1" s="1"/>
  <c r="K700" i="1"/>
  <c r="I701" i="1" s="1"/>
  <c r="K701" i="1" s="1"/>
  <c r="I702" i="1" s="1"/>
  <c r="L702" i="1" s="1"/>
  <c r="K706" i="1"/>
  <c r="I707" i="1" s="1"/>
  <c r="K707" i="1" s="1"/>
  <c r="I708" i="1" s="1"/>
  <c r="K166" i="1"/>
  <c r="I167" i="1" s="1"/>
  <c r="K167" i="1" s="1"/>
  <c r="I168" i="1" s="1"/>
  <c r="K178" i="1"/>
  <c r="I179" i="1" s="1"/>
  <c r="L179" i="1" s="1"/>
  <c r="K190" i="1"/>
  <c r="I191" i="1" s="1"/>
  <c r="K191" i="1" s="1"/>
  <c r="I192" i="1" s="1"/>
  <c r="K214" i="1"/>
  <c r="I215" i="1" s="1"/>
  <c r="K215" i="1" s="1"/>
  <c r="I216" i="1" s="1"/>
  <c r="K226" i="1"/>
  <c r="I227" i="1" s="1"/>
  <c r="K227" i="1" s="1"/>
  <c r="I228" i="1" s="1"/>
  <c r="K238" i="1"/>
  <c r="I239" i="1" s="1"/>
  <c r="L239" i="1" s="1"/>
  <c r="K250" i="1"/>
  <c r="I251" i="1" s="1"/>
  <c r="L251" i="1" s="1"/>
  <c r="K262" i="1"/>
  <c r="I263" i="1" s="1"/>
  <c r="L263" i="1" s="1"/>
  <c r="K274" i="1"/>
  <c r="I275" i="1" s="1"/>
  <c r="L275" i="1" s="1"/>
  <c r="K286" i="1"/>
  <c r="I287" i="1" s="1"/>
  <c r="L287" i="1" s="1"/>
  <c r="K298" i="1"/>
  <c r="I299" i="1" s="1"/>
  <c r="L299" i="1" s="1"/>
  <c r="K310" i="1"/>
  <c r="I311" i="1" s="1"/>
  <c r="L311" i="1" s="1"/>
  <c r="K325" i="1"/>
  <c r="I326" i="1" s="1"/>
  <c r="L326" i="1" s="1"/>
  <c r="K337" i="1"/>
  <c r="I338" i="1" s="1"/>
  <c r="L338" i="1" s="1"/>
  <c r="K349" i="1"/>
  <c r="I350" i="1" s="1"/>
  <c r="L350" i="1" s="1"/>
  <c r="K361" i="1"/>
  <c r="I362" i="1" s="1"/>
  <c r="L362" i="1" s="1"/>
  <c r="K373" i="1"/>
  <c r="I374" i="1" s="1"/>
  <c r="L374" i="1" s="1"/>
  <c r="K388" i="1"/>
  <c r="I389" i="1" s="1"/>
  <c r="L389" i="1" s="1"/>
  <c r="K400" i="1"/>
  <c r="I401" i="1" s="1"/>
  <c r="L401" i="1" s="1"/>
  <c r="L430" i="1"/>
  <c r="L442" i="1"/>
  <c r="L454" i="1"/>
  <c r="L466" i="1"/>
  <c r="L484" i="1"/>
  <c r="L490" i="1"/>
  <c r="L508" i="1"/>
  <c r="L514" i="1"/>
  <c r="L532" i="1"/>
  <c r="L553" i="1"/>
  <c r="L571" i="1"/>
  <c r="K577" i="1"/>
  <c r="I578" i="1" s="1"/>
  <c r="K578" i="1" s="1"/>
  <c r="I579" i="1" s="1"/>
  <c r="K626" i="1"/>
  <c r="I627" i="1" s="1"/>
  <c r="L627" i="1" s="1"/>
  <c r="L643" i="1"/>
  <c r="L649" i="1"/>
  <c r="L221" i="1"/>
  <c r="K362" i="1"/>
  <c r="I363" i="1" s="1"/>
  <c r="L363" i="1" s="1"/>
  <c r="K284" i="1"/>
  <c r="I285" i="1" s="1"/>
  <c r="K285" i="1" s="1"/>
  <c r="L284" i="1"/>
  <c r="K287" i="1"/>
  <c r="I288" i="1" s="1"/>
  <c r="K288" i="1" s="1"/>
  <c r="L257" i="1"/>
  <c r="K257" i="1"/>
  <c r="I258" i="1" s="1"/>
  <c r="L258" i="1" s="1"/>
  <c r="L205" i="1"/>
  <c r="K796" i="1"/>
  <c r="L796" i="1"/>
  <c r="L383" i="1"/>
  <c r="K383" i="1"/>
  <c r="I384" i="1" s="1"/>
  <c r="K384" i="1" s="1"/>
  <c r="K434" i="1"/>
  <c r="I435" i="1" s="1"/>
  <c r="L435" i="1" s="1"/>
  <c r="L434" i="1"/>
  <c r="L422" i="1"/>
  <c r="K422" i="1"/>
  <c r="I423" i="1" s="1"/>
  <c r="L423" i="1" s="1"/>
  <c r="L443" i="1"/>
  <c r="K443" i="1"/>
  <c r="I444" i="1" s="1"/>
  <c r="L444" i="1" s="1"/>
  <c r="K281" i="1"/>
  <c r="I282" i="1" s="1"/>
  <c r="L282" i="1" s="1"/>
  <c r="K410" i="1"/>
  <c r="I411" i="1" s="1"/>
  <c r="K411" i="1" s="1"/>
  <c r="L272" i="1"/>
  <c r="K389" i="1"/>
  <c r="I390" i="1" s="1"/>
  <c r="K390" i="1" s="1"/>
  <c r="L576" i="1"/>
  <c r="L653" i="1"/>
  <c r="L659" i="1"/>
  <c r="K674" i="1"/>
  <c r="I675" i="1" s="1"/>
  <c r="L675" i="1" s="1"/>
  <c r="K692" i="1"/>
  <c r="I693" i="1" s="1"/>
  <c r="K693" i="1" s="1"/>
  <c r="K793" i="1"/>
  <c r="K557" i="1"/>
  <c r="I558" i="1" s="1"/>
  <c r="L558" i="1" s="1"/>
  <c r="L557" i="1"/>
  <c r="K446" i="1"/>
  <c r="I447" i="1" s="1"/>
  <c r="L447" i="1" s="1"/>
  <c r="L446" i="1"/>
  <c r="L356" i="1"/>
  <c r="K356" i="1"/>
  <c r="I357" i="1" s="1"/>
  <c r="K357" i="1" s="1"/>
  <c r="L296" i="1"/>
  <c r="K386" i="1"/>
  <c r="I387" i="1" s="1"/>
  <c r="K387" i="1" s="1"/>
  <c r="L431" i="1"/>
  <c r="K431" i="1"/>
  <c r="I432" i="1" s="1"/>
  <c r="L344" i="1"/>
  <c r="K344" i="1"/>
  <c r="I345" i="1" s="1"/>
  <c r="K345" i="1" s="1"/>
  <c r="L395" i="1"/>
  <c r="K395" i="1"/>
  <c r="I396" i="1" s="1"/>
  <c r="L396" i="1" s="1"/>
  <c r="L293" i="1"/>
  <c r="K293" i="1"/>
  <c r="I294" i="1" s="1"/>
  <c r="K294" i="1" s="1"/>
  <c r="L305" i="1"/>
  <c r="K305" i="1"/>
  <c r="I306" i="1" s="1"/>
  <c r="L306" i="1" s="1"/>
  <c r="K335" i="1"/>
  <c r="I336" i="1" s="1"/>
  <c r="L336" i="1" s="1"/>
  <c r="K347" i="1"/>
  <c r="I348" i="1" s="1"/>
  <c r="L348" i="1" s="1"/>
  <c r="L347" i="1"/>
  <c r="L455" i="1"/>
  <c r="K455" i="1"/>
  <c r="I456" i="1" s="1"/>
  <c r="L260" i="1"/>
  <c r="K269" i="1"/>
  <c r="I270" i="1" s="1"/>
  <c r="K270" i="1" s="1"/>
  <c r="L308" i="1"/>
  <c r="K317" i="1"/>
  <c r="I318" i="1" s="1"/>
  <c r="K318" i="1" s="1"/>
  <c r="L359" i="1"/>
  <c r="K368" i="1"/>
  <c r="I369" i="1" s="1"/>
  <c r="L369" i="1" s="1"/>
  <c r="L494" i="1"/>
  <c r="K533" i="1"/>
  <c r="I534" i="1" s="1"/>
  <c r="L534" i="1" s="1"/>
  <c r="K644" i="1"/>
  <c r="I645" i="1" s="1"/>
  <c r="K645" i="1" s="1"/>
  <c r="L173" i="1"/>
  <c r="K332" i="1"/>
  <c r="I333" i="1" s="1"/>
  <c r="K333" i="1" s="1"/>
  <c r="K485" i="1"/>
  <c r="I486" i="1" s="1"/>
  <c r="L486" i="1" s="1"/>
  <c r="K515" i="1"/>
  <c r="I516" i="1" s="1"/>
  <c r="K516" i="1" s="1"/>
  <c r="L605" i="1"/>
  <c r="L629" i="1"/>
  <c r="L245" i="1"/>
  <c r="K467" i="1"/>
  <c r="I468" i="1" s="1"/>
  <c r="K468" i="1" s="1"/>
  <c r="L518" i="1"/>
  <c r="K587" i="1"/>
  <c r="I588" i="1" s="1"/>
  <c r="L588" i="1" s="1"/>
  <c r="L186" i="1"/>
  <c r="K186" i="1"/>
  <c r="L210" i="1"/>
  <c r="K210" i="1"/>
  <c r="L234" i="1"/>
  <c r="K234" i="1"/>
  <c r="L530" i="1"/>
  <c r="K175" i="1"/>
  <c r="I176" i="1" s="1"/>
  <c r="L175" i="1"/>
  <c r="K199" i="1"/>
  <c r="I200" i="1" s="1"/>
  <c r="L199" i="1"/>
  <c r="K223" i="1"/>
  <c r="I224" i="1" s="1"/>
  <c r="L223" i="1"/>
  <c r="K247" i="1"/>
  <c r="I248" i="1" s="1"/>
  <c r="L247" i="1"/>
  <c r="K482" i="1"/>
  <c r="I483" i="1" s="1"/>
  <c r="L482" i="1"/>
  <c r="L170" i="1"/>
  <c r="K170" i="1"/>
  <c r="I171" i="1" s="1"/>
  <c r="L174" i="1"/>
  <c r="K174" i="1"/>
  <c r="L185" i="1"/>
  <c r="L194" i="1"/>
  <c r="K194" i="1"/>
  <c r="I195" i="1" s="1"/>
  <c r="L209" i="1"/>
  <c r="L218" i="1"/>
  <c r="K218" i="1"/>
  <c r="I219" i="1" s="1"/>
  <c r="L222" i="1"/>
  <c r="K222" i="1"/>
  <c r="L233" i="1"/>
  <c r="L242" i="1"/>
  <c r="K242" i="1"/>
  <c r="I243" i="1" s="1"/>
  <c r="L246" i="1"/>
  <c r="K246" i="1"/>
  <c r="K187" i="1"/>
  <c r="I188" i="1" s="1"/>
  <c r="L187" i="1"/>
  <c r="K211" i="1"/>
  <c r="I212" i="1" s="1"/>
  <c r="L211" i="1"/>
  <c r="K235" i="1"/>
  <c r="I236" i="1" s="1"/>
  <c r="L235" i="1"/>
  <c r="L261" i="1"/>
  <c r="K261" i="1"/>
  <c r="L309" i="1"/>
  <c r="K309" i="1"/>
  <c r="L360" i="1"/>
  <c r="K360" i="1"/>
  <c r="K363" i="1"/>
  <c r="K617" i="1"/>
  <c r="I618" i="1" s="1"/>
  <c r="L617" i="1"/>
  <c r="K689" i="1"/>
  <c r="I690" i="1" s="1"/>
  <c r="L689" i="1"/>
  <c r="L182" i="1"/>
  <c r="K182" i="1"/>
  <c r="I183" i="1" s="1"/>
  <c r="L206" i="1"/>
  <c r="K206" i="1"/>
  <c r="I207" i="1" s="1"/>
  <c r="L230" i="1"/>
  <c r="K230" i="1"/>
  <c r="I231" i="1" s="1"/>
  <c r="K520" i="1"/>
  <c r="I521" i="1" s="1"/>
  <c r="L520" i="1"/>
  <c r="K525" i="1"/>
  <c r="K565" i="1"/>
  <c r="I566" i="1" s="1"/>
  <c r="L565" i="1"/>
  <c r="K703" i="1"/>
  <c r="I704" i="1" s="1"/>
  <c r="L703" i="1"/>
  <c r="L418" i="1"/>
  <c r="K418" i="1"/>
  <c r="I419" i="1" s="1"/>
  <c r="L463" i="1"/>
  <c r="K463" i="1"/>
  <c r="I464" i="1" s="1"/>
  <c r="K472" i="1"/>
  <c r="I473" i="1" s="1"/>
  <c r="L472" i="1"/>
  <c r="L488" i="1"/>
  <c r="K502" i="1"/>
  <c r="I503" i="1" s="1"/>
  <c r="L502" i="1"/>
  <c r="L519" i="1"/>
  <c r="K519" i="1"/>
  <c r="L524" i="1"/>
  <c r="L630" i="1"/>
  <c r="K630" i="1"/>
  <c r="L451" i="1"/>
  <c r="K451" i="1"/>
  <c r="I452" i="1" s="1"/>
  <c r="K526" i="1"/>
  <c r="I527" i="1" s="1"/>
  <c r="L526" i="1"/>
  <c r="K559" i="1"/>
  <c r="I560" i="1" s="1"/>
  <c r="L559" i="1"/>
  <c r="K599" i="1"/>
  <c r="I600" i="1" s="1"/>
  <c r="L599" i="1"/>
  <c r="K611" i="1"/>
  <c r="I612" i="1" s="1"/>
  <c r="L611" i="1"/>
  <c r="L645" i="1"/>
  <c r="K253" i="1"/>
  <c r="I254" i="1" s="1"/>
  <c r="K265" i="1"/>
  <c r="I266" i="1" s="1"/>
  <c r="K277" i="1"/>
  <c r="I278" i="1" s="1"/>
  <c r="K289" i="1"/>
  <c r="I290" i="1" s="1"/>
  <c r="K301" i="1"/>
  <c r="I302" i="1" s="1"/>
  <c r="K313" i="1"/>
  <c r="I314" i="1" s="1"/>
  <c r="K328" i="1"/>
  <c r="I329" i="1" s="1"/>
  <c r="K340" i="1"/>
  <c r="I341" i="1" s="1"/>
  <c r="K352" i="1"/>
  <c r="I353" i="1" s="1"/>
  <c r="K364" i="1"/>
  <c r="I365" i="1" s="1"/>
  <c r="K379" i="1"/>
  <c r="I380" i="1" s="1"/>
  <c r="K391" i="1"/>
  <c r="I392" i="1" s="1"/>
  <c r="K403" i="1"/>
  <c r="I404" i="1" s="1"/>
  <c r="L439" i="1"/>
  <c r="K439" i="1"/>
  <c r="I440" i="1" s="1"/>
  <c r="K478" i="1"/>
  <c r="I479" i="1" s="1"/>
  <c r="L478" i="1"/>
  <c r="K496" i="1"/>
  <c r="I497" i="1" s="1"/>
  <c r="L496" i="1"/>
  <c r="K501" i="1"/>
  <c r="K607" i="1"/>
  <c r="I608" i="1" s="1"/>
  <c r="L607" i="1"/>
  <c r="K613" i="1"/>
  <c r="I614" i="1" s="1"/>
  <c r="L613" i="1"/>
  <c r="K627" i="1"/>
  <c r="K679" i="1"/>
  <c r="I680" i="1" s="1"/>
  <c r="L679" i="1"/>
  <c r="K685" i="1"/>
  <c r="I686" i="1" s="1"/>
  <c r="L685" i="1"/>
  <c r="K695" i="1"/>
  <c r="I696" i="1" s="1"/>
  <c r="L695" i="1"/>
  <c r="L707" i="1"/>
  <c r="K491" i="1"/>
  <c r="I492" i="1" s="1"/>
  <c r="K495" i="1"/>
  <c r="K509" i="1"/>
  <c r="I510" i="1" s="1"/>
  <c r="K554" i="1"/>
  <c r="I555" i="1" s="1"/>
  <c r="K572" i="1"/>
  <c r="I573" i="1" s="1"/>
  <c r="L575" i="1"/>
  <c r="K631" i="1"/>
  <c r="I632" i="1" s="1"/>
  <c r="L631" i="1"/>
  <c r="L647" i="1"/>
  <c r="K661" i="1"/>
  <c r="I662" i="1" s="1"/>
  <c r="L661" i="1"/>
  <c r="K678" i="1"/>
  <c r="K580" i="1"/>
  <c r="I581" i="1" s="1"/>
  <c r="L580" i="1"/>
  <c r="K623" i="1"/>
  <c r="I624" i="1" s="1"/>
  <c r="L623" i="1"/>
  <c r="K637" i="1"/>
  <c r="I638" i="1" s="1"/>
  <c r="L637" i="1"/>
  <c r="K655" i="1"/>
  <c r="I656" i="1" s="1"/>
  <c r="L655" i="1"/>
  <c r="K665" i="1"/>
  <c r="I666" i="1" s="1"/>
  <c r="L665" i="1"/>
  <c r="K602" i="1"/>
  <c r="I603" i="1" s="1"/>
  <c r="K606" i="1"/>
  <c r="K620" i="1"/>
  <c r="I621" i="1" s="1"/>
  <c r="K650" i="1"/>
  <c r="I651" i="1" s="1"/>
  <c r="K654" i="1"/>
  <c r="K668" i="1"/>
  <c r="I669" i="1" s="1"/>
  <c r="K698" i="1"/>
  <c r="I699" i="1" s="1"/>
  <c r="K416" i="1" l="1"/>
  <c r="I417" i="1" s="1"/>
  <c r="K417" i="1" s="1"/>
  <c r="K428" i="1"/>
  <c r="I429" i="1" s="1"/>
  <c r="L429" i="1" s="1"/>
  <c r="I323" i="1"/>
  <c r="L417" i="9"/>
  <c r="L536" i="1"/>
  <c r="K203" i="1"/>
  <c r="I204" i="1" s="1"/>
  <c r="L204" i="1" s="1"/>
  <c r="L564" i="1"/>
  <c r="L458" i="1"/>
  <c r="L471" i="1"/>
  <c r="K477" i="1"/>
  <c r="K641" i="1"/>
  <c r="I642" i="1" s="1"/>
  <c r="L693" i="1"/>
  <c r="L563" i="1"/>
  <c r="L683" i="1"/>
  <c r="K569" i="1"/>
  <c r="I570" i="1" s="1"/>
  <c r="K570" i="1" s="1"/>
  <c r="K512" i="1"/>
  <c r="I513" i="1" s="1"/>
  <c r="K513" i="1" s="1"/>
  <c r="K437" i="1"/>
  <c r="I438" i="1" s="1"/>
  <c r="K438" i="1" s="1"/>
  <c r="K198" i="1"/>
  <c r="L372" i="1"/>
  <c r="L635" i="1"/>
  <c r="L323" i="1"/>
  <c r="M418" i="9" s="1"/>
  <c r="K636" i="1"/>
  <c r="L506" i="1"/>
  <c r="K461" i="1"/>
  <c r="I462" i="1" s="1"/>
  <c r="K462" i="1" s="1"/>
  <c r="L273" i="1"/>
  <c r="L500" i="1"/>
  <c r="K398" i="1"/>
  <c r="I399" i="1" s="1"/>
  <c r="K399" i="1" s="1"/>
  <c r="K425" i="1"/>
  <c r="I426" i="1" s="1"/>
  <c r="L426" i="1" s="1"/>
  <c r="K459" i="1"/>
  <c r="L215" i="1"/>
  <c r="L476" i="1"/>
  <c r="L677" i="1"/>
  <c r="L701" i="1"/>
  <c r="L227" i="1"/>
  <c r="K584" i="1"/>
  <c r="I585" i="1" s="1"/>
  <c r="K585" i="1" s="1"/>
  <c r="K350" i="1"/>
  <c r="I351" i="1" s="1"/>
  <c r="L351" i="1" s="1"/>
  <c r="K374" i="1"/>
  <c r="I375" i="1" s="1"/>
  <c r="K375" i="1" s="1"/>
  <c r="L371" i="1"/>
  <c r="L470" i="1"/>
  <c r="L167" i="1"/>
  <c r="K449" i="1"/>
  <c r="I450" i="1" s="1"/>
  <c r="K450" i="1" s="1"/>
  <c r="K275" i="1"/>
  <c r="I276" i="1" s="1"/>
  <c r="K276" i="1" s="1"/>
  <c r="K326" i="1"/>
  <c r="I327" i="1" s="1"/>
  <c r="L327" i="1" s="1"/>
  <c r="K311" i="1"/>
  <c r="I312" i="1" s="1"/>
  <c r="L312" i="1" s="1"/>
  <c r="L191" i="1"/>
  <c r="K263" i="1"/>
  <c r="I264" i="1" s="1"/>
  <c r="K264" i="1" s="1"/>
  <c r="K299" i="1"/>
  <c r="I300" i="1" s="1"/>
  <c r="K300" i="1" s="1"/>
  <c r="K675" i="1"/>
  <c r="L660" i="1"/>
  <c r="L578" i="1"/>
  <c r="K414" i="1"/>
  <c r="K179" i="1"/>
  <c r="I180" i="1" s="1"/>
  <c r="K180" i="1" s="1"/>
  <c r="K407" i="1"/>
  <c r="I408" i="1" s="1"/>
  <c r="K408" i="1" s="1"/>
  <c r="K239" i="1"/>
  <c r="I240" i="1" s="1"/>
  <c r="L240" i="1" s="1"/>
  <c r="K401" i="1"/>
  <c r="I402" i="1" s="1"/>
  <c r="K402" i="1" s="1"/>
  <c r="L413" i="1"/>
  <c r="L671" i="1"/>
  <c r="K251" i="1"/>
  <c r="I252" i="1" s="1"/>
  <c r="K252" i="1" s="1"/>
  <c r="K338" i="1"/>
  <c r="I339" i="1" s="1"/>
  <c r="K339" i="1" s="1"/>
  <c r="K435" i="1"/>
  <c r="L384" i="1"/>
  <c r="K486" i="1"/>
  <c r="K534" i="1"/>
  <c r="L468" i="1"/>
  <c r="K282" i="1"/>
  <c r="L294" i="1"/>
  <c r="K558" i="1"/>
  <c r="K429" i="1"/>
  <c r="L285" i="1"/>
  <c r="L345" i="1"/>
  <c r="K348" i="1"/>
  <c r="L387" i="1"/>
  <c r="K423" i="1"/>
  <c r="L390" i="1"/>
  <c r="L288" i="1"/>
  <c r="K297" i="1"/>
  <c r="L333" i="1"/>
  <c r="L270" i="1"/>
  <c r="L318" i="1"/>
  <c r="K258" i="1"/>
  <c r="K444" i="1"/>
  <c r="K336" i="1"/>
  <c r="K447" i="1"/>
  <c r="L357" i="1"/>
  <c r="K702" i="1"/>
  <c r="K588" i="1"/>
  <c r="L411" i="1"/>
  <c r="L516" i="1"/>
  <c r="K369" i="1"/>
  <c r="K306" i="1"/>
  <c r="K396" i="1"/>
  <c r="K426" i="1"/>
  <c r="L456" i="1"/>
  <c r="K456" i="1"/>
  <c r="L432" i="1"/>
  <c r="K432" i="1"/>
  <c r="K603" i="1"/>
  <c r="L603" i="1"/>
  <c r="L666" i="1"/>
  <c r="K666" i="1"/>
  <c r="L624" i="1"/>
  <c r="K624" i="1"/>
  <c r="L581" i="1"/>
  <c r="K581" i="1"/>
  <c r="I582" i="1" s="1"/>
  <c r="L648" i="1"/>
  <c r="K648" i="1"/>
  <c r="L632" i="1"/>
  <c r="K632" i="1"/>
  <c r="I633" i="1" s="1"/>
  <c r="L579" i="1"/>
  <c r="K579" i="1"/>
  <c r="L479" i="1"/>
  <c r="K479" i="1"/>
  <c r="I480" i="1" s="1"/>
  <c r="L392" i="1"/>
  <c r="K392" i="1"/>
  <c r="I393" i="1" s="1"/>
  <c r="L341" i="1"/>
  <c r="K341" i="1"/>
  <c r="I342" i="1" s="1"/>
  <c r="K699" i="1"/>
  <c r="L699" i="1"/>
  <c r="K621" i="1"/>
  <c r="L621" i="1"/>
  <c r="L638" i="1"/>
  <c r="K638" i="1"/>
  <c r="I639" i="1" s="1"/>
  <c r="L662" i="1"/>
  <c r="K662" i="1"/>
  <c r="I663" i="1" s="1"/>
  <c r="L573" i="1"/>
  <c r="K573" i="1"/>
  <c r="L507" i="1"/>
  <c r="K507" i="1"/>
  <c r="L497" i="1"/>
  <c r="K497" i="1"/>
  <c r="I498" i="1" s="1"/>
  <c r="K365" i="1"/>
  <c r="I366" i="1" s="1"/>
  <c r="L365" i="1"/>
  <c r="L314" i="1"/>
  <c r="K314" i="1"/>
  <c r="I315" i="1" s="1"/>
  <c r="L266" i="1"/>
  <c r="K266" i="1"/>
  <c r="I267" i="1" s="1"/>
  <c r="L503" i="1"/>
  <c r="K503" i="1"/>
  <c r="I504" i="1" s="1"/>
  <c r="K419" i="1"/>
  <c r="I420" i="1" s="1"/>
  <c r="L419" i="1"/>
  <c r="L690" i="1"/>
  <c r="K690" i="1"/>
  <c r="L212" i="1"/>
  <c r="K212" i="1"/>
  <c r="I213" i="1" s="1"/>
  <c r="K171" i="1"/>
  <c r="L171" i="1"/>
  <c r="K669" i="1"/>
  <c r="L669" i="1"/>
  <c r="K492" i="1"/>
  <c r="L492" i="1"/>
  <c r="L696" i="1"/>
  <c r="K696" i="1"/>
  <c r="L680" i="1"/>
  <c r="K680" i="1"/>
  <c r="I681" i="1" s="1"/>
  <c r="L614" i="1"/>
  <c r="K614" i="1"/>
  <c r="I615" i="1" s="1"/>
  <c r="L585" i="1"/>
  <c r="K440" i="1"/>
  <c r="I441" i="1" s="1"/>
  <c r="L440" i="1"/>
  <c r="L404" i="1"/>
  <c r="K404" i="1"/>
  <c r="I405" i="1" s="1"/>
  <c r="L353" i="1"/>
  <c r="K353" i="1"/>
  <c r="I354" i="1" s="1"/>
  <c r="L302" i="1"/>
  <c r="K302" i="1"/>
  <c r="I303" i="1" s="1"/>
  <c r="L254" i="1"/>
  <c r="K254" i="1"/>
  <c r="I255" i="1" s="1"/>
  <c r="L672" i="1"/>
  <c r="K672" i="1"/>
  <c r="L612" i="1"/>
  <c r="K612" i="1"/>
  <c r="L570" i="1"/>
  <c r="L560" i="1"/>
  <c r="K560" i="1"/>
  <c r="I561" i="1" s="1"/>
  <c r="L513" i="1"/>
  <c r="L642" i="1"/>
  <c r="K642" i="1"/>
  <c r="L537" i="1"/>
  <c r="K537" i="1"/>
  <c r="L521" i="1"/>
  <c r="K521" i="1"/>
  <c r="I522" i="1" s="1"/>
  <c r="K183" i="1"/>
  <c r="L183" i="1"/>
  <c r="K195" i="1"/>
  <c r="L195" i="1"/>
  <c r="L224" i="1"/>
  <c r="K224" i="1"/>
  <c r="I225" i="1" s="1"/>
  <c r="L176" i="1"/>
  <c r="K176" i="1"/>
  <c r="I177" i="1" s="1"/>
  <c r="K240" i="1"/>
  <c r="L656" i="1"/>
  <c r="K656" i="1"/>
  <c r="I657" i="1" s="1"/>
  <c r="K555" i="1"/>
  <c r="L555" i="1"/>
  <c r="L290" i="1"/>
  <c r="K290" i="1"/>
  <c r="I291" i="1" s="1"/>
  <c r="K452" i="1"/>
  <c r="I453" i="1" s="1"/>
  <c r="L452" i="1"/>
  <c r="L489" i="1"/>
  <c r="K489" i="1"/>
  <c r="L473" i="1"/>
  <c r="K473" i="1"/>
  <c r="I474" i="1" s="1"/>
  <c r="L438" i="1"/>
  <c r="L216" i="1"/>
  <c r="K216" i="1"/>
  <c r="L618" i="1"/>
  <c r="K618" i="1"/>
  <c r="L236" i="1"/>
  <c r="K236" i="1"/>
  <c r="I237" i="1" s="1"/>
  <c r="L188" i="1"/>
  <c r="K188" i="1"/>
  <c r="I189" i="1" s="1"/>
  <c r="K219" i="1"/>
  <c r="L219" i="1"/>
  <c r="K204" i="1"/>
  <c r="K651" i="1"/>
  <c r="L651" i="1"/>
  <c r="K510" i="1"/>
  <c r="L510" i="1"/>
  <c r="L708" i="1"/>
  <c r="K708" i="1"/>
  <c r="L686" i="1"/>
  <c r="K686" i="1"/>
  <c r="I687" i="1" s="1"/>
  <c r="L608" i="1"/>
  <c r="K608" i="1"/>
  <c r="I609" i="1" s="1"/>
  <c r="L462" i="1"/>
  <c r="L417" i="1"/>
  <c r="L380" i="1"/>
  <c r="K380" i="1"/>
  <c r="I381" i="1" s="1"/>
  <c r="K329" i="1"/>
  <c r="I330" i="1" s="1"/>
  <c r="L329" i="1"/>
  <c r="L278" i="1"/>
  <c r="K278" i="1"/>
  <c r="I279" i="1" s="1"/>
  <c r="L684" i="1"/>
  <c r="K684" i="1"/>
  <c r="L600" i="1"/>
  <c r="K600" i="1"/>
  <c r="L527" i="1"/>
  <c r="K527" i="1"/>
  <c r="I528" i="1" s="1"/>
  <c r="K464" i="1"/>
  <c r="I465" i="1" s="1"/>
  <c r="L464" i="1"/>
  <c r="L704" i="1"/>
  <c r="K704" i="1"/>
  <c r="I705" i="1" s="1"/>
  <c r="L566" i="1"/>
  <c r="K566" i="1"/>
  <c r="I567" i="1" s="1"/>
  <c r="K231" i="1"/>
  <c r="L231" i="1"/>
  <c r="K207" i="1"/>
  <c r="L207" i="1"/>
  <c r="K243" i="1"/>
  <c r="L243" i="1"/>
  <c r="L228" i="1"/>
  <c r="K228" i="1"/>
  <c r="L483" i="1"/>
  <c r="K483" i="1"/>
  <c r="L248" i="1"/>
  <c r="K248" i="1"/>
  <c r="I249" i="1" s="1"/>
  <c r="L200" i="1"/>
  <c r="K200" i="1"/>
  <c r="I201" i="1" s="1"/>
  <c r="L531" i="1"/>
  <c r="K531" i="1"/>
  <c r="L192" i="1"/>
  <c r="K192" i="1"/>
  <c r="L168" i="1"/>
  <c r="K168" i="1"/>
  <c r="K323" i="1" l="1"/>
  <c r="J418" i="9"/>
  <c r="L375" i="1"/>
  <c r="L399" i="1"/>
  <c r="K351" i="1"/>
  <c r="L252" i="1"/>
  <c r="L450" i="1"/>
  <c r="K312" i="1"/>
  <c r="K327" i="1"/>
  <c r="L276" i="1"/>
  <c r="L264" i="1"/>
  <c r="L339" i="1"/>
  <c r="L402" i="1"/>
  <c r="L300" i="1"/>
  <c r="L408" i="1"/>
  <c r="L180" i="1"/>
  <c r="K528" i="1"/>
  <c r="L528" i="1"/>
  <c r="K609" i="1"/>
  <c r="L609" i="1"/>
  <c r="K237" i="1"/>
  <c r="L237" i="1"/>
  <c r="K291" i="1"/>
  <c r="L291" i="1"/>
  <c r="K177" i="1"/>
  <c r="L177" i="1"/>
  <c r="K303" i="1"/>
  <c r="L303" i="1"/>
  <c r="K405" i="1"/>
  <c r="L405" i="1"/>
  <c r="K504" i="1"/>
  <c r="L504" i="1"/>
  <c r="K498" i="1"/>
  <c r="L498" i="1"/>
  <c r="K201" i="1"/>
  <c r="L201" i="1"/>
  <c r="K567" i="1"/>
  <c r="L567" i="1"/>
  <c r="K279" i="1"/>
  <c r="L279" i="1"/>
  <c r="K381" i="1"/>
  <c r="L381" i="1"/>
  <c r="K687" i="1"/>
  <c r="L687" i="1"/>
  <c r="K189" i="1"/>
  <c r="L189" i="1"/>
  <c r="K474" i="1"/>
  <c r="L474" i="1"/>
  <c r="K225" i="1"/>
  <c r="L225" i="1"/>
  <c r="K522" i="1"/>
  <c r="L522" i="1"/>
  <c r="K561" i="1"/>
  <c r="L561" i="1"/>
  <c r="K255" i="1"/>
  <c r="L255" i="1"/>
  <c r="K354" i="1"/>
  <c r="L354" i="1"/>
  <c r="K615" i="1"/>
  <c r="L615" i="1"/>
  <c r="K213" i="1"/>
  <c r="L213" i="1"/>
  <c r="K267" i="1"/>
  <c r="L267" i="1"/>
  <c r="K663" i="1"/>
  <c r="L663" i="1"/>
  <c r="K342" i="1"/>
  <c r="L342" i="1"/>
  <c r="K480" i="1"/>
  <c r="L480" i="1"/>
  <c r="K633" i="1"/>
  <c r="L633" i="1"/>
  <c r="K582" i="1"/>
  <c r="L582" i="1"/>
  <c r="K465" i="1"/>
  <c r="L465" i="1"/>
  <c r="K453" i="1"/>
  <c r="L453" i="1"/>
  <c r="K441" i="1"/>
  <c r="L441" i="1"/>
  <c r="K420" i="1"/>
  <c r="L420" i="1"/>
  <c r="K366" i="1"/>
  <c r="L366" i="1"/>
  <c r="K249" i="1"/>
  <c r="L249" i="1"/>
  <c r="K705" i="1"/>
  <c r="L705" i="1"/>
  <c r="K657" i="1"/>
  <c r="L657" i="1"/>
  <c r="K681" i="1"/>
  <c r="L681" i="1"/>
  <c r="K315" i="1"/>
  <c r="L315" i="1"/>
  <c r="K639" i="1"/>
  <c r="L639" i="1"/>
  <c r="K393" i="1"/>
  <c r="L393" i="1"/>
  <c r="K330" i="1"/>
  <c r="L330" i="1"/>
  <c r="I324" i="1" l="1"/>
  <c r="L418" i="9"/>
  <c r="I31" i="14"/>
  <c r="K324" i="1" l="1"/>
  <c r="L419" i="9" s="1"/>
  <c r="J419" i="9"/>
  <c r="L324" i="1"/>
  <c r="M419" i="9" s="1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3" i="9"/>
  <c r="O334" i="9"/>
  <c r="O335" i="9"/>
  <c r="O337" i="9"/>
  <c r="O338" i="9"/>
  <c r="O339" i="9"/>
  <c r="O341" i="9"/>
  <c r="O342" i="9"/>
  <c r="O343" i="9"/>
  <c r="O345" i="9"/>
  <c r="O346" i="9"/>
  <c r="O347" i="9"/>
  <c r="O349" i="9"/>
  <c r="O350" i="9"/>
  <c r="O351" i="9"/>
  <c r="O353" i="9"/>
  <c r="O354" i="9"/>
  <c r="O355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J874" i="1" l="1"/>
  <c r="S4" i="15"/>
  <c r="J16" i="14" l="1"/>
  <c r="J24" i="14"/>
  <c r="J26" i="14"/>
  <c r="H9" i="14"/>
  <c r="J9" i="14" s="1"/>
  <c r="H10" i="14"/>
  <c r="K10" i="14" s="1"/>
  <c r="H11" i="14"/>
  <c r="J11" i="14" s="1"/>
  <c r="H12" i="14"/>
  <c r="K12" i="14" s="1"/>
  <c r="H13" i="14"/>
  <c r="J13" i="14" s="1"/>
  <c r="H14" i="14"/>
  <c r="K14" i="14" s="1"/>
  <c r="H15" i="14"/>
  <c r="J15" i="14" s="1"/>
  <c r="H16" i="14"/>
  <c r="K16" i="14" s="1"/>
  <c r="H17" i="14"/>
  <c r="J17" i="14" s="1"/>
  <c r="H18" i="14"/>
  <c r="K18" i="14" s="1"/>
  <c r="H19" i="14"/>
  <c r="J19" i="14" s="1"/>
  <c r="H20" i="14"/>
  <c r="K20" i="14" s="1"/>
  <c r="H21" i="14"/>
  <c r="J21" i="14" s="1"/>
  <c r="H22" i="14"/>
  <c r="K22" i="14" s="1"/>
  <c r="H23" i="14"/>
  <c r="J23" i="14" s="1"/>
  <c r="H24" i="14"/>
  <c r="K24" i="14" s="1"/>
  <c r="H25" i="14"/>
  <c r="J25" i="14" s="1"/>
  <c r="H26" i="14"/>
  <c r="K26" i="14" s="1"/>
  <c r="H27" i="14"/>
  <c r="J27" i="14" s="1"/>
  <c r="H28" i="14"/>
  <c r="K28" i="14" s="1"/>
  <c r="H29" i="14"/>
  <c r="J29" i="14" s="1"/>
  <c r="H30" i="14"/>
  <c r="K30" i="14" s="1"/>
  <c r="J18" i="14" l="1"/>
  <c r="K21" i="14"/>
  <c r="J30" i="14"/>
  <c r="K25" i="14"/>
  <c r="J20" i="14"/>
  <c r="J14" i="14"/>
  <c r="K13" i="14"/>
  <c r="K29" i="14"/>
  <c r="J28" i="14"/>
  <c r="J22" i="14"/>
  <c r="K17" i="14"/>
  <c r="J12" i="14"/>
  <c r="J10" i="14"/>
  <c r="K23" i="14"/>
  <c r="K15" i="14"/>
  <c r="K9" i="14"/>
  <c r="K27" i="14"/>
  <c r="K19" i="14"/>
  <c r="K11" i="14"/>
  <c r="H816" i="1"/>
  <c r="K7" i="15" l="1"/>
  <c r="K13" i="15"/>
  <c r="K11" i="15"/>
  <c r="H17" i="7" l="1"/>
  <c r="N8" i="14"/>
  <c r="H8" i="14"/>
  <c r="K8" i="14" s="1"/>
  <c r="H709" i="1"/>
  <c r="J8" i="14" l="1"/>
  <c r="G52" i="2" l="1"/>
  <c r="I52" i="2" s="1"/>
  <c r="K52" i="2"/>
  <c r="L52" i="2"/>
  <c r="N52" i="2"/>
  <c r="G53" i="2" l="1"/>
  <c r="J52" i="2"/>
  <c r="J709" i="1"/>
  <c r="I53" i="2" l="1"/>
  <c r="O52" i="2" s="1"/>
  <c r="J53" i="2"/>
  <c r="M52" i="2"/>
  <c r="P52" i="2" s="1"/>
  <c r="E224" i="9"/>
  <c r="E220" i="9"/>
  <c r="E216" i="9"/>
  <c r="E212" i="9"/>
  <c r="E211" i="9"/>
  <c r="H214" i="9"/>
  <c r="N209" i="9"/>
  <c r="N210" i="9"/>
  <c r="N211" i="9"/>
  <c r="N213" i="9"/>
  <c r="N214" i="9"/>
  <c r="N215" i="9"/>
  <c r="N217" i="9"/>
  <c r="N218" i="9"/>
  <c r="N219" i="9"/>
  <c r="N221" i="9"/>
  <c r="N222" i="9"/>
  <c r="N223" i="9"/>
  <c r="N225" i="9"/>
  <c r="N226" i="9"/>
  <c r="N227" i="9"/>
  <c r="N229" i="9"/>
  <c r="N230" i="9"/>
  <c r="N231" i="9"/>
  <c r="N233" i="9"/>
  <c r="N234" i="9"/>
  <c r="N235" i="9"/>
  <c r="N237" i="9"/>
  <c r="N238" i="9"/>
  <c r="N239" i="9"/>
  <c r="N241" i="9"/>
  <c r="N242" i="9"/>
  <c r="N243" i="9"/>
  <c r="N245" i="9"/>
  <c r="N246" i="9"/>
  <c r="N247" i="9"/>
  <c r="N249" i="9"/>
  <c r="N250" i="9"/>
  <c r="N251" i="9"/>
  <c r="N253" i="9"/>
  <c r="N254" i="9"/>
  <c r="N255" i="9"/>
  <c r="N257" i="9"/>
  <c r="N258" i="9"/>
  <c r="N259" i="9"/>
  <c r="N261" i="9"/>
  <c r="N262" i="9"/>
  <c r="N263" i="9"/>
  <c r="N265" i="9"/>
  <c r="N266" i="9"/>
  <c r="N267" i="9"/>
  <c r="N269" i="9"/>
  <c r="N270" i="9"/>
  <c r="N271" i="9"/>
  <c r="N273" i="9"/>
  <c r="N274" i="9"/>
  <c r="N275" i="9"/>
  <c r="N277" i="9"/>
  <c r="N278" i="9"/>
  <c r="N279" i="9"/>
  <c r="N281" i="9"/>
  <c r="N282" i="9"/>
  <c r="N283" i="9"/>
  <c r="N285" i="9"/>
  <c r="N286" i="9"/>
  <c r="N287" i="9"/>
  <c r="N289" i="9"/>
  <c r="N290" i="9"/>
  <c r="N291" i="9"/>
  <c r="N293" i="9"/>
  <c r="N294" i="9"/>
  <c r="N295" i="9"/>
  <c r="N297" i="9"/>
  <c r="N298" i="9"/>
  <c r="N299" i="9"/>
  <c r="N301" i="9"/>
  <c r="N302" i="9"/>
  <c r="N303" i="9"/>
  <c r="N305" i="9"/>
  <c r="N306" i="9"/>
  <c r="N307" i="9"/>
  <c r="N309" i="9"/>
  <c r="N310" i="9"/>
  <c r="N311" i="9"/>
  <c r="N313" i="9"/>
  <c r="N314" i="9"/>
  <c r="N315" i="9"/>
  <c r="N317" i="9"/>
  <c r="N318" i="9"/>
  <c r="N319" i="9"/>
  <c r="N321" i="9"/>
  <c r="N322" i="9"/>
  <c r="N323" i="9"/>
  <c r="N325" i="9"/>
  <c r="N326" i="9"/>
  <c r="N327" i="9"/>
  <c r="N329" i="9"/>
  <c r="N330" i="9"/>
  <c r="N331" i="9"/>
  <c r="N333" i="9"/>
  <c r="N334" i="9"/>
  <c r="N335" i="9"/>
  <c r="N337" i="9"/>
  <c r="N338" i="9"/>
  <c r="N339" i="9"/>
  <c r="N341" i="9"/>
  <c r="N342" i="9"/>
  <c r="N343" i="9"/>
  <c r="N345" i="9"/>
  <c r="N346" i="9"/>
  <c r="N347" i="9"/>
  <c r="N349" i="9"/>
  <c r="N350" i="9"/>
  <c r="N351" i="9"/>
  <c r="N353" i="9"/>
  <c r="N354" i="9"/>
  <c r="N355" i="9"/>
  <c r="N357" i="9"/>
  <c r="N358" i="9"/>
  <c r="N359" i="9"/>
  <c r="N361" i="9"/>
  <c r="N362" i="9"/>
  <c r="N363" i="9"/>
  <c r="N365" i="9"/>
  <c r="N366" i="9"/>
  <c r="N367" i="9"/>
  <c r="N369" i="9"/>
  <c r="N370" i="9"/>
  <c r="N371" i="9"/>
  <c r="N373" i="9"/>
  <c r="N374" i="9"/>
  <c r="N375" i="9"/>
  <c r="N377" i="9"/>
  <c r="N378" i="9"/>
  <c r="N379" i="9"/>
  <c r="N381" i="9"/>
  <c r="N382" i="9"/>
  <c r="N383" i="9"/>
  <c r="N385" i="9"/>
  <c r="N386" i="9"/>
  <c r="N387" i="9"/>
  <c r="N389" i="9"/>
  <c r="N390" i="9"/>
  <c r="N391" i="9"/>
  <c r="N393" i="9"/>
  <c r="N394" i="9"/>
  <c r="N395" i="9"/>
  <c r="N397" i="9"/>
  <c r="N398" i="9"/>
  <c r="N399" i="9"/>
  <c r="N401" i="9"/>
  <c r="N402" i="9"/>
  <c r="N403" i="9"/>
  <c r="N405" i="9"/>
  <c r="N406" i="9"/>
  <c r="N407" i="9"/>
  <c r="N409" i="9"/>
  <c r="N410" i="9"/>
  <c r="N411" i="9"/>
  <c r="N421" i="9"/>
  <c r="N422" i="9"/>
  <c r="N423" i="9"/>
  <c r="N425" i="9"/>
  <c r="N426" i="9"/>
  <c r="N427" i="9"/>
  <c r="N429" i="9"/>
  <c r="N430" i="9"/>
  <c r="N431" i="9"/>
  <c r="N433" i="9"/>
  <c r="N434" i="9"/>
  <c r="N435" i="9"/>
  <c r="N437" i="9"/>
  <c r="N438" i="9"/>
  <c r="N439" i="9"/>
  <c r="N441" i="9"/>
  <c r="N442" i="9"/>
  <c r="N443" i="9"/>
  <c r="N445" i="9"/>
  <c r="N446" i="9"/>
  <c r="N447" i="9"/>
  <c r="N449" i="9"/>
  <c r="N450" i="9"/>
  <c r="N451" i="9"/>
  <c r="N453" i="9"/>
  <c r="N454" i="9"/>
  <c r="N455" i="9"/>
  <c r="N457" i="9"/>
  <c r="N458" i="9"/>
  <c r="N459" i="9"/>
  <c r="N461" i="9"/>
  <c r="N462" i="9"/>
  <c r="N463" i="9"/>
  <c r="N465" i="9"/>
  <c r="N466" i="9"/>
  <c r="N467" i="9"/>
  <c r="N469" i="9"/>
  <c r="N470" i="9"/>
  <c r="N471" i="9"/>
  <c r="N473" i="9"/>
  <c r="N474" i="9"/>
  <c r="N475" i="9"/>
  <c r="N477" i="9"/>
  <c r="N478" i="9"/>
  <c r="N479" i="9"/>
  <c r="N481" i="9"/>
  <c r="N482" i="9"/>
  <c r="N483" i="9"/>
  <c r="N485" i="9"/>
  <c r="N486" i="9"/>
  <c r="N487" i="9"/>
  <c r="N489" i="9"/>
  <c r="N490" i="9"/>
  <c r="N491" i="9"/>
  <c r="N493" i="9"/>
  <c r="N494" i="9"/>
  <c r="N495" i="9"/>
  <c r="N497" i="9"/>
  <c r="N498" i="9"/>
  <c r="N499" i="9"/>
  <c r="N501" i="9"/>
  <c r="N502" i="9"/>
  <c r="N503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I209" i="9"/>
  <c r="K209" i="9"/>
  <c r="I210" i="9"/>
  <c r="K210" i="9"/>
  <c r="I211" i="9"/>
  <c r="K211" i="9"/>
  <c r="I213" i="9"/>
  <c r="K213" i="9"/>
  <c r="L213" i="9"/>
  <c r="I214" i="9"/>
  <c r="K214" i="9"/>
  <c r="I215" i="9"/>
  <c r="K215" i="9"/>
  <c r="I217" i="9"/>
  <c r="K217" i="9"/>
  <c r="L217" i="9"/>
  <c r="I218" i="9"/>
  <c r="K218" i="9"/>
  <c r="I219" i="9"/>
  <c r="K219" i="9"/>
  <c r="I221" i="9"/>
  <c r="K221" i="9"/>
  <c r="L221" i="9"/>
  <c r="I222" i="9"/>
  <c r="K222" i="9"/>
  <c r="I223" i="9"/>
  <c r="K223" i="9"/>
  <c r="I225" i="9"/>
  <c r="K225" i="9"/>
  <c r="L225" i="9"/>
  <c r="I226" i="9"/>
  <c r="K226" i="9"/>
  <c r="I227" i="9"/>
  <c r="K227" i="9"/>
  <c r="I229" i="9"/>
  <c r="K229" i="9"/>
  <c r="L229" i="9"/>
  <c r="I230" i="9"/>
  <c r="K230" i="9"/>
  <c r="I231" i="9"/>
  <c r="K231" i="9"/>
  <c r="I233" i="9"/>
  <c r="K233" i="9"/>
  <c r="L233" i="9"/>
  <c r="I234" i="9"/>
  <c r="K234" i="9"/>
  <c r="I235" i="9"/>
  <c r="K235" i="9"/>
  <c r="I237" i="9"/>
  <c r="K237" i="9"/>
  <c r="L237" i="9"/>
  <c r="I238" i="9"/>
  <c r="K238" i="9"/>
  <c r="I239" i="9"/>
  <c r="K239" i="9"/>
  <c r="I241" i="9"/>
  <c r="K241" i="9"/>
  <c r="L241" i="9"/>
  <c r="I242" i="9"/>
  <c r="K242" i="9"/>
  <c r="I243" i="9"/>
  <c r="K243" i="9"/>
  <c r="I245" i="9"/>
  <c r="K245" i="9"/>
  <c r="L245" i="9"/>
  <c r="I246" i="9"/>
  <c r="K246" i="9"/>
  <c r="I247" i="9"/>
  <c r="K247" i="9"/>
  <c r="I249" i="9"/>
  <c r="K249" i="9"/>
  <c r="L249" i="9"/>
  <c r="I250" i="9"/>
  <c r="K250" i="9"/>
  <c r="I251" i="9"/>
  <c r="K251" i="9"/>
  <c r="I253" i="9"/>
  <c r="K253" i="9"/>
  <c r="I254" i="9"/>
  <c r="K254" i="9"/>
  <c r="I255" i="9"/>
  <c r="K255" i="9"/>
  <c r="I257" i="9"/>
  <c r="K257" i="9"/>
  <c r="L257" i="9"/>
  <c r="I258" i="9"/>
  <c r="K258" i="9"/>
  <c r="I259" i="9"/>
  <c r="K259" i="9"/>
  <c r="I261" i="9"/>
  <c r="K261" i="9"/>
  <c r="L261" i="9"/>
  <c r="I262" i="9"/>
  <c r="K262" i="9"/>
  <c r="I263" i="9"/>
  <c r="K263" i="9"/>
  <c r="I265" i="9"/>
  <c r="K265" i="9"/>
  <c r="L265" i="9"/>
  <c r="I266" i="9"/>
  <c r="K266" i="9"/>
  <c r="I267" i="9"/>
  <c r="K267" i="9"/>
  <c r="I269" i="9"/>
  <c r="K269" i="9"/>
  <c r="L269" i="9"/>
  <c r="I270" i="9"/>
  <c r="K270" i="9"/>
  <c r="I271" i="9"/>
  <c r="K271" i="9"/>
  <c r="I273" i="9"/>
  <c r="K273" i="9"/>
  <c r="L273" i="9"/>
  <c r="I274" i="9"/>
  <c r="K274" i="9"/>
  <c r="I275" i="9"/>
  <c r="K275" i="9"/>
  <c r="I277" i="9"/>
  <c r="K277" i="9"/>
  <c r="I278" i="9"/>
  <c r="K278" i="9"/>
  <c r="I279" i="9"/>
  <c r="K279" i="9"/>
  <c r="I281" i="9"/>
  <c r="K281" i="9"/>
  <c r="L281" i="9"/>
  <c r="I282" i="9"/>
  <c r="K282" i="9"/>
  <c r="I283" i="9"/>
  <c r="K283" i="9"/>
  <c r="I285" i="9"/>
  <c r="K285" i="9"/>
  <c r="I286" i="9"/>
  <c r="K286" i="9"/>
  <c r="I287" i="9"/>
  <c r="K287" i="9"/>
  <c r="I289" i="9"/>
  <c r="K289" i="9"/>
  <c r="L289" i="9"/>
  <c r="I290" i="9"/>
  <c r="K290" i="9"/>
  <c r="I291" i="9"/>
  <c r="K291" i="9"/>
  <c r="I293" i="9"/>
  <c r="K293" i="9"/>
  <c r="L293" i="9"/>
  <c r="I294" i="9"/>
  <c r="K294" i="9"/>
  <c r="I295" i="9"/>
  <c r="K295" i="9"/>
  <c r="I297" i="9"/>
  <c r="K297" i="9"/>
  <c r="I298" i="9"/>
  <c r="K298" i="9"/>
  <c r="I299" i="9"/>
  <c r="K299" i="9"/>
  <c r="I301" i="9"/>
  <c r="K301" i="9"/>
  <c r="I302" i="9"/>
  <c r="K302" i="9"/>
  <c r="I303" i="9"/>
  <c r="K303" i="9"/>
  <c r="I305" i="9"/>
  <c r="K305" i="9"/>
  <c r="I306" i="9"/>
  <c r="K306" i="9"/>
  <c r="I307" i="9"/>
  <c r="K307" i="9"/>
  <c r="I309" i="9"/>
  <c r="K309" i="9"/>
  <c r="I310" i="9"/>
  <c r="K310" i="9"/>
  <c r="I311" i="9"/>
  <c r="K311" i="9"/>
  <c r="I313" i="9"/>
  <c r="K313" i="9"/>
  <c r="I314" i="9"/>
  <c r="K314" i="9"/>
  <c r="I315" i="9"/>
  <c r="K315" i="9"/>
  <c r="I317" i="9"/>
  <c r="K317" i="9"/>
  <c r="I318" i="9"/>
  <c r="K318" i="9"/>
  <c r="I319" i="9"/>
  <c r="K319" i="9"/>
  <c r="I321" i="9"/>
  <c r="K321" i="9"/>
  <c r="I322" i="9"/>
  <c r="K322" i="9"/>
  <c r="I323" i="9"/>
  <c r="K323" i="9"/>
  <c r="I325" i="9"/>
  <c r="K325" i="9"/>
  <c r="I326" i="9"/>
  <c r="K326" i="9"/>
  <c r="I327" i="9"/>
  <c r="K327" i="9"/>
  <c r="I329" i="9"/>
  <c r="K329" i="9"/>
  <c r="I330" i="9"/>
  <c r="K330" i="9"/>
  <c r="I331" i="9"/>
  <c r="K331" i="9"/>
  <c r="I333" i="9"/>
  <c r="K333" i="9"/>
  <c r="I334" i="9"/>
  <c r="K334" i="9"/>
  <c r="I335" i="9"/>
  <c r="K335" i="9"/>
  <c r="I337" i="9"/>
  <c r="K337" i="9"/>
  <c r="I338" i="9"/>
  <c r="K338" i="9"/>
  <c r="I339" i="9"/>
  <c r="K339" i="9"/>
  <c r="I341" i="9"/>
  <c r="K341" i="9"/>
  <c r="I342" i="9"/>
  <c r="K342" i="9"/>
  <c r="I343" i="9"/>
  <c r="K343" i="9"/>
  <c r="I345" i="9"/>
  <c r="K345" i="9"/>
  <c r="I346" i="9"/>
  <c r="K346" i="9"/>
  <c r="I347" i="9"/>
  <c r="K347" i="9"/>
  <c r="I349" i="9"/>
  <c r="K349" i="9"/>
  <c r="I350" i="9"/>
  <c r="K350" i="9"/>
  <c r="I351" i="9"/>
  <c r="K351" i="9"/>
  <c r="I353" i="9"/>
  <c r="K353" i="9"/>
  <c r="I354" i="9"/>
  <c r="K354" i="9"/>
  <c r="I355" i="9"/>
  <c r="K355" i="9"/>
  <c r="I357" i="9"/>
  <c r="K357" i="9"/>
  <c r="I358" i="9"/>
  <c r="K358" i="9"/>
  <c r="I359" i="9"/>
  <c r="K359" i="9"/>
  <c r="I361" i="9"/>
  <c r="K361" i="9"/>
  <c r="I362" i="9"/>
  <c r="K362" i="9"/>
  <c r="I363" i="9"/>
  <c r="K363" i="9"/>
  <c r="I365" i="9"/>
  <c r="K365" i="9"/>
  <c r="I366" i="9"/>
  <c r="K366" i="9"/>
  <c r="I367" i="9"/>
  <c r="K367" i="9"/>
  <c r="I369" i="9"/>
  <c r="K369" i="9"/>
  <c r="I370" i="9"/>
  <c r="K370" i="9"/>
  <c r="I371" i="9"/>
  <c r="K371" i="9"/>
  <c r="I373" i="9"/>
  <c r="K373" i="9"/>
  <c r="I374" i="9"/>
  <c r="K374" i="9"/>
  <c r="I375" i="9"/>
  <c r="K375" i="9"/>
  <c r="I377" i="9"/>
  <c r="K377" i="9"/>
  <c r="I378" i="9"/>
  <c r="K378" i="9"/>
  <c r="I379" i="9"/>
  <c r="K379" i="9"/>
  <c r="I381" i="9"/>
  <c r="K381" i="9"/>
  <c r="I382" i="9"/>
  <c r="K382" i="9"/>
  <c r="I383" i="9"/>
  <c r="K383" i="9"/>
  <c r="I385" i="9"/>
  <c r="K385" i="9"/>
  <c r="I386" i="9"/>
  <c r="K386" i="9"/>
  <c r="I387" i="9"/>
  <c r="K387" i="9"/>
  <c r="I389" i="9"/>
  <c r="K389" i="9"/>
  <c r="I390" i="9"/>
  <c r="K390" i="9"/>
  <c r="I391" i="9"/>
  <c r="K391" i="9"/>
  <c r="I393" i="9"/>
  <c r="K393" i="9"/>
  <c r="I394" i="9"/>
  <c r="K394" i="9"/>
  <c r="I395" i="9"/>
  <c r="K395" i="9"/>
  <c r="I397" i="9"/>
  <c r="K397" i="9"/>
  <c r="I398" i="9"/>
  <c r="K398" i="9"/>
  <c r="I399" i="9"/>
  <c r="K399" i="9"/>
  <c r="I401" i="9"/>
  <c r="K401" i="9"/>
  <c r="I402" i="9"/>
  <c r="K402" i="9"/>
  <c r="I403" i="9"/>
  <c r="K403" i="9"/>
  <c r="I405" i="9"/>
  <c r="K405" i="9"/>
  <c r="I406" i="9"/>
  <c r="K406" i="9"/>
  <c r="I407" i="9"/>
  <c r="K407" i="9"/>
  <c r="I409" i="9"/>
  <c r="K409" i="9"/>
  <c r="I410" i="9"/>
  <c r="K410" i="9"/>
  <c r="I411" i="9"/>
  <c r="K411" i="9"/>
  <c r="I421" i="9"/>
  <c r="K421" i="9"/>
  <c r="I422" i="9"/>
  <c r="K422" i="9"/>
  <c r="I423" i="9"/>
  <c r="K423" i="9"/>
  <c r="I425" i="9"/>
  <c r="K425" i="9"/>
  <c r="I426" i="9"/>
  <c r="K426" i="9"/>
  <c r="I427" i="9"/>
  <c r="K427" i="9"/>
  <c r="I429" i="9"/>
  <c r="K429" i="9"/>
  <c r="I430" i="9"/>
  <c r="K430" i="9"/>
  <c r="I431" i="9"/>
  <c r="K431" i="9"/>
  <c r="I433" i="9"/>
  <c r="K433" i="9"/>
  <c r="I434" i="9"/>
  <c r="K434" i="9"/>
  <c r="I435" i="9"/>
  <c r="K435" i="9"/>
  <c r="I437" i="9"/>
  <c r="K437" i="9"/>
  <c r="I438" i="9"/>
  <c r="K438" i="9"/>
  <c r="I439" i="9"/>
  <c r="K439" i="9"/>
  <c r="I441" i="9"/>
  <c r="K441" i="9"/>
  <c r="I442" i="9"/>
  <c r="K442" i="9"/>
  <c r="I443" i="9"/>
  <c r="K443" i="9"/>
  <c r="I445" i="9"/>
  <c r="K445" i="9"/>
  <c r="I446" i="9"/>
  <c r="K446" i="9"/>
  <c r="I447" i="9"/>
  <c r="K447" i="9"/>
  <c r="I449" i="9"/>
  <c r="K449" i="9"/>
  <c r="I450" i="9"/>
  <c r="K450" i="9"/>
  <c r="I451" i="9"/>
  <c r="K451" i="9"/>
  <c r="I453" i="9"/>
  <c r="K453" i="9"/>
  <c r="I454" i="9"/>
  <c r="K454" i="9"/>
  <c r="I455" i="9"/>
  <c r="K455" i="9"/>
  <c r="I457" i="9"/>
  <c r="K457" i="9"/>
  <c r="I458" i="9"/>
  <c r="K458" i="9"/>
  <c r="I459" i="9"/>
  <c r="K459" i="9"/>
  <c r="I461" i="9"/>
  <c r="K461" i="9"/>
  <c r="I462" i="9"/>
  <c r="K462" i="9"/>
  <c r="I463" i="9"/>
  <c r="K463" i="9"/>
  <c r="I465" i="9"/>
  <c r="K465" i="9"/>
  <c r="I466" i="9"/>
  <c r="K466" i="9"/>
  <c r="I467" i="9"/>
  <c r="K467" i="9"/>
  <c r="I469" i="9"/>
  <c r="K469" i="9"/>
  <c r="I470" i="9"/>
  <c r="K470" i="9"/>
  <c r="I471" i="9"/>
  <c r="K471" i="9"/>
  <c r="I473" i="9"/>
  <c r="K473" i="9"/>
  <c r="I474" i="9"/>
  <c r="K474" i="9"/>
  <c r="I475" i="9"/>
  <c r="K475" i="9"/>
  <c r="I477" i="9"/>
  <c r="K477" i="9"/>
  <c r="I478" i="9"/>
  <c r="K478" i="9"/>
  <c r="I479" i="9"/>
  <c r="K479" i="9"/>
  <c r="I481" i="9"/>
  <c r="K481" i="9"/>
  <c r="I482" i="9"/>
  <c r="K482" i="9"/>
  <c r="I483" i="9"/>
  <c r="K483" i="9"/>
  <c r="I485" i="9"/>
  <c r="K485" i="9"/>
  <c r="I486" i="9"/>
  <c r="K486" i="9"/>
  <c r="I487" i="9"/>
  <c r="K487" i="9"/>
  <c r="I489" i="9"/>
  <c r="K489" i="9"/>
  <c r="I490" i="9"/>
  <c r="K490" i="9"/>
  <c r="I491" i="9"/>
  <c r="K491" i="9"/>
  <c r="I493" i="9"/>
  <c r="K493" i="9"/>
  <c r="I494" i="9"/>
  <c r="K494" i="9"/>
  <c r="I495" i="9"/>
  <c r="K495" i="9"/>
  <c r="I497" i="9"/>
  <c r="K497" i="9"/>
  <c r="I498" i="9"/>
  <c r="K498" i="9"/>
  <c r="I499" i="9"/>
  <c r="K499" i="9"/>
  <c r="I501" i="9"/>
  <c r="K501" i="9"/>
  <c r="I502" i="9"/>
  <c r="K502" i="9"/>
  <c r="I503" i="9"/>
  <c r="K503" i="9"/>
  <c r="I505" i="9"/>
  <c r="K505" i="9"/>
  <c r="I506" i="9"/>
  <c r="K506" i="9"/>
  <c r="I507" i="9"/>
  <c r="K507" i="9"/>
  <c r="I508" i="9"/>
  <c r="K508" i="9"/>
  <c r="I509" i="9"/>
  <c r="K509" i="9"/>
  <c r="I510" i="9"/>
  <c r="K510" i="9"/>
  <c r="I511" i="9"/>
  <c r="K511" i="9"/>
  <c r="I512" i="9"/>
  <c r="K512" i="9"/>
  <c r="I513" i="9"/>
  <c r="K513" i="9"/>
  <c r="I514" i="9"/>
  <c r="K514" i="9"/>
  <c r="I515" i="9"/>
  <c r="K515" i="9"/>
  <c r="I516" i="9"/>
  <c r="K516" i="9"/>
  <c r="I517" i="9"/>
  <c r="K517" i="9"/>
  <c r="I518" i="9"/>
  <c r="K518" i="9"/>
  <c r="I519" i="9"/>
  <c r="K519" i="9"/>
  <c r="I520" i="9"/>
  <c r="K520" i="9"/>
  <c r="I521" i="9"/>
  <c r="K521" i="9"/>
  <c r="I522" i="9"/>
  <c r="K522" i="9"/>
  <c r="I523" i="9"/>
  <c r="K523" i="9"/>
  <c r="I524" i="9"/>
  <c r="K524" i="9"/>
  <c r="I525" i="9"/>
  <c r="K525" i="9"/>
  <c r="I526" i="9"/>
  <c r="K526" i="9"/>
  <c r="I527" i="9"/>
  <c r="K527" i="9"/>
  <c r="I528" i="9"/>
  <c r="K528" i="9"/>
  <c r="I529" i="9"/>
  <c r="K529" i="9"/>
  <c r="I530" i="9"/>
  <c r="K530" i="9"/>
  <c r="I531" i="9"/>
  <c r="K531" i="9"/>
  <c r="I532" i="9"/>
  <c r="K532" i="9"/>
  <c r="I533" i="9"/>
  <c r="K533" i="9"/>
  <c r="I534" i="9"/>
  <c r="K534" i="9"/>
  <c r="I535" i="9"/>
  <c r="K535" i="9"/>
  <c r="I536" i="9"/>
  <c r="K536" i="9"/>
  <c r="I537" i="9"/>
  <c r="K537" i="9"/>
  <c r="I538" i="9"/>
  <c r="K538" i="9"/>
  <c r="I539" i="9"/>
  <c r="K539" i="9"/>
  <c r="I540" i="9"/>
  <c r="K540" i="9"/>
  <c r="I541" i="9"/>
  <c r="K541" i="9"/>
  <c r="I542" i="9"/>
  <c r="K542" i="9"/>
  <c r="I543" i="9"/>
  <c r="K543" i="9"/>
  <c r="I544" i="9"/>
  <c r="K544" i="9"/>
  <c r="I545" i="9"/>
  <c r="K545" i="9"/>
  <c r="I546" i="9"/>
  <c r="K546" i="9"/>
  <c r="I547" i="9"/>
  <c r="K547" i="9"/>
  <c r="I548" i="9"/>
  <c r="K548" i="9"/>
  <c r="I549" i="9"/>
  <c r="K549" i="9"/>
  <c r="I550" i="9"/>
  <c r="K550" i="9"/>
  <c r="I551" i="9"/>
  <c r="K551" i="9"/>
  <c r="I552" i="9"/>
  <c r="K552" i="9"/>
  <c r="I553" i="9"/>
  <c r="K553" i="9"/>
  <c r="I554" i="9"/>
  <c r="K554" i="9"/>
  <c r="I555" i="9"/>
  <c r="K555" i="9"/>
  <c r="I556" i="9"/>
  <c r="K556" i="9"/>
  <c r="I557" i="9"/>
  <c r="K557" i="9"/>
  <c r="I558" i="9"/>
  <c r="K558" i="9"/>
  <c r="I559" i="9"/>
  <c r="K559" i="9"/>
  <c r="I560" i="9"/>
  <c r="K560" i="9"/>
  <c r="I561" i="9"/>
  <c r="K561" i="9"/>
  <c r="I562" i="9"/>
  <c r="K562" i="9"/>
  <c r="I563" i="9"/>
  <c r="K563" i="9"/>
  <c r="I564" i="9"/>
  <c r="K564" i="9"/>
  <c r="I565" i="9"/>
  <c r="K565" i="9"/>
  <c r="I566" i="9"/>
  <c r="K566" i="9"/>
  <c r="I567" i="9"/>
  <c r="K567" i="9"/>
  <c r="I568" i="9"/>
  <c r="K568" i="9"/>
  <c r="I569" i="9"/>
  <c r="K569" i="9"/>
  <c r="I570" i="9"/>
  <c r="K570" i="9"/>
  <c r="I571" i="9"/>
  <c r="K571" i="9"/>
  <c r="I572" i="9"/>
  <c r="K572" i="9"/>
  <c r="I573" i="9"/>
  <c r="K573" i="9"/>
  <c r="I574" i="9"/>
  <c r="K574" i="9"/>
  <c r="I575" i="9"/>
  <c r="K575" i="9"/>
  <c r="I576" i="9"/>
  <c r="K576" i="9"/>
  <c r="I577" i="9"/>
  <c r="K577" i="9"/>
  <c r="I578" i="9"/>
  <c r="K578" i="9"/>
  <c r="I579" i="9"/>
  <c r="K579" i="9"/>
  <c r="I580" i="9"/>
  <c r="K580" i="9"/>
  <c r="I581" i="9"/>
  <c r="K581" i="9"/>
  <c r="I582" i="9"/>
  <c r="K582" i="9"/>
  <c r="I583" i="9"/>
  <c r="K583" i="9"/>
  <c r="I584" i="9"/>
  <c r="K584" i="9"/>
  <c r="I585" i="9"/>
  <c r="K585" i="9"/>
  <c r="I586" i="9"/>
  <c r="K586" i="9"/>
  <c r="I587" i="9"/>
  <c r="K587" i="9"/>
  <c r="I588" i="9"/>
  <c r="K588" i="9"/>
  <c r="I589" i="9"/>
  <c r="K589" i="9"/>
  <c r="I590" i="9"/>
  <c r="K590" i="9"/>
  <c r="I591" i="9"/>
  <c r="K591" i="9"/>
  <c r="I592" i="9"/>
  <c r="K592" i="9"/>
  <c r="I593" i="9"/>
  <c r="K593" i="9"/>
  <c r="I594" i="9"/>
  <c r="K594" i="9"/>
  <c r="I595" i="9"/>
  <c r="K595" i="9"/>
  <c r="I596" i="9"/>
  <c r="K596" i="9"/>
  <c r="I597" i="9"/>
  <c r="K597" i="9"/>
  <c r="I598" i="9"/>
  <c r="K598" i="9"/>
  <c r="I599" i="9"/>
  <c r="K599" i="9"/>
  <c r="I600" i="9"/>
  <c r="K600" i="9"/>
  <c r="I601" i="9"/>
  <c r="K601" i="9"/>
  <c r="I602" i="9"/>
  <c r="K602" i="9"/>
  <c r="I603" i="9"/>
  <c r="K603" i="9"/>
  <c r="I604" i="9"/>
  <c r="K604" i="9"/>
  <c r="I605" i="9"/>
  <c r="K605" i="9"/>
  <c r="I606" i="9"/>
  <c r="K606" i="9"/>
  <c r="I607" i="9"/>
  <c r="K607" i="9"/>
  <c r="I608" i="9"/>
  <c r="K608" i="9"/>
  <c r="I609" i="9"/>
  <c r="K609" i="9"/>
  <c r="I610" i="9"/>
  <c r="K610" i="9"/>
  <c r="I611" i="9"/>
  <c r="K611" i="9"/>
  <c r="I612" i="9"/>
  <c r="K612" i="9"/>
  <c r="I613" i="9"/>
  <c r="K613" i="9"/>
  <c r="I614" i="9"/>
  <c r="K614" i="9"/>
  <c r="I615" i="9"/>
  <c r="K615" i="9"/>
  <c r="I616" i="9"/>
  <c r="K616" i="9"/>
  <c r="I617" i="9"/>
  <c r="K617" i="9"/>
  <c r="I618" i="9"/>
  <c r="K618" i="9"/>
  <c r="I619" i="9"/>
  <c r="K619" i="9"/>
  <c r="I620" i="9"/>
  <c r="K620" i="9"/>
  <c r="I621" i="9"/>
  <c r="K621" i="9"/>
  <c r="I622" i="9"/>
  <c r="K622" i="9"/>
  <c r="I623" i="9"/>
  <c r="K623" i="9"/>
  <c r="I624" i="9"/>
  <c r="K624" i="9"/>
  <c r="I625" i="9"/>
  <c r="K625" i="9"/>
  <c r="I626" i="9"/>
  <c r="K626" i="9"/>
  <c r="I627" i="9"/>
  <c r="K627" i="9"/>
  <c r="I628" i="9"/>
  <c r="K628" i="9"/>
  <c r="I629" i="9"/>
  <c r="K629" i="9"/>
  <c r="I630" i="9"/>
  <c r="K630" i="9"/>
  <c r="I631" i="9"/>
  <c r="K631" i="9"/>
  <c r="I632" i="9"/>
  <c r="K632" i="9"/>
  <c r="I633" i="9"/>
  <c r="K633" i="9"/>
  <c r="I634" i="9"/>
  <c r="K634" i="9"/>
  <c r="I635" i="9"/>
  <c r="K635" i="9"/>
  <c r="I636" i="9"/>
  <c r="K636" i="9"/>
  <c r="I637" i="9"/>
  <c r="K637" i="9"/>
  <c r="I638" i="9"/>
  <c r="K638" i="9"/>
  <c r="I639" i="9"/>
  <c r="K639" i="9"/>
  <c r="I640" i="9"/>
  <c r="K640" i="9"/>
  <c r="I641" i="9"/>
  <c r="K641" i="9"/>
  <c r="I642" i="9"/>
  <c r="K642" i="9"/>
  <c r="I643" i="9"/>
  <c r="K643" i="9"/>
  <c r="I644" i="9"/>
  <c r="K644" i="9"/>
  <c r="I645" i="9"/>
  <c r="K645" i="9"/>
  <c r="I646" i="9"/>
  <c r="K646" i="9"/>
  <c r="I647" i="9"/>
  <c r="K647" i="9"/>
  <c r="I648" i="9"/>
  <c r="K648" i="9"/>
  <c r="I649" i="9"/>
  <c r="K649" i="9"/>
  <c r="I650" i="9"/>
  <c r="K650" i="9"/>
  <c r="I651" i="9"/>
  <c r="K651" i="9"/>
  <c r="I652" i="9"/>
  <c r="K652" i="9"/>
  <c r="I653" i="9"/>
  <c r="K653" i="9"/>
  <c r="I654" i="9"/>
  <c r="K654" i="9"/>
  <c r="I655" i="9"/>
  <c r="K655" i="9"/>
  <c r="I656" i="9"/>
  <c r="K656" i="9"/>
  <c r="I657" i="9"/>
  <c r="K657" i="9"/>
  <c r="I658" i="9"/>
  <c r="K658" i="9"/>
  <c r="I659" i="9"/>
  <c r="K659" i="9"/>
  <c r="I660" i="9"/>
  <c r="K660" i="9"/>
  <c r="I661" i="9"/>
  <c r="K661" i="9"/>
  <c r="I662" i="9"/>
  <c r="K662" i="9"/>
  <c r="I663" i="9"/>
  <c r="K663" i="9"/>
  <c r="I664" i="9"/>
  <c r="K664" i="9"/>
  <c r="I665" i="9"/>
  <c r="K665" i="9"/>
  <c r="I666" i="9"/>
  <c r="K666" i="9"/>
  <c r="I667" i="9"/>
  <c r="K667" i="9"/>
  <c r="I668" i="9"/>
  <c r="K668" i="9"/>
  <c r="I669" i="9"/>
  <c r="K669" i="9"/>
  <c r="I670" i="9"/>
  <c r="K670" i="9"/>
  <c r="I671" i="9"/>
  <c r="K671" i="9"/>
  <c r="I672" i="9"/>
  <c r="K672" i="9"/>
  <c r="I673" i="9"/>
  <c r="K673" i="9"/>
  <c r="I674" i="9"/>
  <c r="K674" i="9"/>
  <c r="I675" i="9"/>
  <c r="K675" i="9"/>
  <c r="I676" i="9"/>
  <c r="K676" i="9"/>
  <c r="I677" i="9"/>
  <c r="K677" i="9"/>
  <c r="I678" i="9"/>
  <c r="K678" i="9"/>
  <c r="I679" i="9"/>
  <c r="K679" i="9"/>
  <c r="I680" i="9"/>
  <c r="K680" i="9"/>
  <c r="I681" i="9"/>
  <c r="K681" i="9"/>
  <c r="I682" i="9"/>
  <c r="K682" i="9"/>
  <c r="I683" i="9"/>
  <c r="K683" i="9"/>
  <c r="I684" i="9"/>
  <c r="K684" i="9"/>
  <c r="I685" i="9"/>
  <c r="K685" i="9"/>
  <c r="I686" i="9"/>
  <c r="K686" i="9"/>
  <c r="I687" i="9"/>
  <c r="K687" i="9"/>
  <c r="I688" i="9"/>
  <c r="K688" i="9"/>
  <c r="I689" i="9"/>
  <c r="K689" i="9"/>
  <c r="I690" i="9"/>
  <c r="K690" i="9"/>
  <c r="I691" i="9"/>
  <c r="K691" i="9"/>
  <c r="I692" i="9"/>
  <c r="K692" i="9"/>
  <c r="I693" i="9"/>
  <c r="K693" i="9"/>
  <c r="I694" i="9"/>
  <c r="K694" i="9"/>
  <c r="I695" i="9"/>
  <c r="K695" i="9"/>
  <c r="I696" i="9"/>
  <c r="K696" i="9"/>
  <c r="I697" i="9"/>
  <c r="K697" i="9"/>
  <c r="I698" i="9"/>
  <c r="K698" i="9"/>
  <c r="I699" i="9"/>
  <c r="K699" i="9"/>
  <c r="I700" i="9"/>
  <c r="K700" i="9"/>
  <c r="I701" i="9"/>
  <c r="K701" i="9"/>
  <c r="I702" i="9"/>
  <c r="K702" i="9"/>
  <c r="I703" i="9"/>
  <c r="K703" i="9"/>
  <c r="I704" i="9"/>
  <c r="K704" i="9"/>
  <c r="I705" i="9"/>
  <c r="K705" i="9"/>
  <c r="I706" i="9"/>
  <c r="K706" i="9"/>
  <c r="I707" i="9"/>
  <c r="K707" i="9"/>
  <c r="I708" i="9"/>
  <c r="K708" i="9"/>
  <c r="I709" i="9"/>
  <c r="K709" i="9"/>
  <c r="I710" i="9"/>
  <c r="K710" i="9"/>
  <c r="I711" i="9"/>
  <c r="K711" i="9"/>
  <c r="I712" i="9"/>
  <c r="K712" i="9"/>
  <c r="I713" i="9"/>
  <c r="K713" i="9"/>
  <c r="I714" i="9"/>
  <c r="K714" i="9"/>
  <c r="I715" i="9"/>
  <c r="K715" i="9"/>
  <c r="I716" i="9"/>
  <c r="K716" i="9"/>
  <c r="I717" i="9"/>
  <c r="K717" i="9"/>
  <c r="I718" i="9"/>
  <c r="K718" i="9"/>
  <c r="I719" i="9"/>
  <c r="K719" i="9"/>
  <c r="I720" i="9"/>
  <c r="K720" i="9"/>
  <c r="I721" i="9"/>
  <c r="K721" i="9"/>
  <c r="I722" i="9"/>
  <c r="K722" i="9"/>
  <c r="I723" i="9"/>
  <c r="K723" i="9"/>
  <c r="I724" i="9"/>
  <c r="K724" i="9"/>
  <c r="I725" i="9"/>
  <c r="K725" i="9"/>
  <c r="I726" i="9"/>
  <c r="K726" i="9"/>
  <c r="I727" i="9"/>
  <c r="K727" i="9"/>
  <c r="I728" i="9"/>
  <c r="K728" i="9"/>
  <c r="I729" i="9"/>
  <c r="K729" i="9"/>
  <c r="I730" i="9"/>
  <c r="K730" i="9"/>
  <c r="I731" i="9"/>
  <c r="K731" i="9"/>
  <c r="I732" i="9"/>
  <c r="K732" i="9"/>
  <c r="I733" i="9"/>
  <c r="K733" i="9"/>
  <c r="I734" i="9"/>
  <c r="K734" i="9"/>
  <c r="I735" i="9"/>
  <c r="K735" i="9"/>
  <c r="I736" i="9"/>
  <c r="K736" i="9"/>
  <c r="I737" i="9"/>
  <c r="K737" i="9"/>
  <c r="I738" i="9"/>
  <c r="K738" i="9"/>
  <c r="I739" i="9"/>
  <c r="K739" i="9"/>
  <c r="I740" i="9"/>
  <c r="K740" i="9"/>
  <c r="I741" i="9"/>
  <c r="K741" i="9"/>
  <c r="I742" i="9"/>
  <c r="K742" i="9"/>
  <c r="I743" i="9"/>
  <c r="K743" i="9"/>
  <c r="I744" i="9"/>
  <c r="K744" i="9"/>
  <c r="I745" i="9"/>
  <c r="K745" i="9"/>
  <c r="I746" i="9"/>
  <c r="K746" i="9"/>
  <c r="I747" i="9"/>
  <c r="K747" i="9"/>
  <c r="I748" i="9"/>
  <c r="K748" i="9"/>
  <c r="I749" i="9"/>
  <c r="K749" i="9"/>
  <c r="I750" i="9"/>
  <c r="K750" i="9"/>
  <c r="I751" i="9"/>
  <c r="K751" i="9"/>
  <c r="I752" i="9"/>
  <c r="K752" i="9"/>
  <c r="I753" i="9"/>
  <c r="K753" i="9"/>
  <c r="I754" i="9"/>
  <c r="K754" i="9"/>
  <c r="I755" i="9"/>
  <c r="K755" i="9"/>
  <c r="I756" i="9"/>
  <c r="K756" i="9"/>
  <c r="I757" i="9"/>
  <c r="K757" i="9"/>
  <c r="I758" i="9"/>
  <c r="K758" i="9"/>
  <c r="I759" i="9"/>
  <c r="K759" i="9"/>
  <c r="I760" i="9"/>
  <c r="K760" i="9"/>
  <c r="I761" i="9"/>
  <c r="K761" i="9"/>
  <c r="I762" i="9"/>
  <c r="K762" i="9"/>
  <c r="I763" i="9"/>
  <c r="K763" i="9"/>
  <c r="I764" i="9"/>
  <c r="K764" i="9"/>
  <c r="I765" i="9"/>
  <c r="K765" i="9"/>
  <c r="I766" i="9"/>
  <c r="K766" i="9"/>
  <c r="I767" i="9"/>
  <c r="K767" i="9"/>
  <c r="I768" i="9"/>
  <c r="K768" i="9"/>
  <c r="I769" i="9"/>
  <c r="K769" i="9"/>
  <c r="I770" i="9"/>
  <c r="K770" i="9"/>
  <c r="I771" i="9"/>
  <c r="K771" i="9"/>
  <c r="I772" i="9"/>
  <c r="K772" i="9"/>
  <c r="I773" i="9"/>
  <c r="K773" i="9"/>
  <c r="I774" i="9"/>
  <c r="K774" i="9"/>
  <c r="I775" i="9"/>
  <c r="K775" i="9"/>
  <c r="I776" i="9"/>
  <c r="K776" i="9"/>
  <c r="I777" i="9"/>
  <c r="K777" i="9"/>
  <c r="I778" i="9"/>
  <c r="K778" i="9"/>
  <c r="I779" i="9"/>
  <c r="K779" i="9"/>
  <c r="I780" i="9"/>
  <c r="K780" i="9"/>
  <c r="I781" i="9"/>
  <c r="K781" i="9"/>
  <c r="I782" i="9"/>
  <c r="K782" i="9"/>
  <c r="I783" i="9"/>
  <c r="K783" i="9"/>
  <c r="I784" i="9"/>
  <c r="K784" i="9"/>
  <c r="I785" i="9"/>
  <c r="K785" i="9"/>
  <c r="I786" i="9"/>
  <c r="K786" i="9"/>
  <c r="I787" i="9"/>
  <c r="K787" i="9"/>
  <c r="I788" i="9"/>
  <c r="K788" i="9"/>
  <c r="I789" i="9"/>
  <c r="K789" i="9"/>
  <c r="I790" i="9"/>
  <c r="K790" i="9"/>
  <c r="I791" i="9"/>
  <c r="K791" i="9"/>
  <c r="I792" i="9"/>
  <c r="K792" i="9"/>
  <c r="I793" i="9"/>
  <c r="K793" i="9"/>
  <c r="I794" i="9"/>
  <c r="K794" i="9"/>
  <c r="I795" i="9"/>
  <c r="K795" i="9"/>
  <c r="I796" i="9"/>
  <c r="K796" i="9"/>
  <c r="I797" i="9"/>
  <c r="K797" i="9"/>
  <c r="I798" i="9"/>
  <c r="K798" i="9"/>
  <c r="H333" i="9"/>
  <c r="H334" i="9"/>
  <c r="H335" i="9"/>
  <c r="H337" i="9"/>
  <c r="H338" i="9"/>
  <c r="H339" i="9"/>
  <c r="H341" i="9"/>
  <c r="H342" i="9"/>
  <c r="H343" i="9"/>
  <c r="H345" i="9"/>
  <c r="H346" i="9"/>
  <c r="H347" i="9"/>
  <c r="H349" i="9"/>
  <c r="H350" i="9"/>
  <c r="H351" i="9"/>
  <c r="H353" i="9"/>
  <c r="H354" i="9"/>
  <c r="H355" i="9"/>
  <c r="H357" i="9"/>
  <c r="H358" i="9"/>
  <c r="H359" i="9"/>
  <c r="H361" i="9"/>
  <c r="H362" i="9"/>
  <c r="H363" i="9"/>
  <c r="H365" i="9"/>
  <c r="H366" i="9"/>
  <c r="H367" i="9"/>
  <c r="H369" i="9"/>
  <c r="H370" i="9"/>
  <c r="H371" i="9"/>
  <c r="H373" i="9"/>
  <c r="H374" i="9"/>
  <c r="H375" i="9"/>
  <c r="H377" i="9"/>
  <c r="H378" i="9"/>
  <c r="H379" i="9"/>
  <c r="H381" i="9"/>
  <c r="H382" i="9"/>
  <c r="H383" i="9"/>
  <c r="H385" i="9"/>
  <c r="H386" i="9"/>
  <c r="H387" i="9"/>
  <c r="H389" i="9"/>
  <c r="H390" i="9"/>
  <c r="H391" i="9"/>
  <c r="H393" i="9"/>
  <c r="H394" i="9"/>
  <c r="H395" i="9"/>
  <c r="H397" i="9"/>
  <c r="H398" i="9"/>
  <c r="H399" i="9"/>
  <c r="H401" i="9"/>
  <c r="H402" i="9"/>
  <c r="H403" i="9"/>
  <c r="H405" i="9"/>
  <c r="H406" i="9"/>
  <c r="H407" i="9"/>
  <c r="H409" i="9"/>
  <c r="H410" i="9"/>
  <c r="H411" i="9"/>
  <c r="H421" i="9"/>
  <c r="H422" i="9"/>
  <c r="H423" i="9"/>
  <c r="H425" i="9"/>
  <c r="H426" i="9"/>
  <c r="H427" i="9"/>
  <c r="H429" i="9"/>
  <c r="H430" i="9"/>
  <c r="H431" i="9"/>
  <c r="H433" i="9"/>
  <c r="H434" i="9"/>
  <c r="H435" i="9"/>
  <c r="H437" i="9"/>
  <c r="H438" i="9"/>
  <c r="H439" i="9"/>
  <c r="H441" i="9"/>
  <c r="H442" i="9"/>
  <c r="H443" i="9"/>
  <c r="H445" i="9"/>
  <c r="H446" i="9"/>
  <c r="H447" i="9"/>
  <c r="H449" i="9"/>
  <c r="H450" i="9"/>
  <c r="H451" i="9"/>
  <c r="H453" i="9"/>
  <c r="H454" i="9"/>
  <c r="H455" i="9"/>
  <c r="H457" i="9"/>
  <c r="H458" i="9"/>
  <c r="H459" i="9"/>
  <c r="H461" i="9"/>
  <c r="H462" i="9"/>
  <c r="H463" i="9"/>
  <c r="H465" i="9"/>
  <c r="H466" i="9"/>
  <c r="H467" i="9"/>
  <c r="H469" i="9"/>
  <c r="H470" i="9"/>
  <c r="H471" i="9"/>
  <c r="H473" i="9"/>
  <c r="H474" i="9"/>
  <c r="H475" i="9"/>
  <c r="H477" i="9"/>
  <c r="H478" i="9"/>
  <c r="H479" i="9"/>
  <c r="H481" i="9"/>
  <c r="H482" i="9"/>
  <c r="H483" i="9"/>
  <c r="H485" i="9"/>
  <c r="H486" i="9"/>
  <c r="H487" i="9"/>
  <c r="H489" i="9"/>
  <c r="H490" i="9"/>
  <c r="H491" i="9"/>
  <c r="H493" i="9"/>
  <c r="H494" i="9"/>
  <c r="H495" i="9"/>
  <c r="H497" i="9"/>
  <c r="H498" i="9"/>
  <c r="H499" i="9"/>
  <c r="H501" i="9"/>
  <c r="H502" i="9"/>
  <c r="H503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329" i="9"/>
  <c r="H330" i="9"/>
  <c r="H331" i="9"/>
  <c r="E331" i="9"/>
  <c r="E330" i="9"/>
  <c r="E329" i="9"/>
  <c r="H210" i="9"/>
  <c r="H211" i="9"/>
  <c r="H213" i="9"/>
  <c r="H215" i="9"/>
  <c r="H217" i="9"/>
  <c r="H218" i="9"/>
  <c r="H219" i="9"/>
  <c r="H221" i="9"/>
  <c r="H222" i="9"/>
  <c r="H223" i="9"/>
  <c r="H225" i="9"/>
  <c r="H226" i="9"/>
  <c r="H227" i="9"/>
  <c r="H229" i="9"/>
  <c r="H230" i="9"/>
  <c r="H231" i="9"/>
  <c r="H233" i="9"/>
  <c r="H234" i="9"/>
  <c r="H235" i="9"/>
  <c r="H237" i="9"/>
  <c r="H238" i="9"/>
  <c r="H239" i="9"/>
  <c r="H241" i="9"/>
  <c r="H242" i="9"/>
  <c r="H243" i="9"/>
  <c r="H245" i="9"/>
  <c r="H246" i="9"/>
  <c r="H247" i="9"/>
  <c r="H249" i="9"/>
  <c r="H250" i="9"/>
  <c r="H251" i="9"/>
  <c r="H253" i="9"/>
  <c r="H254" i="9"/>
  <c r="H255" i="9"/>
  <c r="H257" i="9"/>
  <c r="H258" i="9"/>
  <c r="H259" i="9"/>
  <c r="H261" i="9"/>
  <c r="H262" i="9"/>
  <c r="H263" i="9"/>
  <c r="H265" i="9"/>
  <c r="H266" i="9"/>
  <c r="H267" i="9"/>
  <c r="H269" i="9"/>
  <c r="H270" i="9"/>
  <c r="H271" i="9"/>
  <c r="H273" i="9"/>
  <c r="H274" i="9"/>
  <c r="H275" i="9"/>
  <c r="H277" i="9"/>
  <c r="H278" i="9"/>
  <c r="H279" i="9"/>
  <c r="H281" i="9"/>
  <c r="H282" i="9"/>
  <c r="H283" i="9"/>
  <c r="H285" i="9"/>
  <c r="H286" i="9"/>
  <c r="H287" i="9"/>
  <c r="H289" i="9"/>
  <c r="H290" i="9"/>
  <c r="H291" i="9"/>
  <c r="H293" i="9"/>
  <c r="H294" i="9"/>
  <c r="H295" i="9"/>
  <c r="H297" i="9"/>
  <c r="H298" i="9"/>
  <c r="H299" i="9"/>
  <c r="H301" i="9"/>
  <c r="H302" i="9"/>
  <c r="H303" i="9"/>
  <c r="H305" i="9"/>
  <c r="H306" i="9"/>
  <c r="H307" i="9"/>
  <c r="H309" i="9"/>
  <c r="H310" i="9"/>
  <c r="H311" i="9"/>
  <c r="H313" i="9"/>
  <c r="H314" i="9"/>
  <c r="H315" i="9"/>
  <c r="H317" i="9"/>
  <c r="H318" i="9"/>
  <c r="H319" i="9"/>
  <c r="H321" i="9"/>
  <c r="H322" i="9"/>
  <c r="H323" i="9"/>
  <c r="H325" i="9"/>
  <c r="H326" i="9"/>
  <c r="H327" i="9"/>
  <c r="H209" i="9"/>
  <c r="G1104" i="9"/>
  <c r="K15" i="15" l="1"/>
  <c r="K19" i="15"/>
  <c r="K21" i="15"/>
  <c r="K23" i="15"/>
  <c r="K25" i="15"/>
  <c r="K27" i="15"/>
  <c r="K29" i="15"/>
  <c r="K33" i="15"/>
  <c r="K35" i="15"/>
  <c r="K37" i="15"/>
  <c r="K39" i="15"/>
  <c r="K41" i="15"/>
  <c r="K47" i="15"/>
  <c r="K51" i="15"/>
  <c r="J49" i="15"/>
  <c r="K49" i="15" s="1"/>
  <c r="J45" i="15"/>
  <c r="K45" i="15" s="1"/>
  <c r="J43" i="15"/>
  <c r="J17" i="15"/>
  <c r="J9" i="15"/>
  <c r="J5" i="15"/>
  <c r="J3" i="15"/>
  <c r="K3" i="15" s="1"/>
  <c r="I43" i="15"/>
  <c r="I5" i="15"/>
  <c r="K5" i="15" s="1"/>
  <c r="I17" i="15"/>
  <c r="I9" i="15"/>
  <c r="I31" i="15"/>
  <c r="K31" i="15" s="1"/>
  <c r="E49" i="15"/>
  <c r="E45" i="15"/>
  <c r="E43" i="15"/>
  <c r="E9" i="15"/>
  <c r="E17" i="15"/>
  <c r="E5" i="15"/>
  <c r="D53" i="15"/>
  <c r="C46" i="15"/>
  <c r="C45" i="15"/>
  <c r="C44" i="15"/>
  <c r="C43" i="15"/>
  <c r="C18" i="15"/>
  <c r="C17" i="15"/>
  <c r="C10" i="15"/>
  <c r="C9" i="15"/>
  <c r="C6" i="15"/>
  <c r="C5" i="15"/>
  <c r="C4" i="15"/>
  <c r="C3" i="15"/>
  <c r="K43" i="15" l="1"/>
  <c r="K17" i="15"/>
  <c r="K9" i="15"/>
  <c r="K53" i="15" s="1"/>
  <c r="J53" i="15"/>
  <c r="C53" i="15"/>
  <c r="I53" i="15"/>
  <c r="E53" i="15"/>
  <c r="I64" i="9" l="1"/>
  <c r="K64" i="9"/>
  <c r="N64" i="9"/>
  <c r="I65" i="9"/>
  <c r="K65" i="9"/>
  <c r="N65" i="9"/>
  <c r="I66" i="9"/>
  <c r="K66" i="9"/>
  <c r="N66" i="9"/>
  <c r="I68" i="9"/>
  <c r="K68" i="9"/>
  <c r="N68" i="9"/>
  <c r="I69" i="9"/>
  <c r="K69" i="9"/>
  <c r="N69" i="9"/>
  <c r="I70" i="9"/>
  <c r="K70" i="9"/>
  <c r="N70" i="9"/>
  <c r="I72" i="9"/>
  <c r="K72" i="9"/>
  <c r="N72" i="9"/>
  <c r="I73" i="9"/>
  <c r="K73" i="9"/>
  <c r="N73" i="9"/>
  <c r="I74" i="9"/>
  <c r="K74" i="9"/>
  <c r="N74" i="9"/>
  <c r="I76" i="9"/>
  <c r="K76" i="9"/>
  <c r="N76" i="9"/>
  <c r="I77" i="9"/>
  <c r="K77" i="9"/>
  <c r="N77" i="9"/>
  <c r="I78" i="9"/>
  <c r="K78" i="9"/>
  <c r="N78" i="9"/>
  <c r="I80" i="9"/>
  <c r="K80" i="9"/>
  <c r="N80" i="9"/>
  <c r="I81" i="9"/>
  <c r="K81" i="9"/>
  <c r="N81" i="9"/>
  <c r="I82" i="9"/>
  <c r="K82" i="9"/>
  <c r="N82" i="9"/>
  <c r="I84" i="9"/>
  <c r="K84" i="9"/>
  <c r="N84" i="9"/>
  <c r="I85" i="9"/>
  <c r="K85" i="9"/>
  <c r="N85" i="9"/>
  <c r="I86" i="9"/>
  <c r="K86" i="9"/>
  <c r="N86" i="9"/>
  <c r="I88" i="9"/>
  <c r="K88" i="9"/>
  <c r="N88" i="9"/>
  <c r="I89" i="9"/>
  <c r="K89" i="9"/>
  <c r="N89" i="9"/>
  <c r="I90" i="9"/>
  <c r="K90" i="9"/>
  <c r="N90" i="9"/>
  <c r="I92" i="9"/>
  <c r="K92" i="9"/>
  <c r="N92" i="9"/>
  <c r="I93" i="9"/>
  <c r="K93" i="9"/>
  <c r="N93" i="9"/>
  <c r="I94" i="9"/>
  <c r="K94" i="9"/>
  <c r="N94" i="9"/>
  <c r="I96" i="9"/>
  <c r="K96" i="9"/>
  <c r="N96" i="9"/>
  <c r="I97" i="9"/>
  <c r="K97" i="9"/>
  <c r="N97" i="9"/>
  <c r="I98" i="9"/>
  <c r="K98" i="9"/>
  <c r="N98" i="9"/>
  <c r="I100" i="9"/>
  <c r="K100" i="9"/>
  <c r="N100" i="9"/>
  <c r="I101" i="9"/>
  <c r="K101" i="9"/>
  <c r="N101" i="9"/>
  <c r="I102" i="9"/>
  <c r="K102" i="9"/>
  <c r="N102" i="9"/>
  <c r="I104" i="9"/>
  <c r="K104" i="9"/>
  <c r="N104" i="9"/>
  <c r="I105" i="9"/>
  <c r="K105" i="9"/>
  <c r="N105" i="9"/>
  <c r="I106" i="9"/>
  <c r="K106" i="9"/>
  <c r="N106" i="9"/>
  <c r="I108" i="9"/>
  <c r="K108" i="9"/>
  <c r="N108" i="9"/>
  <c r="I109" i="9"/>
  <c r="K109" i="9"/>
  <c r="N109" i="9"/>
  <c r="I110" i="9"/>
  <c r="K110" i="9"/>
  <c r="N110" i="9"/>
  <c r="I112" i="9"/>
  <c r="K112" i="9"/>
  <c r="N112" i="9"/>
  <c r="I113" i="9"/>
  <c r="K113" i="9"/>
  <c r="N113" i="9"/>
  <c r="I114" i="9"/>
  <c r="K114" i="9"/>
  <c r="N114" i="9"/>
  <c r="I116" i="9"/>
  <c r="K116" i="9"/>
  <c r="N116" i="9"/>
  <c r="I117" i="9"/>
  <c r="K117" i="9"/>
  <c r="N117" i="9"/>
  <c r="I118" i="9"/>
  <c r="K118" i="9"/>
  <c r="N118" i="9"/>
  <c r="I120" i="9"/>
  <c r="K120" i="9"/>
  <c r="N120" i="9"/>
  <c r="I121" i="9"/>
  <c r="K121" i="9"/>
  <c r="N121" i="9"/>
  <c r="I122" i="9"/>
  <c r="K122" i="9"/>
  <c r="N122" i="9"/>
  <c r="I124" i="9"/>
  <c r="K124" i="9"/>
  <c r="N124" i="9"/>
  <c r="I125" i="9"/>
  <c r="K125" i="9"/>
  <c r="N125" i="9"/>
  <c r="I126" i="9"/>
  <c r="K126" i="9"/>
  <c r="N126" i="9"/>
  <c r="I128" i="9"/>
  <c r="K128" i="9"/>
  <c r="N128" i="9"/>
  <c r="I129" i="9"/>
  <c r="K129" i="9"/>
  <c r="N129" i="9"/>
  <c r="I130" i="9"/>
  <c r="K130" i="9"/>
  <c r="N130" i="9"/>
  <c r="I132" i="9"/>
  <c r="K132" i="9"/>
  <c r="N132" i="9"/>
  <c r="I133" i="9"/>
  <c r="K133" i="9"/>
  <c r="N133" i="9"/>
  <c r="I134" i="9"/>
  <c r="K134" i="9"/>
  <c r="N134" i="9"/>
  <c r="I136" i="9"/>
  <c r="K136" i="9"/>
  <c r="N136" i="9"/>
  <c r="I137" i="9"/>
  <c r="K137" i="9"/>
  <c r="N137" i="9"/>
  <c r="I138" i="9"/>
  <c r="K138" i="9"/>
  <c r="N138" i="9"/>
  <c r="I140" i="9"/>
  <c r="K140" i="9"/>
  <c r="N140" i="9"/>
  <c r="I141" i="9"/>
  <c r="K141" i="9"/>
  <c r="N141" i="9"/>
  <c r="I142" i="9"/>
  <c r="K142" i="9"/>
  <c r="N142" i="9"/>
  <c r="I144" i="9"/>
  <c r="K144" i="9"/>
  <c r="N144" i="9"/>
  <c r="I145" i="9"/>
  <c r="K145" i="9"/>
  <c r="N145" i="9"/>
  <c r="I146" i="9"/>
  <c r="K146" i="9"/>
  <c r="N146" i="9"/>
  <c r="I148" i="9"/>
  <c r="K148" i="9"/>
  <c r="N148" i="9"/>
  <c r="I149" i="9"/>
  <c r="K149" i="9"/>
  <c r="N149" i="9"/>
  <c r="I150" i="9"/>
  <c r="K150" i="9"/>
  <c r="N150" i="9"/>
  <c r="I152" i="9"/>
  <c r="K152" i="9"/>
  <c r="N152" i="9"/>
  <c r="I153" i="9"/>
  <c r="K153" i="9"/>
  <c r="N153" i="9"/>
  <c r="I154" i="9"/>
  <c r="K154" i="9"/>
  <c r="N154" i="9"/>
  <c r="I156" i="9"/>
  <c r="K156" i="9"/>
  <c r="N156" i="9"/>
  <c r="I157" i="9"/>
  <c r="K157" i="9"/>
  <c r="N157" i="9"/>
  <c r="I158" i="9"/>
  <c r="K158" i="9"/>
  <c r="N158" i="9"/>
  <c r="I160" i="9"/>
  <c r="K160" i="9"/>
  <c r="N160" i="9"/>
  <c r="I161" i="9"/>
  <c r="K161" i="9"/>
  <c r="N161" i="9"/>
  <c r="I162" i="9"/>
  <c r="K162" i="9"/>
  <c r="N162" i="9"/>
  <c r="I164" i="9"/>
  <c r="K164" i="9"/>
  <c r="N164" i="9"/>
  <c r="I165" i="9"/>
  <c r="K165" i="9"/>
  <c r="N165" i="9"/>
  <c r="I166" i="9"/>
  <c r="K166" i="9"/>
  <c r="N166" i="9"/>
  <c r="I168" i="9"/>
  <c r="K168" i="9"/>
  <c r="N168" i="9"/>
  <c r="I169" i="9"/>
  <c r="K169" i="9"/>
  <c r="N169" i="9"/>
  <c r="I170" i="9"/>
  <c r="K170" i="9"/>
  <c r="N170" i="9"/>
  <c r="I172" i="9"/>
  <c r="K172" i="9"/>
  <c r="N172" i="9"/>
  <c r="I173" i="9"/>
  <c r="K173" i="9"/>
  <c r="N173" i="9"/>
  <c r="I174" i="9"/>
  <c r="K174" i="9"/>
  <c r="N174" i="9"/>
  <c r="I176" i="9"/>
  <c r="K176" i="9"/>
  <c r="N176" i="9"/>
  <c r="I177" i="9"/>
  <c r="K177" i="9"/>
  <c r="N177" i="9"/>
  <c r="I178" i="9"/>
  <c r="K178" i="9"/>
  <c r="N178" i="9"/>
  <c r="I180" i="9"/>
  <c r="K180" i="9"/>
  <c r="N180" i="9"/>
  <c r="I181" i="9"/>
  <c r="K181" i="9"/>
  <c r="N181" i="9"/>
  <c r="I182" i="9"/>
  <c r="K182" i="9"/>
  <c r="N182" i="9"/>
  <c r="I184" i="9"/>
  <c r="K184" i="9"/>
  <c r="N184" i="9"/>
  <c r="I185" i="9"/>
  <c r="K185" i="9"/>
  <c r="N185" i="9"/>
  <c r="I186" i="9"/>
  <c r="K186" i="9"/>
  <c r="N186" i="9"/>
  <c r="I188" i="9"/>
  <c r="K188" i="9"/>
  <c r="N188" i="9"/>
  <c r="I189" i="9"/>
  <c r="K189" i="9"/>
  <c r="N189" i="9"/>
  <c r="I190" i="9"/>
  <c r="K190" i="9"/>
  <c r="N190" i="9"/>
  <c r="I192" i="9"/>
  <c r="K192" i="9"/>
  <c r="N192" i="9"/>
  <c r="I193" i="9"/>
  <c r="K193" i="9"/>
  <c r="N193" i="9"/>
  <c r="I194" i="9"/>
  <c r="K194" i="9"/>
  <c r="N194" i="9"/>
  <c r="I196" i="9"/>
  <c r="K196" i="9"/>
  <c r="N196" i="9"/>
  <c r="I197" i="9"/>
  <c r="K197" i="9"/>
  <c r="N197" i="9"/>
  <c r="I198" i="9"/>
  <c r="K198" i="9"/>
  <c r="N198" i="9"/>
  <c r="I200" i="9"/>
  <c r="K200" i="9"/>
  <c r="N200" i="9"/>
  <c r="I201" i="9"/>
  <c r="K201" i="9"/>
  <c r="N201" i="9"/>
  <c r="I202" i="9"/>
  <c r="K202" i="9"/>
  <c r="N202" i="9"/>
  <c r="I204" i="9"/>
  <c r="K204" i="9"/>
  <c r="N204" i="9"/>
  <c r="I205" i="9"/>
  <c r="K205" i="9"/>
  <c r="N205" i="9"/>
  <c r="I206" i="9"/>
  <c r="K206" i="9"/>
  <c r="N206" i="9"/>
  <c r="E207" i="9"/>
  <c r="E203" i="9"/>
  <c r="E199" i="9"/>
  <c r="E195" i="9"/>
  <c r="E191" i="9"/>
  <c r="E187" i="9"/>
  <c r="E183" i="9"/>
  <c r="E179" i="9"/>
  <c r="E175" i="9"/>
  <c r="E171" i="9"/>
  <c r="E167" i="9"/>
  <c r="E163" i="9"/>
  <c r="E159" i="9"/>
  <c r="E155" i="9"/>
  <c r="E151" i="9"/>
  <c r="E147" i="9"/>
  <c r="E143" i="9"/>
  <c r="E139" i="9"/>
  <c r="E135" i="9"/>
  <c r="E131" i="9"/>
  <c r="E127" i="9"/>
  <c r="E123" i="9"/>
  <c r="E119" i="9"/>
  <c r="E115" i="9"/>
  <c r="E111" i="9"/>
  <c r="E107" i="9"/>
  <c r="E103" i="9"/>
  <c r="E99" i="9"/>
  <c r="E96" i="9"/>
  <c r="E95" i="9"/>
  <c r="E91" i="9"/>
  <c r="H206" i="9"/>
  <c r="H184" i="9"/>
  <c r="H185" i="9"/>
  <c r="H186" i="9"/>
  <c r="H188" i="9"/>
  <c r="H189" i="9"/>
  <c r="H190" i="9"/>
  <c r="H192" i="9"/>
  <c r="H193" i="9"/>
  <c r="H194" i="9"/>
  <c r="H196" i="9"/>
  <c r="H197" i="9"/>
  <c r="H198" i="9"/>
  <c r="H200" i="9"/>
  <c r="H201" i="9"/>
  <c r="H202" i="9"/>
  <c r="H204" i="9"/>
  <c r="H205" i="9"/>
  <c r="E152" i="9"/>
  <c r="E153" i="9"/>
  <c r="H149" i="9"/>
  <c r="H150" i="9"/>
  <c r="H152" i="9"/>
  <c r="H153" i="9"/>
  <c r="H154" i="9"/>
  <c r="H156" i="9"/>
  <c r="H157" i="9"/>
  <c r="H158" i="9"/>
  <c r="H160" i="9"/>
  <c r="H161" i="9"/>
  <c r="H162" i="9"/>
  <c r="H164" i="9"/>
  <c r="H165" i="9"/>
  <c r="H166" i="9"/>
  <c r="H168" i="9"/>
  <c r="H169" i="9"/>
  <c r="H170" i="9"/>
  <c r="H172" i="9"/>
  <c r="H173" i="9"/>
  <c r="H174" i="9"/>
  <c r="H176" i="9"/>
  <c r="H177" i="9"/>
  <c r="H178" i="9"/>
  <c r="H180" i="9"/>
  <c r="H181" i="9"/>
  <c r="H182" i="9"/>
  <c r="H125" i="9"/>
  <c r="H126" i="9"/>
  <c r="H128" i="9"/>
  <c r="H129" i="9"/>
  <c r="H130" i="9"/>
  <c r="H132" i="9"/>
  <c r="H133" i="9"/>
  <c r="H134" i="9"/>
  <c r="H136" i="9"/>
  <c r="H137" i="9"/>
  <c r="H138" i="9"/>
  <c r="H140" i="9"/>
  <c r="H141" i="9"/>
  <c r="H142" i="9"/>
  <c r="H144" i="9"/>
  <c r="H145" i="9"/>
  <c r="H146" i="9"/>
  <c r="H148" i="9"/>
  <c r="H112" i="9"/>
  <c r="H113" i="9"/>
  <c r="H114" i="9"/>
  <c r="H116" i="9"/>
  <c r="H117" i="9"/>
  <c r="H118" i="9"/>
  <c r="H120" i="9"/>
  <c r="H121" i="9"/>
  <c r="H122" i="9"/>
  <c r="H124" i="9"/>
  <c r="H101" i="9"/>
  <c r="H102" i="9"/>
  <c r="H104" i="9"/>
  <c r="H105" i="9"/>
  <c r="H106" i="9"/>
  <c r="H108" i="9"/>
  <c r="H109" i="9"/>
  <c r="H110" i="9"/>
  <c r="H89" i="9"/>
  <c r="H90" i="9"/>
  <c r="H92" i="9"/>
  <c r="H93" i="9"/>
  <c r="H94" i="9"/>
  <c r="H96" i="9"/>
  <c r="H97" i="9"/>
  <c r="H98" i="9"/>
  <c r="H100" i="9"/>
  <c r="H88" i="9"/>
  <c r="E87" i="9"/>
  <c r="H85" i="9"/>
  <c r="H86" i="9"/>
  <c r="H84" i="9"/>
  <c r="E83" i="9" l="1"/>
  <c r="H81" i="9"/>
  <c r="H82" i="9"/>
  <c r="H80" i="9"/>
  <c r="E79" i="9"/>
  <c r="H78" i="9"/>
  <c r="H77" i="9"/>
  <c r="H76" i="9"/>
  <c r="E75" i="9" l="1"/>
  <c r="H73" i="9"/>
  <c r="H74" i="9"/>
  <c r="H72" i="9"/>
  <c r="H69" i="9"/>
  <c r="H70" i="9"/>
  <c r="H68" i="9"/>
  <c r="H65" i="9" l="1"/>
  <c r="H66" i="9"/>
  <c r="H64" i="9"/>
  <c r="E71" i="9"/>
  <c r="E70" i="9"/>
  <c r="E67" i="9"/>
  <c r="E63" i="9"/>
  <c r="I60" i="9"/>
  <c r="K60" i="9"/>
  <c r="N60" i="9"/>
  <c r="I61" i="9"/>
  <c r="K61" i="9"/>
  <c r="N61" i="9"/>
  <c r="I62" i="9"/>
  <c r="K62" i="9"/>
  <c r="N62" i="9"/>
  <c r="H62" i="9" l="1"/>
  <c r="H61" i="9"/>
  <c r="H57" i="9"/>
  <c r="I57" i="9"/>
  <c r="K57" i="9"/>
  <c r="N57" i="9"/>
  <c r="H58" i="9"/>
  <c r="I58" i="9"/>
  <c r="K58" i="9"/>
  <c r="N58" i="9"/>
  <c r="I56" i="9"/>
  <c r="K56" i="9"/>
  <c r="N56" i="9"/>
  <c r="H56" i="9"/>
  <c r="E56" i="9"/>
  <c r="O56" i="9"/>
  <c r="O57" i="9"/>
  <c r="O58" i="9"/>
  <c r="O59" i="9"/>
  <c r="H60" i="9"/>
  <c r="K59" i="9" l="1"/>
  <c r="H59" i="9"/>
  <c r="I59" i="9"/>
  <c r="J59" i="9" l="1"/>
  <c r="M59" i="9" l="1"/>
  <c r="L59" i="9"/>
  <c r="T42" i="9" l="1"/>
  <c r="B3" i="5" l="1"/>
  <c r="O256" i="1" l="1"/>
  <c r="Q256" i="1"/>
  <c r="K332" i="9" s="1"/>
  <c r="P257" i="1"/>
  <c r="Q257" i="1" s="1"/>
  <c r="S257" i="1" s="1"/>
  <c r="P258" i="1"/>
  <c r="S258" i="1" s="1"/>
  <c r="P256" i="1" l="1"/>
  <c r="R256" i="1" s="1"/>
  <c r="L332" i="9" s="1"/>
  <c r="R257" i="1"/>
  <c r="S256" i="1" l="1"/>
  <c r="M332" i="9" s="1"/>
  <c r="M329" i="9" l="1"/>
  <c r="J329" i="9"/>
  <c r="L329" i="9"/>
  <c r="K6" i="2"/>
  <c r="E56" i="2"/>
  <c r="J330" i="9" l="1"/>
  <c r="Q51" i="1"/>
  <c r="O51" i="1"/>
  <c r="N51" i="1"/>
  <c r="I165" i="1"/>
  <c r="I51" i="1"/>
  <c r="J56" i="9" s="1"/>
  <c r="P51" i="1" l="1"/>
  <c r="R51" i="1" s="1"/>
  <c r="M330" i="9"/>
  <c r="K51" i="1"/>
  <c r="L51" i="1"/>
  <c r="M56" i="9" s="1"/>
  <c r="L165" i="1"/>
  <c r="K165" i="1"/>
  <c r="S51" i="1"/>
  <c r="L330" i="9" l="1"/>
  <c r="L56" i="9"/>
  <c r="I52" i="1"/>
  <c r="J331" i="9"/>
  <c r="M331" i="9"/>
  <c r="L331" i="9"/>
  <c r="T155" i="1"/>
  <c r="X35" i="1"/>
  <c r="U31" i="1"/>
  <c r="V31" i="1" s="1"/>
  <c r="U30" i="1"/>
  <c r="V30" i="1" s="1"/>
  <c r="U29" i="1"/>
  <c r="V29" i="1" s="1"/>
  <c r="N35" i="1"/>
  <c r="N32" i="1"/>
  <c r="N29" i="1"/>
  <c r="N26" i="1"/>
  <c r="N23" i="1"/>
  <c r="T32" i="1"/>
  <c r="U40" i="1"/>
  <c r="T40" i="1"/>
  <c r="T11" i="1"/>
  <c r="E61" i="2"/>
  <c r="U32" i="1" l="1"/>
  <c r="V32" i="1" s="1"/>
  <c r="L52" i="1"/>
  <c r="M57" i="9" s="1"/>
  <c r="J57" i="9"/>
  <c r="K52" i="1"/>
  <c r="I857" i="1"/>
  <c r="I800" i="1"/>
  <c r="I803" i="1"/>
  <c r="I806" i="1"/>
  <c r="I809" i="1"/>
  <c r="I812" i="1"/>
  <c r="I815" i="1"/>
  <c r="I818" i="1"/>
  <c r="I821" i="1"/>
  <c r="I824" i="1"/>
  <c r="I827" i="1"/>
  <c r="I830" i="1"/>
  <c r="I833" i="1"/>
  <c r="I836" i="1"/>
  <c r="I839" i="1"/>
  <c r="I842" i="1"/>
  <c r="I845" i="1"/>
  <c r="I848" i="1"/>
  <c r="I851" i="1"/>
  <c r="I854" i="1"/>
  <c r="I746" i="1"/>
  <c r="I719" i="1"/>
  <c r="I713" i="1"/>
  <c r="I716" i="1"/>
  <c r="I722" i="1"/>
  <c r="I725" i="1"/>
  <c r="I728" i="1"/>
  <c r="I731" i="1"/>
  <c r="I734" i="1"/>
  <c r="I737" i="1"/>
  <c r="I740" i="1"/>
  <c r="I743" i="1"/>
  <c r="I749" i="1"/>
  <c r="I752" i="1"/>
  <c r="I755" i="1"/>
  <c r="I758" i="1"/>
  <c r="I761" i="1"/>
  <c r="I764" i="1"/>
  <c r="I767" i="1"/>
  <c r="I770" i="1"/>
  <c r="I773" i="1"/>
  <c r="I776" i="1"/>
  <c r="I779" i="1"/>
  <c r="I782" i="1"/>
  <c r="I785" i="1"/>
  <c r="I788" i="1"/>
  <c r="I797" i="1"/>
  <c r="I710" i="1"/>
  <c r="I13" i="1"/>
  <c r="L13" i="1" s="1"/>
  <c r="I10" i="1"/>
  <c r="I7" i="1"/>
  <c r="L7" i="1" s="1"/>
  <c r="K10" i="1" l="1"/>
  <c r="L10" i="1"/>
  <c r="I53" i="1"/>
  <c r="L57" i="9"/>
  <c r="E62" i="2"/>
  <c r="J58" i="9" l="1"/>
  <c r="L53" i="1"/>
  <c r="M58" i="9" s="1"/>
  <c r="K53" i="1"/>
  <c r="L58" i="9" s="1"/>
  <c r="E63" i="2"/>
  <c r="E73" i="2" s="1"/>
  <c r="H2" i="15" s="1"/>
  <c r="Q169" i="1"/>
  <c r="K216" i="9" s="1"/>
  <c r="P170" i="1"/>
  <c r="P171" i="1"/>
  <c r="S171" i="1" s="1"/>
  <c r="Q172" i="1"/>
  <c r="K220" i="9" s="1"/>
  <c r="P173" i="1"/>
  <c r="R173" i="1" s="1"/>
  <c r="P174" i="1"/>
  <c r="S174" i="1" s="1"/>
  <c r="Q175" i="1"/>
  <c r="K224" i="9" s="1"/>
  <c r="P176" i="1"/>
  <c r="Q176" i="1" s="1"/>
  <c r="S176" i="1" s="1"/>
  <c r="P177" i="1"/>
  <c r="S177" i="1" s="1"/>
  <c r="Q178" i="1"/>
  <c r="K228" i="9" s="1"/>
  <c r="P179" i="1"/>
  <c r="R179" i="1" s="1"/>
  <c r="P180" i="1"/>
  <c r="S180" i="1" s="1"/>
  <c r="Q181" i="1"/>
  <c r="K232" i="9" s="1"/>
  <c r="P182" i="1"/>
  <c r="Q182" i="1" s="1"/>
  <c r="S182" i="1" s="1"/>
  <c r="P183" i="1"/>
  <c r="S183" i="1" s="1"/>
  <c r="Q184" i="1"/>
  <c r="K236" i="9" s="1"/>
  <c r="P185" i="1"/>
  <c r="R185" i="1" s="1"/>
  <c r="P186" i="1"/>
  <c r="S186" i="1" s="1"/>
  <c r="Q187" i="1"/>
  <c r="K240" i="9" s="1"/>
  <c r="P188" i="1"/>
  <c r="P189" i="1"/>
  <c r="S189" i="1" s="1"/>
  <c r="Q190" i="1"/>
  <c r="K244" i="9" s="1"/>
  <c r="P191" i="1"/>
  <c r="R191" i="1" s="1"/>
  <c r="P192" i="1"/>
  <c r="S192" i="1" s="1"/>
  <c r="Q193" i="1"/>
  <c r="K248" i="9" s="1"/>
  <c r="P194" i="1"/>
  <c r="P195" i="1"/>
  <c r="S195" i="1" s="1"/>
  <c r="Q196" i="1"/>
  <c r="K252" i="9" s="1"/>
  <c r="P197" i="1"/>
  <c r="R197" i="1" s="1"/>
  <c r="P198" i="1"/>
  <c r="S198" i="1" s="1"/>
  <c r="Q199" i="1"/>
  <c r="K256" i="9" s="1"/>
  <c r="P200" i="1"/>
  <c r="R200" i="1" s="1"/>
  <c r="P201" i="1"/>
  <c r="S201" i="1" s="1"/>
  <c r="Q202" i="1"/>
  <c r="K260" i="9" s="1"/>
  <c r="P203" i="1"/>
  <c r="R203" i="1" s="1"/>
  <c r="P204" i="1"/>
  <c r="S204" i="1" s="1"/>
  <c r="Q205" i="1"/>
  <c r="K264" i="9" s="1"/>
  <c r="P206" i="1"/>
  <c r="R206" i="1" s="1"/>
  <c r="P207" i="1"/>
  <c r="S207" i="1" s="1"/>
  <c r="Q208" i="1"/>
  <c r="K268" i="9" s="1"/>
  <c r="P209" i="1"/>
  <c r="R209" i="1" s="1"/>
  <c r="P210" i="1"/>
  <c r="S210" i="1" s="1"/>
  <c r="Q211" i="1"/>
  <c r="K272" i="9" s="1"/>
  <c r="P212" i="1"/>
  <c r="P213" i="1"/>
  <c r="S213" i="1" s="1"/>
  <c r="Q214" i="1"/>
  <c r="K276" i="9" s="1"/>
  <c r="P215" i="1"/>
  <c r="R215" i="1" s="1"/>
  <c r="P216" i="1"/>
  <c r="S216" i="1" s="1"/>
  <c r="Q217" i="1"/>
  <c r="K280" i="9" s="1"/>
  <c r="P218" i="1"/>
  <c r="R218" i="1" s="1"/>
  <c r="P219" i="1"/>
  <c r="S219" i="1" s="1"/>
  <c r="Q220" i="1"/>
  <c r="K284" i="9" s="1"/>
  <c r="P221" i="1"/>
  <c r="R221" i="1" s="1"/>
  <c r="P222" i="1"/>
  <c r="S222" i="1" s="1"/>
  <c r="Q223" i="1"/>
  <c r="K288" i="9" s="1"/>
  <c r="P224" i="1"/>
  <c r="Q224" i="1" s="1"/>
  <c r="S224" i="1" s="1"/>
  <c r="P225" i="1"/>
  <c r="S225" i="1" s="1"/>
  <c r="Q226" i="1"/>
  <c r="K292" i="9" s="1"/>
  <c r="P227" i="1"/>
  <c r="R227" i="1" s="1"/>
  <c r="P228" i="1"/>
  <c r="S228" i="1" s="1"/>
  <c r="Q229" i="1"/>
  <c r="K296" i="9" s="1"/>
  <c r="P230" i="1"/>
  <c r="Q230" i="1" s="1"/>
  <c r="S230" i="1" s="1"/>
  <c r="P231" i="1"/>
  <c r="S231" i="1" s="1"/>
  <c r="Q232" i="1"/>
  <c r="K300" i="9" s="1"/>
  <c r="P233" i="1"/>
  <c r="R233" i="1" s="1"/>
  <c r="P234" i="1"/>
  <c r="S234" i="1" s="1"/>
  <c r="Q235" i="1"/>
  <c r="K304" i="9" s="1"/>
  <c r="P236" i="1"/>
  <c r="P237" i="1"/>
  <c r="S237" i="1" s="1"/>
  <c r="Q238" i="1"/>
  <c r="K308" i="9" s="1"/>
  <c r="P239" i="1"/>
  <c r="R239" i="1" s="1"/>
  <c r="P240" i="1"/>
  <c r="S240" i="1" s="1"/>
  <c r="Q241" i="1"/>
  <c r="K312" i="9" s="1"/>
  <c r="P242" i="1"/>
  <c r="P243" i="1"/>
  <c r="S243" i="1" s="1"/>
  <c r="Q244" i="1"/>
  <c r="K316" i="9" s="1"/>
  <c r="P245" i="1"/>
  <c r="R245" i="1" s="1"/>
  <c r="P246" i="1"/>
  <c r="S246" i="1" s="1"/>
  <c r="Q247" i="1"/>
  <c r="K320" i="9" s="1"/>
  <c r="P248" i="1"/>
  <c r="Q248" i="1" s="1"/>
  <c r="S248" i="1" s="1"/>
  <c r="P249" i="1"/>
  <c r="S249" i="1" s="1"/>
  <c r="Q250" i="1"/>
  <c r="K324" i="9" s="1"/>
  <c r="P251" i="1"/>
  <c r="R251" i="1" s="1"/>
  <c r="P252" i="1"/>
  <c r="S252" i="1" s="1"/>
  <c r="Q253" i="1"/>
  <c r="K328" i="9" s="1"/>
  <c r="P254" i="1"/>
  <c r="Q254" i="1" s="1"/>
  <c r="S254" i="1" s="1"/>
  <c r="P255" i="1"/>
  <c r="S255" i="1" s="1"/>
  <c r="Q259" i="1"/>
  <c r="K336" i="9" s="1"/>
  <c r="P260" i="1"/>
  <c r="P261" i="1"/>
  <c r="S261" i="1" s="1"/>
  <c r="Q262" i="1"/>
  <c r="K340" i="9" s="1"/>
  <c r="P263" i="1"/>
  <c r="R263" i="1" s="1"/>
  <c r="P264" i="1"/>
  <c r="S264" i="1" s="1"/>
  <c r="Q265" i="1"/>
  <c r="K344" i="9" s="1"/>
  <c r="P266" i="1"/>
  <c r="R266" i="1" s="1"/>
  <c r="P267" i="1"/>
  <c r="S267" i="1" s="1"/>
  <c r="Q268" i="1"/>
  <c r="K348" i="9" s="1"/>
  <c r="P269" i="1"/>
  <c r="R269" i="1" s="1"/>
  <c r="P270" i="1"/>
  <c r="S270" i="1" s="1"/>
  <c r="Q271" i="1"/>
  <c r="K352" i="9" s="1"/>
  <c r="P272" i="1"/>
  <c r="R272" i="1" s="1"/>
  <c r="P273" i="1"/>
  <c r="S273" i="1" s="1"/>
  <c r="Q274" i="1"/>
  <c r="K356" i="9" s="1"/>
  <c r="P275" i="1"/>
  <c r="R275" i="1" s="1"/>
  <c r="P276" i="1"/>
  <c r="S276" i="1" s="1"/>
  <c r="Q277" i="1"/>
  <c r="K360" i="9" s="1"/>
  <c r="P278" i="1"/>
  <c r="Q278" i="1" s="1"/>
  <c r="S278" i="1" s="1"/>
  <c r="P279" i="1"/>
  <c r="S279" i="1" s="1"/>
  <c r="Q280" i="1"/>
  <c r="K364" i="9" s="1"/>
  <c r="P281" i="1"/>
  <c r="R281" i="1" s="1"/>
  <c r="P282" i="1"/>
  <c r="S282" i="1" s="1"/>
  <c r="Q283" i="1"/>
  <c r="K368" i="9" s="1"/>
  <c r="P284" i="1"/>
  <c r="P285" i="1"/>
  <c r="S285" i="1" s="1"/>
  <c r="Q286" i="1"/>
  <c r="K372" i="9" s="1"/>
  <c r="P287" i="1"/>
  <c r="R287" i="1" s="1"/>
  <c r="P288" i="1"/>
  <c r="S288" i="1" s="1"/>
  <c r="Q289" i="1"/>
  <c r="P290" i="1"/>
  <c r="P291" i="1"/>
  <c r="S291" i="1" s="1"/>
  <c r="Q292" i="1"/>
  <c r="P293" i="1"/>
  <c r="R293" i="1" s="1"/>
  <c r="P294" i="1"/>
  <c r="S294" i="1" s="1"/>
  <c r="Q295" i="1"/>
  <c r="P296" i="1"/>
  <c r="Q296" i="1" s="1"/>
  <c r="S296" i="1" s="1"/>
  <c r="P297" i="1"/>
  <c r="S297" i="1" s="1"/>
  <c r="Q298" i="1"/>
  <c r="P299" i="1"/>
  <c r="R299" i="1" s="1"/>
  <c r="P300" i="1"/>
  <c r="S300" i="1" s="1"/>
  <c r="Q301" i="1"/>
  <c r="P302" i="1"/>
  <c r="R302" i="1" s="1"/>
  <c r="P303" i="1"/>
  <c r="S303" i="1" s="1"/>
  <c r="Q304" i="1"/>
  <c r="P305" i="1"/>
  <c r="R305" i="1" s="1"/>
  <c r="P306" i="1"/>
  <c r="S306" i="1" s="1"/>
  <c r="Q307" i="1"/>
  <c r="P308" i="1"/>
  <c r="P309" i="1"/>
  <c r="S309" i="1" s="1"/>
  <c r="Q310" i="1"/>
  <c r="P311" i="1"/>
  <c r="R311" i="1" s="1"/>
  <c r="P312" i="1"/>
  <c r="S312" i="1" s="1"/>
  <c r="Q313" i="1"/>
  <c r="P314" i="1"/>
  <c r="R314" i="1" s="1"/>
  <c r="P315" i="1"/>
  <c r="S315" i="1" s="1"/>
  <c r="Q316" i="1"/>
  <c r="P317" i="1"/>
  <c r="R317" i="1" s="1"/>
  <c r="P318" i="1"/>
  <c r="S318" i="1" s="1"/>
  <c r="Q322" i="1"/>
  <c r="P323" i="1"/>
  <c r="Q323" i="1" s="1"/>
  <c r="S323" i="1" s="1"/>
  <c r="P324" i="1"/>
  <c r="S324" i="1" s="1"/>
  <c r="Q325" i="1"/>
  <c r="P326" i="1"/>
  <c r="R326" i="1" s="1"/>
  <c r="P327" i="1"/>
  <c r="S327" i="1" s="1"/>
  <c r="Q328" i="1"/>
  <c r="P329" i="1"/>
  <c r="Q329" i="1" s="1"/>
  <c r="S329" i="1" s="1"/>
  <c r="P330" i="1"/>
  <c r="S330" i="1" s="1"/>
  <c r="Q331" i="1"/>
  <c r="P332" i="1"/>
  <c r="R332" i="1" s="1"/>
  <c r="P333" i="1"/>
  <c r="S333" i="1" s="1"/>
  <c r="Q334" i="1"/>
  <c r="P335" i="1"/>
  <c r="P336" i="1"/>
  <c r="S336" i="1" s="1"/>
  <c r="Q340" i="1"/>
  <c r="P341" i="1"/>
  <c r="R341" i="1" s="1"/>
  <c r="P342" i="1"/>
  <c r="S342" i="1" s="1"/>
  <c r="Q343" i="1"/>
  <c r="P344" i="1"/>
  <c r="R344" i="1" s="1"/>
  <c r="P345" i="1"/>
  <c r="S345" i="1" s="1"/>
  <c r="Q346" i="1"/>
  <c r="P347" i="1"/>
  <c r="R347" i="1" s="1"/>
  <c r="P348" i="1"/>
  <c r="S348" i="1" s="1"/>
  <c r="Q349" i="1"/>
  <c r="P350" i="1"/>
  <c r="P351" i="1"/>
  <c r="S351" i="1" s="1"/>
  <c r="Q352" i="1"/>
  <c r="P353" i="1"/>
  <c r="R353" i="1" s="1"/>
  <c r="P354" i="1"/>
  <c r="S354" i="1" s="1"/>
  <c r="Q355" i="1"/>
  <c r="P356" i="1"/>
  <c r="P357" i="1"/>
  <c r="S357" i="1" s="1"/>
  <c r="Q358" i="1"/>
  <c r="P359" i="1"/>
  <c r="R359" i="1" s="1"/>
  <c r="P360" i="1"/>
  <c r="S360" i="1" s="1"/>
  <c r="Q361" i="1"/>
  <c r="P362" i="1"/>
  <c r="Q362" i="1" s="1"/>
  <c r="S362" i="1" s="1"/>
  <c r="P363" i="1"/>
  <c r="S363" i="1" s="1"/>
  <c r="Q364" i="1"/>
  <c r="P365" i="1"/>
  <c r="R365" i="1" s="1"/>
  <c r="P366" i="1"/>
  <c r="S366" i="1" s="1"/>
  <c r="Q367" i="1"/>
  <c r="P368" i="1"/>
  <c r="Q368" i="1" s="1"/>
  <c r="S368" i="1" s="1"/>
  <c r="P369" i="1"/>
  <c r="S369" i="1" s="1"/>
  <c r="Q370" i="1"/>
  <c r="P371" i="1"/>
  <c r="R371" i="1" s="1"/>
  <c r="P372" i="1"/>
  <c r="S372" i="1" s="1"/>
  <c r="Q373" i="1"/>
  <c r="P374" i="1"/>
  <c r="R374" i="1" s="1"/>
  <c r="P375" i="1"/>
  <c r="S375" i="1" s="1"/>
  <c r="Q379" i="1"/>
  <c r="P380" i="1"/>
  <c r="R380" i="1" s="1"/>
  <c r="P384" i="1"/>
  <c r="S384" i="1" s="1"/>
  <c r="Q385" i="1"/>
  <c r="P386" i="1"/>
  <c r="P387" i="1"/>
  <c r="S387" i="1" s="1"/>
  <c r="Q388" i="1"/>
  <c r="P389" i="1"/>
  <c r="R389" i="1" s="1"/>
  <c r="P390" i="1"/>
  <c r="S390" i="1" s="1"/>
  <c r="Q391" i="1"/>
  <c r="P392" i="1"/>
  <c r="Q392" i="1" s="1"/>
  <c r="S392" i="1" s="1"/>
  <c r="P393" i="1"/>
  <c r="S393" i="1" s="1"/>
  <c r="Q394" i="1"/>
  <c r="P395" i="1"/>
  <c r="R395" i="1" s="1"/>
  <c r="P396" i="1"/>
  <c r="S396" i="1" s="1"/>
  <c r="Q397" i="1"/>
  <c r="P398" i="1"/>
  <c r="R398" i="1" s="1"/>
  <c r="P399" i="1"/>
  <c r="S399" i="1" s="1"/>
  <c r="Q400" i="1"/>
  <c r="P401" i="1"/>
  <c r="R401" i="1" s="1"/>
  <c r="P402" i="1"/>
  <c r="S402" i="1" s="1"/>
  <c r="Q403" i="1"/>
  <c r="P404" i="1"/>
  <c r="R404" i="1" s="1"/>
  <c r="P405" i="1"/>
  <c r="S405" i="1" s="1"/>
  <c r="Q406" i="1"/>
  <c r="P407" i="1"/>
  <c r="R407" i="1" s="1"/>
  <c r="P408" i="1"/>
  <c r="S408" i="1" s="1"/>
  <c r="Q409" i="1"/>
  <c r="P410" i="1"/>
  <c r="Q410" i="1" s="1"/>
  <c r="S410" i="1" s="1"/>
  <c r="P411" i="1"/>
  <c r="S411" i="1" s="1"/>
  <c r="Q412" i="1"/>
  <c r="P413" i="1"/>
  <c r="R413" i="1" s="1"/>
  <c r="P414" i="1"/>
  <c r="S414" i="1" s="1"/>
  <c r="Q415" i="1"/>
  <c r="P416" i="1"/>
  <c r="Q416" i="1" s="1"/>
  <c r="S416" i="1" s="1"/>
  <c r="P417" i="1"/>
  <c r="S417" i="1" s="1"/>
  <c r="Q418" i="1"/>
  <c r="P419" i="1"/>
  <c r="R419" i="1" s="1"/>
  <c r="P420" i="1"/>
  <c r="S420" i="1" s="1"/>
  <c r="Q421" i="1"/>
  <c r="P422" i="1"/>
  <c r="R422" i="1" s="1"/>
  <c r="P423" i="1"/>
  <c r="S423" i="1" s="1"/>
  <c r="Q424" i="1"/>
  <c r="P425" i="1"/>
  <c r="R425" i="1" s="1"/>
  <c r="P426" i="1"/>
  <c r="S426" i="1" s="1"/>
  <c r="Q427" i="1"/>
  <c r="P428" i="1"/>
  <c r="P429" i="1"/>
  <c r="S429" i="1" s="1"/>
  <c r="Q430" i="1"/>
  <c r="P431" i="1"/>
  <c r="Q431" i="1" s="1"/>
  <c r="S431" i="1" s="1"/>
  <c r="P432" i="1"/>
  <c r="S432" i="1" s="1"/>
  <c r="Q433" i="1"/>
  <c r="P434" i="1"/>
  <c r="Q434" i="1" s="1"/>
  <c r="S434" i="1" s="1"/>
  <c r="P435" i="1"/>
  <c r="S435" i="1" s="1"/>
  <c r="Q436" i="1"/>
  <c r="P437" i="1"/>
  <c r="P438" i="1"/>
  <c r="S438" i="1" s="1"/>
  <c r="Q439" i="1"/>
  <c r="P440" i="1"/>
  <c r="R440" i="1" s="1"/>
  <c r="P441" i="1"/>
  <c r="S441" i="1" s="1"/>
  <c r="Q442" i="1"/>
  <c r="P443" i="1"/>
  <c r="P444" i="1"/>
  <c r="S444" i="1" s="1"/>
  <c r="Q445" i="1"/>
  <c r="P446" i="1"/>
  <c r="R446" i="1" s="1"/>
  <c r="P447" i="1"/>
  <c r="S447" i="1" s="1"/>
  <c r="Q448" i="1"/>
  <c r="P449" i="1"/>
  <c r="P450" i="1"/>
  <c r="S450" i="1" s="1"/>
  <c r="Q451" i="1"/>
  <c r="P452" i="1"/>
  <c r="R452" i="1" s="1"/>
  <c r="P453" i="1"/>
  <c r="S453" i="1" s="1"/>
  <c r="Q454" i="1"/>
  <c r="P455" i="1"/>
  <c r="P456" i="1"/>
  <c r="S456" i="1" s="1"/>
  <c r="Q457" i="1"/>
  <c r="P458" i="1"/>
  <c r="R458" i="1" s="1"/>
  <c r="P459" i="1"/>
  <c r="S459" i="1" s="1"/>
  <c r="Q460" i="1"/>
  <c r="P461" i="1"/>
  <c r="P462" i="1"/>
  <c r="S462" i="1" s="1"/>
  <c r="Q463" i="1"/>
  <c r="P464" i="1"/>
  <c r="Q464" i="1" s="1"/>
  <c r="S464" i="1" s="1"/>
  <c r="P465" i="1"/>
  <c r="S465" i="1" s="1"/>
  <c r="Q466" i="1"/>
  <c r="P467" i="1"/>
  <c r="P468" i="1"/>
  <c r="S468" i="1" s="1"/>
  <c r="Q469" i="1"/>
  <c r="P470" i="1"/>
  <c r="Q470" i="1" s="1"/>
  <c r="S470" i="1" s="1"/>
  <c r="P471" i="1"/>
  <c r="S471" i="1" s="1"/>
  <c r="Q472" i="1"/>
  <c r="P473" i="1"/>
  <c r="P474" i="1"/>
  <c r="S474" i="1" s="1"/>
  <c r="Q475" i="1"/>
  <c r="P476" i="1"/>
  <c r="Q476" i="1" s="1"/>
  <c r="S476" i="1" s="1"/>
  <c r="P477" i="1"/>
  <c r="S477" i="1" s="1"/>
  <c r="Q478" i="1"/>
  <c r="P479" i="1"/>
  <c r="P480" i="1"/>
  <c r="S480" i="1" s="1"/>
  <c r="Q481" i="1"/>
  <c r="P482" i="1"/>
  <c r="P483" i="1"/>
  <c r="S483" i="1" s="1"/>
  <c r="Q484" i="1"/>
  <c r="P485" i="1"/>
  <c r="P486" i="1"/>
  <c r="S486" i="1" s="1"/>
  <c r="Q487" i="1"/>
  <c r="P488" i="1"/>
  <c r="P489" i="1"/>
  <c r="S489" i="1" s="1"/>
  <c r="Q490" i="1"/>
  <c r="P491" i="1"/>
  <c r="P492" i="1"/>
  <c r="S492" i="1" s="1"/>
  <c r="Q493" i="1"/>
  <c r="P494" i="1"/>
  <c r="R494" i="1" s="1"/>
  <c r="P495" i="1"/>
  <c r="S495" i="1" s="1"/>
  <c r="Q496" i="1"/>
  <c r="P497" i="1"/>
  <c r="P498" i="1"/>
  <c r="S498" i="1" s="1"/>
  <c r="Q499" i="1"/>
  <c r="P500" i="1"/>
  <c r="P501" i="1"/>
  <c r="S501" i="1" s="1"/>
  <c r="Q502" i="1"/>
  <c r="P503" i="1"/>
  <c r="P504" i="1"/>
  <c r="S504" i="1" s="1"/>
  <c r="Q505" i="1"/>
  <c r="P506" i="1"/>
  <c r="R506" i="1" s="1"/>
  <c r="P507" i="1"/>
  <c r="S507" i="1" s="1"/>
  <c r="Q508" i="1"/>
  <c r="P509" i="1"/>
  <c r="P510" i="1"/>
  <c r="S510" i="1" s="1"/>
  <c r="Q511" i="1"/>
  <c r="P512" i="1"/>
  <c r="R512" i="1" s="1"/>
  <c r="P513" i="1"/>
  <c r="S513" i="1" s="1"/>
  <c r="Q514" i="1"/>
  <c r="P515" i="1"/>
  <c r="P516" i="1"/>
  <c r="S516" i="1" s="1"/>
  <c r="Q517" i="1"/>
  <c r="P518" i="1"/>
  <c r="R518" i="1" s="1"/>
  <c r="P519" i="1"/>
  <c r="S519" i="1" s="1"/>
  <c r="Q520" i="1"/>
  <c r="P521" i="1"/>
  <c r="P522" i="1"/>
  <c r="S522" i="1" s="1"/>
  <c r="Q523" i="1"/>
  <c r="P524" i="1"/>
  <c r="Q524" i="1" s="1"/>
  <c r="S524" i="1" s="1"/>
  <c r="P525" i="1"/>
  <c r="S525" i="1" s="1"/>
  <c r="Q526" i="1"/>
  <c r="P527" i="1"/>
  <c r="P528" i="1"/>
  <c r="S528" i="1" s="1"/>
  <c r="Q529" i="1"/>
  <c r="P530" i="1"/>
  <c r="Q530" i="1" s="1"/>
  <c r="S530" i="1" s="1"/>
  <c r="P531" i="1"/>
  <c r="S531" i="1" s="1"/>
  <c r="Q532" i="1"/>
  <c r="P533" i="1"/>
  <c r="Q533" i="1" s="1"/>
  <c r="S533" i="1" s="1"/>
  <c r="P534" i="1"/>
  <c r="S534" i="1" s="1"/>
  <c r="Q535" i="1"/>
  <c r="P536" i="1"/>
  <c r="Q536" i="1" s="1"/>
  <c r="S536" i="1" s="1"/>
  <c r="P537" i="1"/>
  <c r="S537" i="1" s="1"/>
  <c r="Q553" i="1"/>
  <c r="P554" i="1"/>
  <c r="Q554" i="1" s="1"/>
  <c r="S554" i="1" s="1"/>
  <c r="P555" i="1"/>
  <c r="S555" i="1" s="1"/>
  <c r="Q556" i="1"/>
  <c r="P557" i="1"/>
  <c r="R557" i="1" s="1"/>
  <c r="P558" i="1"/>
  <c r="S558" i="1" s="1"/>
  <c r="Q559" i="1"/>
  <c r="P560" i="1"/>
  <c r="Q560" i="1" s="1"/>
  <c r="S560" i="1" s="1"/>
  <c r="P561" i="1"/>
  <c r="S561" i="1" s="1"/>
  <c r="Q562" i="1"/>
  <c r="P563" i="1"/>
  <c r="P564" i="1"/>
  <c r="S564" i="1" s="1"/>
  <c r="Q565" i="1"/>
  <c r="P566" i="1"/>
  <c r="Q566" i="1" s="1"/>
  <c r="S566" i="1" s="1"/>
  <c r="P567" i="1"/>
  <c r="S567" i="1" s="1"/>
  <c r="Q568" i="1"/>
  <c r="P569" i="1"/>
  <c r="Q569" i="1" s="1"/>
  <c r="S569" i="1" s="1"/>
  <c r="P570" i="1"/>
  <c r="S570" i="1" s="1"/>
  <c r="Q571" i="1"/>
  <c r="P572" i="1"/>
  <c r="P573" i="1"/>
  <c r="S573" i="1" s="1"/>
  <c r="Q574" i="1"/>
  <c r="P575" i="1"/>
  <c r="P576" i="1"/>
  <c r="S576" i="1" s="1"/>
  <c r="Q577" i="1"/>
  <c r="P578" i="1"/>
  <c r="Q578" i="1" s="1"/>
  <c r="S578" i="1" s="1"/>
  <c r="P579" i="1"/>
  <c r="S579" i="1" s="1"/>
  <c r="Q580" i="1"/>
  <c r="P581" i="1"/>
  <c r="P582" i="1"/>
  <c r="S582" i="1" s="1"/>
  <c r="Q583" i="1"/>
  <c r="P584" i="1"/>
  <c r="P585" i="1"/>
  <c r="S585" i="1" s="1"/>
  <c r="Q586" i="1"/>
  <c r="P587" i="1"/>
  <c r="P588" i="1"/>
  <c r="S588" i="1" s="1"/>
  <c r="Q598" i="1"/>
  <c r="P599" i="1"/>
  <c r="Q599" i="1" s="1"/>
  <c r="S599" i="1" s="1"/>
  <c r="P600" i="1"/>
  <c r="S600" i="1" s="1"/>
  <c r="Q601" i="1"/>
  <c r="P602" i="1"/>
  <c r="P603" i="1"/>
  <c r="S603" i="1" s="1"/>
  <c r="Q604" i="1"/>
  <c r="P605" i="1"/>
  <c r="P606" i="1"/>
  <c r="S606" i="1" s="1"/>
  <c r="Q607" i="1"/>
  <c r="P608" i="1"/>
  <c r="P609" i="1"/>
  <c r="S609" i="1" s="1"/>
  <c r="Q610" i="1"/>
  <c r="P611" i="1"/>
  <c r="Q611" i="1" s="1"/>
  <c r="S611" i="1" s="1"/>
  <c r="P612" i="1"/>
  <c r="S612" i="1" s="1"/>
  <c r="Q613" i="1"/>
  <c r="P614" i="1"/>
  <c r="P615" i="1"/>
  <c r="S615" i="1" s="1"/>
  <c r="Q616" i="1"/>
  <c r="P617" i="1"/>
  <c r="P618" i="1"/>
  <c r="S618" i="1" s="1"/>
  <c r="Q619" i="1"/>
  <c r="P620" i="1"/>
  <c r="P621" i="1"/>
  <c r="S621" i="1" s="1"/>
  <c r="Q622" i="1"/>
  <c r="P623" i="1"/>
  <c r="Q623" i="1" s="1"/>
  <c r="S623" i="1" s="1"/>
  <c r="P624" i="1"/>
  <c r="S624" i="1" s="1"/>
  <c r="Q625" i="1"/>
  <c r="P626" i="1"/>
  <c r="P627" i="1"/>
  <c r="S627" i="1" s="1"/>
  <c r="Q628" i="1"/>
  <c r="P629" i="1"/>
  <c r="Q629" i="1" s="1"/>
  <c r="S629" i="1" s="1"/>
  <c r="P630" i="1"/>
  <c r="S630" i="1" s="1"/>
  <c r="Q631" i="1"/>
  <c r="P632" i="1"/>
  <c r="P633" i="1"/>
  <c r="S633" i="1" s="1"/>
  <c r="Q634" i="1"/>
  <c r="P635" i="1"/>
  <c r="Q635" i="1" s="1"/>
  <c r="S635" i="1" s="1"/>
  <c r="P636" i="1"/>
  <c r="S636" i="1" s="1"/>
  <c r="Q637" i="1"/>
  <c r="P638" i="1"/>
  <c r="P639" i="1"/>
  <c r="S639" i="1" s="1"/>
  <c r="Q640" i="1"/>
  <c r="P641" i="1"/>
  <c r="Q641" i="1" s="1"/>
  <c r="S641" i="1" s="1"/>
  <c r="P642" i="1"/>
  <c r="S642" i="1" s="1"/>
  <c r="Q643" i="1"/>
  <c r="P644" i="1"/>
  <c r="P645" i="1"/>
  <c r="S645" i="1" s="1"/>
  <c r="Q646" i="1"/>
  <c r="P647" i="1"/>
  <c r="Q647" i="1" s="1"/>
  <c r="S647" i="1" s="1"/>
  <c r="P648" i="1"/>
  <c r="S648" i="1" s="1"/>
  <c r="Q649" i="1"/>
  <c r="P650" i="1"/>
  <c r="P651" i="1"/>
  <c r="S651" i="1" s="1"/>
  <c r="Q652" i="1"/>
  <c r="P653" i="1"/>
  <c r="Q653" i="1" s="1"/>
  <c r="S653" i="1" s="1"/>
  <c r="P654" i="1"/>
  <c r="S654" i="1" s="1"/>
  <c r="Q655" i="1"/>
  <c r="P656" i="1"/>
  <c r="P657" i="1"/>
  <c r="S657" i="1" s="1"/>
  <c r="Q658" i="1"/>
  <c r="P659" i="1"/>
  <c r="Q659" i="1" s="1"/>
  <c r="S659" i="1" s="1"/>
  <c r="P660" i="1"/>
  <c r="S660" i="1" s="1"/>
  <c r="Q661" i="1"/>
  <c r="P662" i="1"/>
  <c r="P663" i="1"/>
  <c r="S663" i="1" s="1"/>
  <c r="Q664" i="1"/>
  <c r="P665" i="1"/>
  <c r="Q665" i="1" s="1"/>
  <c r="S665" i="1" s="1"/>
  <c r="P666" i="1"/>
  <c r="S666" i="1" s="1"/>
  <c r="Q667" i="1"/>
  <c r="P668" i="1"/>
  <c r="P669" i="1"/>
  <c r="S669" i="1" s="1"/>
  <c r="Q670" i="1"/>
  <c r="P671" i="1"/>
  <c r="Q671" i="1" s="1"/>
  <c r="S671" i="1" s="1"/>
  <c r="P672" i="1"/>
  <c r="S672" i="1" s="1"/>
  <c r="Q673" i="1"/>
  <c r="P674" i="1"/>
  <c r="P675" i="1"/>
  <c r="S675" i="1" s="1"/>
  <c r="Q676" i="1"/>
  <c r="P677" i="1"/>
  <c r="Q677" i="1" s="1"/>
  <c r="S677" i="1" s="1"/>
  <c r="P678" i="1"/>
  <c r="S678" i="1" s="1"/>
  <c r="Q679" i="1"/>
  <c r="P680" i="1"/>
  <c r="P681" i="1"/>
  <c r="S681" i="1" s="1"/>
  <c r="Q682" i="1"/>
  <c r="P683" i="1"/>
  <c r="Q683" i="1" s="1"/>
  <c r="S683" i="1" s="1"/>
  <c r="P684" i="1"/>
  <c r="S684" i="1" s="1"/>
  <c r="Q685" i="1"/>
  <c r="P686" i="1"/>
  <c r="P687" i="1"/>
  <c r="S687" i="1" s="1"/>
  <c r="Q688" i="1"/>
  <c r="P689" i="1"/>
  <c r="Q689" i="1" s="1"/>
  <c r="S689" i="1" s="1"/>
  <c r="P690" i="1"/>
  <c r="S690" i="1" s="1"/>
  <c r="Q691" i="1"/>
  <c r="P692" i="1"/>
  <c r="P693" i="1"/>
  <c r="S693" i="1" s="1"/>
  <c r="Q694" i="1"/>
  <c r="P695" i="1"/>
  <c r="Q695" i="1" s="1"/>
  <c r="S695" i="1" s="1"/>
  <c r="P696" i="1"/>
  <c r="S696" i="1" s="1"/>
  <c r="Q697" i="1"/>
  <c r="P698" i="1"/>
  <c r="P699" i="1"/>
  <c r="S699" i="1" s="1"/>
  <c r="Q700" i="1"/>
  <c r="P701" i="1"/>
  <c r="Q701" i="1" s="1"/>
  <c r="S701" i="1" s="1"/>
  <c r="P702" i="1"/>
  <c r="S702" i="1" s="1"/>
  <c r="Q703" i="1"/>
  <c r="P704" i="1"/>
  <c r="P705" i="1"/>
  <c r="S705" i="1" s="1"/>
  <c r="Q706" i="1"/>
  <c r="P707" i="1"/>
  <c r="Q707" i="1" s="1"/>
  <c r="S707" i="1" s="1"/>
  <c r="P708" i="1"/>
  <c r="S708" i="1" s="1"/>
  <c r="Q166" i="1"/>
  <c r="K212" i="9" s="1"/>
  <c r="O187" i="1"/>
  <c r="I240" i="9" s="1"/>
  <c r="O190" i="1"/>
  <c r="I244" i="9" s="1"/>
  <c r="O193" i="1"/>
  <c r="I248" i="9" s="1"/>
  <c r="O196" i="1"/>
  <c r="I252" i="9" s="1"/>
  <c r="O199" i="1"/>
  <c r="I256" i="9" s="1"/>
  <c r="O202" i="1"/>
  <c r="I260" i="9" s="1"/>
  <c r="O205" i="1"/>
  <c r="I264" i="9" s="1"/>
  <c r="O208" i="1"/>
  <c r="I268" i="9" s="1"/>
  <c r="O211" i="1"/>
  <c r="I272" i="9" s="1"/>
  <c r="O214" i="1"/>
  <c r="I276" i="9" s="1"/>
  <c r="O217" i="1"/>
  <c r="I280" i="9" s="1"/>
  <c r="O220" i="1"/>
  <c r="I284" i="9" s="1"/>
  <c r="O223" i="1"/>
  <c r="I288" i="9" s="1"/>
  <c r="O226" i="1"/>
  <c r="I292" i="9" s="1"/>
  <c r="O229" i="1"/>
  <c r="I296" i="9" s="1"/>
  <c r="O232" i="1"/>
  <c r="I300" i="9" s="1"/>
  <c r="O235" i="1"/>
  <c r="I304" i="9" s="1"/>
  <c r="O238" i="1"/>
  <c r="I308" i="9" s="1"/>
  <c r="O241" i="1"/>
  <c r="I312" i="9" s="1"/>
  <c r="O244" i="1"/>
  <c r="I316" i="9" s="1"/>
  <c r="O247" i="1"/>
  <c r="I320" i="9" s="1"/>
  <c r="O250" i="1"/>
  <c r="I324" i="9" s="1"/>
  <c r="O253" i="1"/>
  <c r="I328" i="9" s="1"/>
  <c r="O259" i="1"/>
  <c r="O262" i="1"/>
  <c r="O265" i="1"/>
  <c r="O268" i="1"/>
  <c r="O271" i="1"/>
  <c r="O274" i="1"/>
  <c r="O277" i="1"/>
  <c r="O280" i="1"/>
  <c r="O283" i="1"/>
  <c r="O286" i="1"/>
  <c r="O289" i="1"/>
  <c r="O292" i="1"/>
  <c r="O295" i="1"/>
  <c r="O298" i="1"/>
  <c r="O301" i="1"/>
  <c r="O304" i="1"/>
  <c r="O307" i="1"/>
  <c r="O310" i="1"/>
  <c r="O313" i="1"/>
  <c r="O316" i="1"/>
  <c r="O322" i="1"/>
  <c r="O325" i="1"/>
  <c r="O328" i="1"/>
  <c r="O331" i="1"/>
  <c r="O334" i="1"/>
  <c r="O340" i="1"/>
  <c r="O343" i="1"/>
  <c r="O346" i="1"/>
  <c r="O349" i="1"/>
  <c r="O352" i="1"/>
  <c r="O355" i="1"/>
  <c r="O358" i="1"/>
  <c r="O361" i="1"/>
  <c r="O364" i="1"/>
  <c r="O367" i="1"/>
  <c r="O370" i="1"/>
  <c r="O373" i="1"/>
  <c r="O379" i="1"/>
  <c r="O385" i="1"/>
  <c r="O388" i="1"/>
  <c r="O391" i="1"/>
  <c r="O394" i="1"/>
  <c r="O397" i="1"/>
  <c r="O400" i="1"/>
  <c r="O403" i="1"/>
  <c r="O406" i="1"/>
  <c r="O409" i="1"/>
  <c r="O412" i="1"/>
  <c r="O415" i="1"/>
  <c r="O418" i="1"/>
  <c r="O421" i="1"/>
  <c r="O424" i="1"/>
  <c r="O427" i="1"/>
  <c r="O430" i="1"/>
  <c r="O433" i="1"/>
  <c r="O436" i="1"/>
  <c r="O439" i="1"/>
  <c r="O442" i="1"/>
  <c r="O445" i="1"/>
  <c r="O448" i="1"/>
  <c r="O451" i="1"/>
  <c r="O454" i="1"/>
  <c r="O457" i="1"/>
  <c r="O460" i="1"/>
  <c r="O463" i="1"/>
  <c r="O466" i="1"/>
  <c r="O469" i="1"/>
  <c r="O472" i="1"/>
  <c r="O475" i="1"/>
  <c r="O478" i="1"/>
  <c r="O481" i="1"/>
  <c r="O484" i="1"/>
  <c r="O487" i="1"/>
  <c r="O490" i="1"/>
  <c r="O493" i="1"/>
  <c r="O496" i="1"/>
  <c r="O499" i="1"/>
  <c r="O502" i="1"/>
  <c r="O505" i="1"/>
  <c r="O508" i="1"/>
  <c r="O511" i="1"/>
  <c r="O514" i="1"/>
  <c r="O517" i="1"/>
  <c r="O520" i="1"/>
  <c r="O523" i="1"/>
  <c r="O526" i="1"/>
  <c r="O529" i="1"/>
  <c r="O532" i="1"/>
  <c r="O535" i="1"/>
  <c r="O553" i="1"/>
  <c r="O556" i="1"/>
  <c r="O559" i="1"/>
  <c r="O562" i="1"/>
  <c r="O565" i="1"/>
  <c r="O568" i="1"/>
  <c r="O571" i="1"/>
  <c r="O574" i="1"/>
  <c r="O577" i="1"/>
  <c r="O580" i="1"/>
  <c r="O583" i="1"/>
  <c r="O586" i="1"/>
  <c r="O598" i="1"/>
  <c r="O601" i="1"/>
  <c r="O604" i="1"/>
  <c r="O607" i="1"/>
  <c r="O610" i="1"/>
  <c r="O613" i="1"/>
  <c r="O616" i="1"/>
  <c r="O619" i="1"/>
  <c r="O622" i="1"/>
  <c r="O625" i="1"/>
  <c r="O628" i="1"/>
  <c r="O631" i="1"/>
  <c r="O634" i="1"/>
  <c r="O637" i="1"/>
  <c r="O640" i="1"/>
  <c r="O643" i="1"/>
  <c r="O646" i="1"/>
  <c r="O649" i="1"/>
  <c r="O652" i="1"/>
  <c r="O655" i="1"/>
  <c r="O658" i="1"/>
  <c r="O661" i="1"/>
  <c r="O664" i="1"/>
  <c r="O667" i="1"/>
  <c r="O670" i="1"/>
  <c r="O673" i="1"/>
  <c r="O676" i="1"/>
  <c r="O679" i="1"/>
  <c r="O682" i="1"/>
  <c r="O685" i="1"/>
  <c r="O688" i="1"/>
  <c r="O691" i="1"/>
  <c r="O694" i="1"/>
  <c r="O697" i="1"/>
  <c r="O700" i="1"/>
  <c r="O703" i="1"/>
  <c r="O706" i="1"/>
  <c r="O169" i="1"/>
  <c r="I216" i="9" s="1"/>
  <c r="O172" i="1"/>
  <c r="I220" i="9" s="1"/>
  <c r="O175" i="1"/>
  <c r="I224" i="9" s="1"/>
  <c r="O178" i="1"/>
  <c r="I228" i="9" s="1"/>
  <c r="O181" i="1"/>
  <c r="I232" i="9" s="1"/>
  <c r="O184" i="1"/>
  <c r="I236" i="9" s="1"/>
  <c r="O166" i="1"/>
  <c r="I212" i="9" s="1"/>
  <c r="P167" i="1"/>
  <c r="P168" i="1"/>
  <c r="S168" i="1" s="1"/>
  <c r="R665" i="1" l="1"/>
  <c r="F2" i="15"/>
  <c r="E72" i="2"/>
  <c r="R695" i="1"/>
  <c r="R623" i="1"/>
  <c r="R671" i="1"/>
  <c r="R569" i="1"/>
  <c r="R536" i="1"/>
  <c r="R434" i="1"/>
  <c r="R647" i="1"/>
  <c r="R368" i="1"/>
  <c r="R224" i="1"/>
  <c r="R329" i="1"/>
  <c r="R182" i="1"/>
  <c r="R176" i="1"/>
  <c r="R689" i="1"/>
  <c r="R641" i="1"/>
  <c r="Q374" i="1"/>
  <c r="S374" i="1" s="1"/>
  <c r="R296" i="1"/>
  <c r="R701" i="1"/>
  <c r="R677" i="1"/>
  <c r="R653" i="1"/>
  <c r="R629" i="1"/>
  <c r="R611" i="1"/>
  <c r="Q422" i="1"/>
  <c r="S422" i="1" s="1"/>
  <c r="Q206" i="1"/>
  <c r="S206" i="1" s="1"/>
  <c r="R683" i="1"/>
  <c r="R659" i="1"/>
  <c r="R635" i="1"/>
  <c r="R410" i="1"/>
  <c r="R254" i="1"/>
  <c r="R707" i="1"/>
  <c r="Q494" i="1"/>
  <c r="S494" i="1" s="1"/>
  <c r="Q557" i="1"/>
  <c r="S557" i="1" s="1"/>
  <c r="Q440" i="1"/>
  <c r="S440" i="1" s="1"/>
  <c r="Q314" i="1"/>
  <c r="S314" i="1" s="1"/>
  <c r="R578" i="1"/>
  <c r="R524" i="1"/>
  <c r="Q518" i="1"/>
  <c r="S518" i="1" s="1"/>
  <c r="Q512" i="1"/>
  <c r="S512" i="1" s="1"/>
  <c r="Q506" i="1"/>
  <c r="S506" i="1" s="1"/>
  <c r="Q458" i="1"/>
  <c r="S458" i="1" s="1"/>
  <c r="Q452" i="1"/>
  <c r="S452" i="1" s="1"/>
  <c r="Q425" i="1"/>
  <c r="S425" i="1" s="1"/>
  <c r="Q404" i="1"/>
  <c r="S404" i="1" s="1"/>
  <c r="Q344" i="1"/>
  <c r="S344" i="1" s="1"/>
  <c r="Q302" i="1"/>
  <c r="S302" i="1" s="1"/>
  <c r="Q272" i="1"/>
  <c r="S272" i="1" s="1"/>
  <c r="Q266" i="1"/>
  <c r="S266" i="1" s="1"/>
  <c r="Q218" i="1"/>
  <c r="S218" i="1" s="1"/>
  <c r="Q200" i="1"/>
  <c r="S200" i="1" s="1"/>
  <c r="R470" i="1"/>
  <c r="R464" i="1"/>
  <c r="R416" i="1"/>
  <c r="R362" i="1"/>
  <c r="R323" i="1"/>
  <c r="R278" i="1"/>
  <c r="R248" i="1"/>
  <c r="R230" i="1"/>
  <c r="R599" i="1"/>
  <c r="R476" i="1"/>
  <c r="Q572" i="1"/>
  <c r="S572" i="1" s="1"/>
  <c r="R572" i="1"/>
  <c r="Q500" i="1"/>
  <c r="S500" i="1" s="1"/>
  <c r="R500" i="1"/>
  <c r="Q617" i="1"/>
  <c r="S617" i="1" s="1"/>
  <c r="R617" i="1"/>
  <c r="Q563" i="1"/>
  <c r="S563" i="1" s="1"/>
  <c r="R563" i="1"/>
  <c r="Q284" i="1"/>
  <c r="S284" i="1" s="1"/>
  <c r="R284" i="1"/>
  <c r="Q584" i="1"/>
  <c r="S584" i="1" s="1"/>
  <c r="R584" i="1"/>
  <c r="R488" i="1"/>
  <c r="Q488" i="1"/>
  <c r="S488" i="1" s="1"/>
  <c r="Q428" i="1"/>
  <c r="S428" i="1" s="1"/>
  <c r="R428" i="1"/>
  <c r="Q605" i="1"/>
  <c r="S605" i="1" s="1"/>
  <c r="R605" i="1"/>
  <c r="Q482" i="1"/>
  <c r="S482" i="1" s="1"/>
  <c r="R482" i="1"/>
  <c r="Q386" i="1"/>
  <c r="S386" i="1" s="1"/>
  <c r="R386" i="1"/>
  <c r="R242" i="1"/>
  <c r="Q242" i="1"/>
  <c r="S242" i="1" s="1"/>
  <c r="Q188" i="1"/>
  <c r="S188" i="1" s="1"/>
  <c r="R188" i="1"/>
  <c r="Q350" i="1"/>
  <c r="S350" i="1" s="1"/>
  <c r="R350" i="1"/>
  <c r="Q170" i="1"/>
  <c r="S170" i="1" s="1"/>
  <c r="R170" i="1"/>
  <c r="R530" i="1"/>
  <c r="Q446" i="1"/>
  <c r="S446" i="1" s="1"/>
  <c r="R431" i="1"/>
  <c r="Q398" i="1"/>
  <c r="S398" i="1" s="1"/>
  <c r="R392" i="1"/>
  <c r="Q308" i="1"/>
  <c r="S308" i="1" s="1"/>
  <c r="R308" i="1"/>
  <c r="Q260" i="1"/>
  <c r="S260" i="1" s="1"/>
  <c r="R260" i="1"/>
  <c r="Q212" i="1"/>
  <c r="S212" i="1" s="1"/>
  <c r="R212" i="1"/>
  <c r="R356" i="1"/>
  <c r="Q356" i="1"/>
  <c r="S356" i="1" s="1"/>
  <c r="R335" i="1"/>
  <c r="Q335" i="1"/>
  <c r="S335" i="1" s="1"/>
  <c r="R290" i="1"/>
  <c r="Q290" i="1"/>
  <c r="S290" i="1" s="1"/>
  <c r="R194" i="1"/>
  <c r="Q194" i="1"/>
  <c r="S194" i="1" s="1"/>
  <c r="Q236" i="1"/>
  <c r="S236" i="1" s="1"/>
  <c r="R236" i="1"/>
  <c r="R704" i="1"/>
  <c r="Q704" i="1"/>
  <c r="S704" i="1" s="1"/>
  <c r="Q698" i="1"/>
  <c r="S698" i="1" s="1"/>
  <c r="R698" i="1"/>
  <c r="R692" i="1"/>
  <c r="Q692" i="1"/>
  <c r="S692" i="1" s="1"/>
  <c r="Q686" i="1"/>
  <c r="S686" i="1" s="1"/>
  <c r="R686" i="1"/>
  <c r="Q680" i="1"/>
  <c r="S680" i="1" s="1"/>
  <c r="R680" i="1"/>
  <c r="Q674" i="1"/>
  <c r="S674" i="1" s="1"/>
  <c r="R674" i="1"/>
  <c r="R668" i="1"/>
  <c r="Q668" i="1"/>
  <c r="S668" i="1" s="1"/>
  <c r="R662" i="1"/>
  <c r="Q662" i="1"/>
  <c r="S662" i="1" s="1"/>
  <c r="Q656" i="1"/>
  <c r="S656" i="1" s="1"/>
  <c r="R656" i="1"/>
  <c r="Q650" i="1"/>
  <c r="S650" i="1" s="1"/>
  <c r="R650" i="1"/>
  <c r="R644" i="1"/>
  <c r="Q644" i="1"/>
  <c r="S644" i="1" s="1"/>
  <c r="R638" i="1"/>
  <c r="Q638" i="1"/>
  <c r="S638" i="1" s="1"/>
  <c r="Q632" i="1"/>
  <c r="S632" i="1" s="1"/>
  <c r="R632" i="1"/>
  <c r="R626" i="1"/>
  <c r="Q626" i="1"/>
  <c r="S626" i="1" s="1"/>
  <c r="Q620" i="1"/>
  <c r="S620" i="1" s="1"/>
  <c r="R620" i="1"/>
  <c r="Q608" i="1"/>
  <c r="S608" i="1" s="1"/>
  <c r="R608" i="1"/>
  <c r="R587" i="1"/>
  <c r="Q587" i="1"/>
  <c r="S587" i="1" s="1"/>
  <c r="Q575" i="1"/>
  <c r="S575" i="1" s="1"/>
  <c r="R575" i="1"/>
  <c r="R527" i="1"/>
  <c r="Q527" i="1"/>
  <c r="S527" i="1" s="1"/>
  <c r="R479" i="1"/>
  <c r="Q479" i="1"/>
  <c r="S479" i="1" s="1"/>
  <c r="Q614" i="1"/>
  <c r="S614" i="1" s="1"/>
  <c r="R614" i="1"/>
  <c r="Q602" i="1"/>
  <c r="S602" i="1" s="1"/>
  <c r="R602" i="1"/>
  <c r="Q581" i="1"/>
  <c r="S581" i="1" s="1"/>
  <c r="R581" i="1"/>
  <c r="R503" i="1"/>
  <c r="Q503" i="1"/>
  <c r="S503" i="1" s="1"/>
  <c r="R455" i="1"/>
  <c r="Q455" i="1"/>
  <c r="S455" i="1" s="1"/>
  <c r="R491" i="1"/>
  <c r="Q491" i="1"/>
  <c r="S491" i="1" s="1"/>
  <c r="R443" i="1"/>
  <c r="Q443" i="1"/>
  <c r="S443" i="1" s="1"/>
  <c r="R515" i="1"/>
  <c r="Q515" i="1"/>
  <c r="S515" i="1" s="1"/>
  <c r="R467" i="1"/>
  <c r="Q467" i="1"/>
  <c r="S467" i="1" s="1"/>
  <c r="R509" i="1"/>
  <c r="Q509" i="1"/>
  <c r="S509" i="1" s="1"/>
  <c r="R485" i="1"/>
  <c r="Q485" i="1"/>
  <c r="S485" i="1" s="1"/>
  <c r="R449" i="1"/>
  <c r="Q449" i="1"/>
  <c r="S449" i="1" s="1"/>
  <c r="R566" i="1"/>
  <c r="R560" i="1"/>
  <c r="R554" i="1"/>
  <c r="R533" i="1"/>
  <c r="R521" i="1"/>
  <c r="Q521" i="1"/>
  <c r="S521" i="1" s="1"/>
  <c r="R497" i="1"/>
  <c r="Q497" i="1"/>
  <c r="S497" i="1" s="1"/>
  <c r="R473" i="1"/>
  <c r="Q473" i="1"/>
  <c r="S473" i="1" s="1"/>
  <c r="R461" i="1"/>
  <c r="Q461" i="1"/>
  <c r="S461" i="1" s="1"/>
  <c r="R437" i="1"/>
  <c r="Q437" i="1"/>
  <c r="S437" i="1" s="1"/>
  <c r="Q419" i="1"/>
  <c r="S419" i="1" s="1"/>
  <c r="Q413" i="1"/>
  <c r="S413" i="1" s="1"/>
  <c r="Q407" i="1"/>
  <c r="S407" i="1" s="1"/>
  <c r="Q401" i="1"/>
  <c r="S401" i="1" s="1"/>
  <c r="Q395" i="1"/>
  <c r="S395" i="1" s="1"/>
  <c r="Q389" i="1"/>
  <c r="S389" i="1" s="1"/>
  <c r="Q380" i="1"/>
  <c r="S380" i="1" s="1"/>
  <c r="Q371" i="1"/>
  <c r="S371" i="1" s="1"/>
  <c r="Q365" i="1"/>
  <c r="S365" i="1" s="1"/>
  <c r="Q359" i="1"/>
  <c r="S359" i="1" s="1"/>
  <c r="Q353" i="1"/>
  <c r="S353" i="1" s="1"/>
  <c r="Q347" i="1"/>
  <c r="S347" i="1" s="1"/>
  <c r="Q341" i="1"/>
  <c r="S341" i="1" s="1"/>
  <c r="Q332" i="1"/>
  <c r="S332" i="1" s="1"/>
  <c r="Q326" i="1"/>
  <c r="S326" i="1" s="1"/>
  <c r="Q317" i="1"/>
  <c r="S317" i="1" s="1"/>
  <c r="Q311" i="1"/>
  <c r="S311" i="1" s="1"/>
  <c r="Q305" i="1"/>
  <c r="S305" i="1" s="1"/>
  <c r="Q299" i="1"/>
  <c r="S299" i="1" s="1"/>
  <c r="Q293" i="1"/>
  <c r="S293" i="1" s="1"/>
  <c r="Q287" i="1"/>
  <c r="S287" i="1" s="1"/>
  <c r="Q281" i="1"/>
  <c r="S281" i="1" s="1"/>
  <c r="Q275" i="1"/>
  <c r="S275" i="1" s="1"/>
  <c r="Q269" i="1"/>
  <c r="S269" i="1" s="1"/>
  <c r="Q263" i="1"/>
  <c r="S263" i="1" s="1"/>
  <c r="Q251" i="1"/>
  <c r="S251" i="1" s="1"/>
  <c r="Q245" i="1"/>
  <c r="S245" i="1" s="1"/>
  <c r="Q239" i="1"/>
  <c r="S239" i="1" s="1"/>
  <c r="Q233" i="1"/>
  <c r="S233" i="1" s="1"/>
  <c r="Q227" i="1"/>
  <c r="S227" i="1" s="1"/>
  <c r="Q221" i="1"/>
  <c r="S221" i="1" s="1"/>
  <c r="Q215" i="1"/>
  <c r="S215" i="1" s="1"/>
  <c r="Q209" i="1"/>
  <c r="S209" i="1" s="1"/>
  <c r="Q203" i="1"/>
  <c r="S203" i="1" s="1"/>
  <c r="Q197" i="1"/>
  <c r="S197" i="1" s="1"/>
  <c r="Q191" i="1"/>
  <c r="S191" i="1" s="1"/>
  <c r="Q185" i="1"/>
  <c r="S185" i="1" s="1"/>
  <c r="Q179" i="1"/>
  <c r="S179" i="1" s="1"/>
  <c r="Q173" i="1"/>
  <c r="S173" i="1" s="1"/>
  <c r="P691" i="1"/>
  <c r="R691" i="1" s="1"/>
  <c r="P259" i="1"/>
  <c r="P262" i="1"/>
  <c r="S262" i="1" s="1"/>
  <c r="M340" i="9" s="1"/>
  <c r="P265" i="1"/>
  <c r="R265" i="1" s="1"/>
  <c r="L344" i="9" s="1"/>
  <c r="P268" i="1"/>
  <c r="R268" i="1" s="1"/>
  <c r="L348" i="9" s="1"/>
  <c r="P271" i="1"/>
  <c r="R271" i="1" s="1"/>
  <c r="L352" i="9" s="1"/>
  <c r="P274" i="1"/>
  <c r="S274" i="1" s="1"/>
  <c r="M356" i="9" s="1"/>
  <c r="P277" i="1"/>
  <c r="P280" i="1"/>
  <c r="S280" i="1" s="1"/>
  <c r="M364" i="9" s="1"/>
  <c r="P283" i="1"/>
  <c r="P286" i="1"/>
  <c r="R286" i="1" s="1"/>
  <c r="L372" i="9" s="1"/>
  <c r="P289" i="1"/>
  <c r="R289" i="1" s="1"/>
  <c r="P292" i="1"/>
  <c r="S292" i="1" s="1"/>
  <c r="P295" i="1"/>
  <c r="R295" i="1" s="1"/>
  <c r="P298" i="1"/>
  <c r="S298" i="1" s="1"/>
  <c r="P301" i="1"/>
  <c r="P304" i="1"/>
  <c r="S304" i="1" s="1"/>
  <c r="P307" i="1"/>
  <c r="P310" i="1"/>
  <c r="S310" i="1" s="1"/>
  <c r="P313" i="1"/>
  <c r="R313" i="1" s="1"/>
  <c r="P316" i="1"/>
  <c r="R316" i="1" s="1"/>
  <c r="P322" i="1"/>
  <c r="R322" i="1" s="1"/>
  <c r="P325" i="1"/>
  <c r="R325" i="1" s="1"/>
  <c r="P328" i="1"/>
  <c r="P331" i="1"/>
  <c r="S331" i="1" s="1"/>
  <c r="P334" i="1"/>
  <c r="P340" i="1"/>
  <c r="R340" i="1" s="1"/>
  <c r="P343" i="1"/>
  <c r="R343" i="1" s="1"/>
  <c r="P346" i="1"/>
  <c r="R346" i="1" s="1"/>
  <c r="P349" i="1"/>
  <c r="P352" i="1"/>
  <c r="R352" i="1" s="1"/>
  <c r="P355" i="1"/>
  <c r="P358" i="1"/>
  <c r="S358" i="1" s="1"/>
  <c r="P361" i="1"/>
  <c r="R361" i="1" s="1"/>
  <c r="P364" i="1"/>
  <c r="R364" i="1" s="1"/>
  <c r="P367" i="1"/>
  <c r="P370" i="1"/>
  <c r="R370" i="1" s="1"/>
  <c r="P373" i="1"/>
  <c r="R373" i="1" s="1"/>
  <c r="P379" i="1"/>
  <c r="R379" i="1" s="1"/>
  <c r="P385" i="1"/>
  <c r="R385" i="1" s="1"/>
  <c r="P388" i="1"/>
  <c r="S388" i="1" s="1"/>
  <c r="P391" i="1"/>
  <c r="P394" i="1"/>
  <c r="R394" i="1" s="1"/>
  <c r="P397" i="1"/>
  <c r="P400" i="1"/>
  <c r="S400" i="1" s="1"/>
  <c r="P403" i="1"/>
  <c r="P406" i="1"/>
  <c r="R406" i="1" s="1"/>
  <c r="P409" i="1"/>
  <c r="P412" i="1"/>
  <c r="R412" i="1" s="1"/>
  <c r="P415" i="1"/>
  <c r="R415" i="1" s="1"/>
  <c r="P418" i="1"/>
  <c r="R418" i="1" s="1"/>
  <c r="P421" i="1"/>
  <c r="R421" i="1" s="1"/>
  <c r="P424" i="1"/>
  <c r="S424" i="1" s="1"/>
  <c r="P427" i="1"/>
  <c r="S427" i="1" s="1"/>
  <c r="P430" i="1"/>
  <c r="P433" i="1"/>
  <c r="R433" i="1" s="1"/>
  <c r="P436" i="1"/>
  <c r="R436" i="1" s="1"/>
  <c r="P439" i="1"/>
  <c r="S439" i="1" s="1"/>
  <c r="P442" i="1"/>
  <c r="P445" i="1"/>
  <c r="S445" i="1" s="1"/>
  <c r="P448" i="1"/>
  <c r="R448" i="1" s="1"/>
  <c r="P451" i="1"/>
  <c r="S451" i="1" s="1"/>
  <c r="P454" i="1"/>
  <c r="R454" i="1" s="1"/>
  <c r="P457" i="1"/>
  <c r="S457" i="1" s="1"/>
  <c r="P460" i="1"/>
  <c r="R460" i="1" s="1"/>
  <c r="P463" i="1"/>
  <c r="R463" i="1" s="1"/>
  <c r="P466" i="1"/>
  <c r="P469" i="1"/>
  <c r="S469" i="1" s="1"/>
  <c r="P472" i="1"/>
  <c r="R472" i="1" s="1"/>
  <c r="P475" i="1"/>
  <c r="S475" i="1" s="1"/>
  <c r="P478" i="1"/>
  <c r="P481" i="1"/>
  <c r="S481" i="1" s="1"/>
  <c r="P484" i="1"/>
  <c r="R484" i="1" s="1"/>
  <c r="P487" i="1"/>
  <c r="R487" i="1" s="1"/>
  <c r="P490" i="1"/>
  <c r="P493" i="1"/>
  <c r="S493" i="1" s="1"/>
  <c r="P496" i="1"/>
  <c r="R496" i="1" s="1"/>
  <c r="P499" i="1"/>
  <c r="R499" i="1" s="1"/>
  <c r="P502" i="1"/>
  <c r="R502" i="1" s="1"/>
  <c r="P505" i="1"/>
  <c r="S505" i="1" s="1"/>
  <c r="P508" i="1"/>
  <c r="R508" i="1" s="1"/>
  <c r="P511" i="1"/>
  <c r="S511" i="1" s="1"/>
  <c r="P514" i="1"/>
  <c r="P517" i="1"/>
  <c r="S517" i="1" s="1"/>
  <c r="P520" i="1"/>
  <c r="R520" i="1" s="1"/>
  <c r="P523" i="1"/>
  <c r="S523" i="1" s="1"/>
  <c r="P526" i="1"/>
  <c r="P529" i="1"/>
  <c r="S529" i="1" s="1"/>
  <c r="P532" i="1"/>
  <c r="R532" i="1" s="1"/>
  <c r="P535" i="1"/>
  <c r="R535" i="1" s="1"/>
  <c r="P553" i="1"/>
  <c r="P556" i="1"/>
  <c r="R556" i="1" s="1"/>
  <c r="P559" i="1"/>
  <c r="P562" i="1"/>
  <c r="R562" i="1" s="1"/>
  <c r="P565" i="1"/>
  <c r="P568" i="1"/>
  <c r="R568" i="1" s="1"/>
  <c r="P571" i="1"/>
  <c r="R571" i="1" s="1"/>
  <c r="P574" i="1"/>
  <c r="R574" i="1" s="1"/>
  <c r="P577" i="1"/>
  <c r="R577" i="1" s="1"/>
  <c r="P580" i="1"/>
  <c r="R580" i="1" s="1"/>
  <c r="P583" i="1"/>
  <c r="R583" i="1" s="1"/>
  <c r="P586" i="1"/>
  <c r="R586" i="1" s="1"/>
  <c r="P598" i="1"/>
  <c r="R598" i="1" s="1"/>
  <c r="P601" i="1"/>
  <c r="R601" i="1" s="1"/>
  <c r="P604" i="1"/>
  <c r="R604" i="1" s="1"/>
  <c r="P607" i="1"/>
  <c r="S607" i="1" s="1"/>
  <c r="P610" i="1"/>
  <c r="R610" i="1" s="1"/>
  <c r="P613" i="1"/>
  <c r="S613" i="1" s="1"/>
  <c r="P616" i="1"/>
  <c r="R616" i="1" s="1"/>
  <c r="P619" i="1"/>
  <c r="S619" i="1" s="1"/>
  <c r="P622" i="1"/>
  <c r="R622" i="1" s="1"/>
  <c r="P625" i="1"/>
  <c r="S625" i="1" s="1"/>
  <c r="P628" i="1"/>
  <c r="R628" i="1" s="1"/>
  <c r="P631" i="1"/>
  <c r="R631" i="1" s="1"/>
  <c r="P634" i="1"/>
  <c r="R634" i="1" s="1"/>
  <c r="P637" i="1"/>
  <c r="S637" i="1" s="1"/>
  <c r="P640" i="1"/>
  <c r="R640" i="1" s="1"/>
  <c r="P643" i="1"/>
  <c r="R643" i="1" s="1"/>
  <c r="P646" i="1"/>
  <c r="R646" i="1" s="1"/>
  <c r="P649" i="1"/>
  <c r="R649" i="1" s="1"/>
  <c r="P652" i="1"/>
  <c r="R652" i="1" s="1"/>
  <c r="P655" i="1"/>
  <c r="S655" i="1" s="1"/>
  <c r="P658" i="1"/>
  <c r="R658" i="1" s="1"/>
  <c r="P661" i="1"/>
  <c r="S661" i="1" s="1"/>
  <c r="P664" i="1"/>
  <c r="R664" i="1" s="1"/>
  <c r="P667" i="1"/>
  <c r="R667" i="1" s="1"/>
  <c r="P670" i="1"/>
  <c r="R670" i="1" s="1"/>
  <c r="P673" i="1"/>
  <c r="R673" i="1" s="1"/>
  <c r="P676" i="1"/>
  <c r="R676" i="1" s="1"/>
  <c r="P679" i="1"/>
  <c r="S679" i="1" s="1"/>
  <c r="P682" i="1"/>
  <c r="R682" i="1" s="1"/>
  <c r="P685" i="1"/>
  <c r="R685" i="1" s="1"/>
  <c r="P688" i="1"/>
  <c r="R688" i="1" s="1"/>
  <c r="P694" i="1"/>
  <c r="R694" i="1" s="1"/>
  <c r="P697" i="1"/>
  <c r="R697" i="1" s="1"/>
  <c r="P700" i="1"/>
  <c r="R700" i="1" s="1"/>
  <c r="P703" i="1"/>
  <c r="R703" i="1" s="1"/>
  <c r="P706" i="1"/>
  <c r="R706" i="1" s="1"/>
  <c r="L710" i="1"/>
  <c r="J793" i="9"/>
  <c r="J790" i="9"/>
  <c r="J301" i="9"/>
  <c r="J305" i="9"/>
  <c r="J313" i="9"/>
  <c r="J321" i="9"/>
  <c r="J325" i="9"/>
  <c r="J333" i="9"/>
  <c r="J341" i="9"/>
  <c r="J345" i="9"/>
  <c r="J349" i="9"/>
  <c r="J353" i="9"/>
  <c r="J357" i="9"/>
  <c r="J361" i="9"/>
  <c r="J369" i="9"/>
  <c r="J373" i="9"/>
  <c r="J377" i="9"/>
  <c r="J381" i="9"/>
  <c r="J385" i="9"/>
  <c r="J389" i="9"/>
  <c r="J393" i="9"/>
  <c r="J397" i="9"/>
  <c r="J401" i="9"/>
  <c r="J405" i="9"/>
  <c r="J409" i="9"/>
  <c r="J421" i="9"/>
  <c r="J425" i="9"/>
  <c r="J429" i="9"/>
  <c r="J433" i="9"/>
  <c r="J437" i="9"/>
  <c r="J441" i="9"/>
  <c r="J445" i="9"/>
  <c r="J449" i="9"/>
  <c r="J453" i="9"/>
  <c r="J457" i="9"/>
  <c r="J461" i="9"/>
  <c r="J465" i="9"/>
  <c r="J469" i="9"/>
  <c r="J473" i="9"/>
  <c r="J477" i="9"/>
  <c r="J481" i="9"/>
  <c r="J485" i="9"/>
  <c r="J489" i="9"/>
  <c r="J493" i="9"/>
  <c r="J497" i="9"/>
  <c r="J501" i="9"/>
  <c r="J505" i="9"/>
  <c r="J508" i="9"/>
  <c r="J511" i="9"/>
  <c r="J514" i="9"/>
  <c r="J517" i="9"/>
  <c r="J520" i="9"/>
  <c r="J523" i="9"/>
  <c r="J526" i="9"/>
  <c r="J529" i="9"/>
  <c r="J532" i="9"/>
  <c r="J535" i="9"/>
  <c r="J538" i="9"/>
  <c r="J541" i="9"/>
  <c r="J544" i="9"/>
  <c r="J547" i="9"/>
  <c r="J550" i="9"/>
  <c r="J553" i="9"/>
  <c r="J556" i="9"/>
  <c r="J559" i="9"/>
  <c r="J562" i="9"/>
  <c r="J565" i="9"/>
  <c r="J568" i="9"/>
  <c r="J571" i="9"/>
  <c r="J574" i="9"/>
  <c r="J577" i="9"/>
  <c r="J580" i="9"/>
  <c r="J583" i="9"/>
  <c r="J586" i="9"/>
  <c r="J589" i="9"/>
  <c r="J592" i="9"/>
  <c r="J595" i="9"/>
  <c r="J598" i="9"/>
  <c r="J601" i="9"/>
  <c r="J604" i="9"/>
  <c r="J607" i="9"/>
  <c r="J610" i="9"/>
  <c r="J613" i="9"/>
  <c r="J616" i="9"/>
  <c r="J619" i="9"/>
  <c r="J622" i="9"/>
  <c r="J625" i="9"/>
  <c r="J628" i="9"/>
  <c r="J631" i="9"/>
  <c r="J634" i="9"/>
  <c r="J637" i="9"/>
  <c r="J640" i="9"/>
  <c r="J643" i="9"/>
  <c r="J646" i="9"/>
  <c r="J649" i="9"/>
  <c r="J652" i="9"/>
  <c r="J655" i="9"/>
  <c r="J658" i="9"/>
  <c r="J661" i="9"/>
  <c r="J664" i="9"/>
  <c r="J667" i="9"/>
  <c r="J670" i="9"/>
  <c r="J673" i="9"/>
  <c r="J676" i="9"/>
  <c r="J679" i="9"/>
  <c r="J682" i="9"/>
  <c r="J685" i="9"/>
  <c r="J688" i="9"/>
  <c r="J691" i="9"/>
  <c r="J694" i="9"/>
  <c r="J697" i="9"/>
  <c r="J700" i="9"/>
  <c r="J703" i="9"/>
  <c r="J706" i="9"/>
  <c r="J709" i="9"/>
  <c r="J712" i="9"/>
  <c r="J715" i="9"/>
  <c r="J718" i="9"/>
  <c r="J721" i="9"/>
  <c r="J724" i="9"/>
  <c r="J727" i="9"/>
  <c r="J730" i="9"/>
  <c r="J733" i="9"/>
  <c r="J736" i="9"/>
  <c r="J739" i="9"/>
  <c r="J742" i="9"/>
  <c r="J745" i="9"/>
  <c r="J748" i="9"/>
  <c r="J751" i="9"/>
  <c r="J754" i="9"/>
  <c r="J757" i="9"/>
  <c r="J760" i="9"/>
  <c r="J763" i="9"/>
  <c r="J766" i="9"/>
  <c r="J769" i="9"/>
  <c r="J772" i="9"/>
  <c r="J775" i="9"/>
  <c r="J778" i="9"/>
  <c r="J781" i="9"/>
  <c r="J784" i="9"/>
  <c r="J787" i="9"/>
  <c r="J796" i="9"/>
  <c r="J209" i="9"/>
  <c r="I162" i="1"/>
  <c r="J204" i="9" s="1"/>
  <c r="L3" i="15" l="1"/>
  <c r="L5" i="15"/>
  <c r="M309" i="9"/>
  <c r="J309" i="9"/>
  <c r="M294" i="9"/>
  <c r="J294" i="9"/>
  <c r="M285" i="9"/>
  <c r="J285" i="9"/>
  <c r="M274" i="9"/>
  <c r="J274" i="9"/>
  <c r="M266" i="9"/>
  <c r="J266" i="9"/>
  <c r="M258" i="9"/>
  <c r="J258" i="9"/>
  <c r="M249" i="9"/>
  <c r="J249" i="9"/>
  <c r="M241" i="9"/>
  <c r="J241" i="9"/>
  <c r="M233" i="9"/>
  <c r="J233" i="9"/>
  <c r="M225" i="9"/>
  <c r="J225" i="9"/>
  <c r="M217" i="9"/>
  <c r="J217" i="9"/>
  <c r="P253" i="1"/>
  <c r="J328" i="9" s="1"/>
  <c r="P241" i="1"/>
  <c r="S241" i="1" s="1"/>
  <c r="M312" i="9" s="1"/>
  <c r="H312" i="9"/>
  <c r="P229" i="1"/>
  <c r="J296" i="9" s="1"/>
  <c r="H296" i="9"/>
  <c r="P217" i="1"/>
  <c r="S217" i="1" s="1"/>
  <c r="M280" i="9" s="1"/>
  <c r="H280" i="9"/>
  <c r="P205" i="1"/>
  <c r="J264" i="9" s="1"/>
  <c r="H264" i="9"/>
  <c r="P193" i="1"/>
  <c r="S193" i="1" s="1"/>
  <c r="M248" i="9" s="1"/>
  <c r="H248" i="9"/>
  <c r="P181" i="1"/>
  <c r="J232" i="9" s="1"/>
  <c r="H232" i="9"/>
  <c r="P169" i="1"/>
  <c r="J216" i="9" s="1"/>
  <c r="H216" i="9"/>
  <c r="M293" i="9"/>
  <c r="J293" i="9"/>
  <c r="M282" i="9"/>
  <c r="J282" i="9"/>
  <c r="M273" i="9"/>
  <c r="J273" i="9"/>
  <c r="M265" i="9"/>
  <c r="J265" i="9"/>
  <c r="M257" i="9"/>
  <c r="J257" i="9"/>
  <c r="M246" i="9"/>
  <c r="J246" i="9"/>
  <c r="M238" i="9"/>
  <c r="J238" i="9"/>
  <c r="M230" i="9"/>
  <c r="J230" i="9"/>
  <c r="M222" i="9"/>
  <c r="J222" i="9"/>
  <c r="M214" i="9"/>
  <c r="J214" i="9"/>
  <c r="P250" i="1"/>
  <c r="R250" i="1" s="1"/>
  <c r="L324" i="9" s="1"/>
  <c r="H324" i="9"/>
  <c r="P238" i="1"/>
  <c r="R238" i="1" s="1"/>
  <c r="L308" i="9" s="1"/>
  <c r="H308" i="9"/>
  <c r="P226" i="1"/>
  <c r="S226" i="1" s="1"/>
  <c r="M292" i="9" s="1"/>
  <c r="H292" i="9"/>
  <c r="P214" i="1"/>
  <c r="R214" i="1" s="1"/>
  <c r="L276" i="9" s="1"/>
  <c r="H276" i="9"/>
  <c r="P202" i="1"/>
  <c r="R202" i="1" s="1"/>
  <c r="L260" i="9" s="1"/>
  <c r="H260" i="9"/>
  <c r="P190" i="1"/>
  <c r="R190" i="1" s="1"/>
  <c r="L244" i="9" s="1"/>
  <c r="H244" i="9"/>
  <c r="P178" i="1"/>
  <c r="R178" i="1" s="1"/>
  <c r="L228" i="9" s="1"/>
  <c r="H228" i="9"/>
  <c r="M337" i="9"/>
  <c r="J337" i="9"/>
  <c r="M317" i="9"/>
  <c r="J317" i="9"/>
  <c r="M290" i="9"/>
  <c r="J290" i="9"/>
  <c r="M281" i="9"/>
  <c r="J281" i="9"/>
  <c r="M270" i="9"/>
  <c r="J270" i="9"/>
  <c r="M262" i="9"/>
  <c r="J262" i="9"/>
  <c r="M253" i="9"/>
  <c r="J253" i="9"/>
  <c r="M245" i="9"/>
  <c r="J245" i="9"/>
  <c r="M237" i="9"/>
  <c r="J237" i="9"/>
  <c r="M229" i="9"/>
  <c r="J229" i="9"/>
  <c r="M221" i="9"/>
  <c r="J221" i="9"/>
  <c r="M213" i="9"/>
  <c r="J213" i="9"/>
  <c r="P247" i="1"/>
  <c r="S247" i="1" s="1"/>
  <c r="M320" i="9" s="1"/>
  <c r="H320" i="9"/>
  <c r="P235" i="1"/>
  <c r="J304" i="9" s="1"/>
  <c r="H304" i="9"/>
  <c r="P223" i="1"/>
  <c r="S223" i="1" s="1"/>
  <c r="M288" i="9" s="1"/>
  <c r="H288" i="9"/>
  <c r="P211" i="1"/>
  <c r="J272" i="9" s="1"/>
  <c r="H272" i="9"/>
  <c r="P199" i="1"/>
  <c r="S199" i="1" s="1"/>
  <c r="M256" i="9" s="1"/>
  <c r="H256" i="9"/>
  <c r="P187" i="1"/>
  <c r="J240" i="9" s="1"/>
  <c r="H240" i="9"/>
  <c r="P175" i="1"/>
  <c r="S175" i="1" s="1"/>
  <c r="M224" i="9" s="1"/>
  <c r="H224" i="9"/>
  <c r="M365" i="9"/>
  <c r="J365" i="9"/>
  <c r="M297" i="9"/>
  <c r="J297" i="9"/>
  <c r="M289" i="9"/>
  <c r="J289" i="9"/>
  <c r="M277" i="9"/>
  <c r="J277" i="9"/>
  <c r="M269" i="9"/>
  <c r="J269" i="9"/>
  <c r="M261" i="9"/>
  <c r="J261" i="9"/>
  <c r="M250" i="9"/>
  <c r="J250" i="9"/>
  <c r="M242" i="9"/>
  <c r="J242" i="9"/>
  <c r="M234" i="9"/>
  <c r="J234" i="9"/>
  <c r="M226" i="9"/>
  <c r="J226" i="9"/>
  <c r="M218" i="9"/>
  <c r="J218" i="9"/>
  <c r="P166" i="1"/>
  <c r="J212" i="9" s="1"/>
  <c r="H212" i="9"/>
  <c r="P244" i="1"/>
  <c r="S244" i="1" s="1"/>
  <c r="M316" i="9" s="1"/>
  <c r="H316" i="9"/>
  <c r="P232" i="1"/>
  <c r="R232" i="1" s="1"/>
  <c r="L300" i="9" s="1"/>
  <c r="H300" i="9"/>
  <c r="P220" i="1"/>
  <c r="S220" i="1" s="1"/>
  <c r="M284" i="9" s="1"/>
  <c r="H284" i="9"/>
  <c r="P208" i="1"/>
  <c r="R208" i="1" s="1"/>
  <c r="L268" i="9" s="1"/>
  <c r="H268" i="9"/>
  <c r="P196" i="1"/>
  <c r="R196" i="1" s="1"/>
  <c r="L252" i="9" s="1"/>
  <c r="H252" i="9"/>
  <c r="P184" i="1"/>
  <c r="S184" i="1" s="1"/>
  <c r="M236" i="9" s="1"/>
  <c r="H236" i="9"/>
  <c r="P172" i="1"/>
  <c r="S172" i="1" s="1"/>
  <c r="M220" i="9" s="1"/>
  <c r="H220" i="9"/>
  <c r="G2" i="15"/>
  <c r="E74" i="2"/>
  <c r="L7" i="15"/>
  <c r="F9" i="15"/>
  <c r="F11" i="15"/>
  <c r="F21" i="15"/>
  <c r="L37" i="15"/>
  <c r="F31" i="15"/>
  <c r="F43" i="15"/>
  <c r="L35" i="15"/>
  <c r="F5" i="15"/>
  <c r="L9" i="15"/>
  <c r="L29" i="15"/>
  <c r="F27" i="15"/>
  <c r="L11" i="15"/>
  <c r="F23" i="15"/>
  <c r="F25" i="15"/>
  <c r="L47" i="15"/>
  <c r="L15" i="15"/>
  <c r="L17" i="15"/>
  <c r="L25" i="15"/>
  <c r="F39" i="15"/>
  <c r="L49" i="15"/>
  <c r="F15" i="15"/>
  <c r="L21" i="15"/>
  <c r="F13" i="15"/>
  <c r="L27" i="15"/>
  <c r="F7" i="15"/>
  <c r="L39" i="15"/>
  <c r="L45" i="15"/>
  <c r="F45" i="15"/>
  <c r="F29" i="15"/>
  <c r="L41" i="15"/>
  <c r="F51" i="15"/>
  <c r="F49" i="15"/>
  <c r="F47" i="15"/>
  <c r="F17" i="15"/>
  <c r="L19" i="15"/>
  <c r="F41" i="15"/>
  <c r="L31" i="15"/>
  <c r="L43" i="15"/>
  <c r="F19" i="15"/>
  <c r="L33" i="15"/>
  <c r="F37" i="15"/>
  <c r="L51" i="15"/>
  <c r="F35" i="15"/>
  <c r="L13" i="15"/>
  <c r="F33" i="15"/>
  <c r="L23" i="15"/>
  <c r="M787" i="9"/>
  <c r="M781" i="9"/>
  <c r="M775" i="9"/>
  <c r="M769" i="9"/>
  <c r="M763" i="9"/>
  <c r="M634" i="9"/>
  <c r="M628" i="9"/>
  <c r="M622" i="9"/>
  <c r="M616" i="9"/>
  <c r="M610" i="9"/>
  <c r="M604" i="9"/>
  <c r="M598" i="9"/>
  <c r="M489" i="9"/>
  <c r="L489" i="9"/>
  <c r="M481" i="9"/>
  <c r="M473" i="9"/>
  <c r="M465" i="9"/>
  <c r="M457" i="9"/>
  <c r="M449" i="9"/>
  <c r="M441" i="9"/>
  <c r="M357" i="9"/>
  <c r="M349" i="9"/>
  <c r="M341" i="9"/>
  <c r="M790" i="9"/>
  <c r="M757" i="9"/>
  <c r="L757" i="9"/>
  <c r="M745" i="9"/>
  <c r="M733" i="9"/>
  <c r="M721" i="9"/>
  <c r="M709" i="9"/>
  <c r="M697" i="9"/>
  <c r="M685" i="9"/>
  <c r="M673" i="9"/>
  <c r="M661" i="9"/>
  <c r="M655" i="9"/>
  <c r="M643" i="9"/>
  <c r="M592" i="9"/>
  <c r="M586" i="9"/>
  <c r="M574" i="9"/>
  <c r="M562" i="9"/>
  <c r="M550" i="9"/>
  <c r="M538" i="9"/>
  <c r="M526" i="9"/>
  <c r="M508" i="9"/>
  <c r="M589" i="9"/>
  <c r="M751" i="9"/>
  <c r="M739" i="9"/>
  <c r="M727" i="9"/>
  <c r="M715" i="9"/>
  <c r="M703" i="9"/>
  <c r="M691" i="9"/>
  <c r="M679" i="9"/>
  <c r="M667" i="9"/>
  <c r="M649" i="9"/>
  <c r="M580" i="9"/>
  <c r="M568" i="9"/>
  <c r="M556" i="9"/>
  <c r="M544" i="9"/>
  <c r="M532" i="9"/>
  <c r="M520" i="9"/>
  <c r="M514" i="9"/>
  <c r="M501" i="9"/>
  <c r="M493" i="9"/>
  <c r="M433" i="9"/>
  <c r="M425" i="9"/>
  <c r="M409" i="9"/>
  <c r="M401" i="9"/>
  <c r="M393" i="9"/>
  <c r="M385" i="9"/>
  <c r="M377" i="9"/>
  <c r="M369" i="9"/>
  <c r="M333" i="9"/>
  <c r="M321" i="9"/>
  <c r="M301" i="9"/>
  <c r="M754" i="9"/>
  <c r="M748" i="9"/>
  <c r="M742" i="9"/>
  <c r="M736" i="9"/>
  <c r="M730" i="9"/>
  <c r="M724" i="9"/>
  <c r="M718" i="9"/>
  <c r="M712" i="9"/>
  <c r="M706" i="9"/>
  <c r="M700" i="9"/>
  <c r="M694" i="9"/>
  <c r="M688" i="9"/>
  <c r="M682" i="9"/>
  <c r="M676" i="9"/>
  <c r="M670" i="9"/>
  <c r="M664" i="9"/>
  <c r="M658" i="9"/>
  <c r="M652" i="9"/>
  <c r="M646" i="9"/>
  <c r="M640" i="9"/>
  <c r="M595" i="9"/>
  <c r="L595" i="9"/>
  <c r="M583" i="9"/>
  <c r="M577" i="9"/>
  <c r="M571" i="9"/>
  <c r="M565" i="9"/>
  <c r="M559" i="9"/>
  <c r="M553" i="9"/>
  <c r="M547" i="9"/>
  <c r="M541" i="9"/>
  <c r="M535" i="9"/>
  <c r="M529" i="9"/>
  <c r="M523" i="9"/>
  <c r="M517" i="9"/>
  <c r="M511" i="9"/>
  <c r="M505" i="9"/>
  <c r="M497" i="9"/>
  <c r="M437" i="9"/>
  <c r="L437" i="9"/>
  <c r="M429" i="9"/>
  <c r="M421" i="9"/>
  <c r="M405" i="9"/>
  <c r="M397" i="9"/>
  <c r="M389" i="9"/>
  <c r="M381" i="9"/>
  <c r="M373" i="9"/>
  <c r="M325" i="9"/>
  <c r="M305" i="9"/>
  <c r="M796" i="9"/>
  <c r="M784" i="9"/>
  <c r="M778" i="9"/>
  <c r="M772" i="9"/>
  <c r="M766" i="9"/>
  <c r="M760" i="9"/>
  <c r="M637" i="9"/>
  <c r="L637" i="9"/>
  <c r="M631" i="9"/>
  <c r="M625" i="9"/>
  <c r="M619" i="9"/>
  <c r="M613" i="9"/>
  <c r="M607" i="9"/>
  <c r="M601" i="9"/>
  <c r="M485" i="9"/>
  <c r="M477" i="9"/>
  <c r="M469" i="9"/>
  <c r="M461" i="9"/>
  <c r="M453" i="9"/>
  <c r="M445" i="9"/>
  <c r="M361" i="9"/>
  <c r="M353" i="9"/>
  <c r="M345" i="9"/>
  <c r="M313" i="9"/>
  <c r="M793" i="9"/>
  <c r="L793" i="9"/>
  <c r="S508" i="1"/>
  <c r="S313" i="1"/>
  <c r="S670" i="1"/>
  <c r="S697" i="1"/>
  <c r="S343" i="1"/>
  <c r="S385" i="1"/>
  <c r="S640" i="1"/>
  <c r="S610" i="1"/>
  <c r="R511" i="1"/>
  <c r="S418" i="1"/>
  <c r="R655" i="1"/>
  <c r="S631" i="1"/>
  <c r="S667" i="1"/>
  <c r="S325" i="1"/>
  <c r="S463" i="1"/>
  <c r="R298" i="1"/>
  <c r="S379" i="1"/>
  <c r="S535" i="1"/>
  <c r="S460" i="1"/>
  <c r="R679" i="1"/>
  <c r="S574" i="1"/>
  <c r="S586" i="1"/>
  <c r="R607" i="1"/>
  <c r="R619" i="1"/>
  <c r="S643" i="1"/>
  <c r="S499" i="1"/>
  <c r="S271" i="1"/>
  <c r="M352" i="9" s="1"/>
  <c r="S322" i="1"/>
  <c r="S583" i="1"/>
  <c r="S295" i="1"/>
  <c r="S364" i="1"/>
  <c r="S496" i="1"/>
  <c r="R274" i="1"/>
  <c r="L356" i="9" s="1"/>
  <c r="R451" i="1"/>
  <c r="S562" i="1"/>
  <c r="S448" i="1"/>
  <c r="S571" i="1"/>
  <c r="S286" i="1"/>
  <c r="M372" i="9" s="1"/>
  <c r="S373" i="1"/>
  <c r="S652" i="1"/>
  <c r="S706" i="1"/>
  <c r="R424" i="1"/>
  <c r="R358" i="1"/>
  <c r="R445" i="1"/>
  <c r="R529" i="1"/>
  <c r="S580" i="1"/>
  <c r="S601" i="1"/>
  <c r="R613" i="1"/>
  <c r="S370" i="1"/>
  <c r="S565" i="1"/>
  <c r="R565" i="1"/>
  <c r="R514" i="1"/>
  <c r="S514" i="1"/>
  <c r="R490" i="1"/>
  <c r="S490" i="1"/>
  <c r="R466" i="1"/>
  <c r="S466" i="1"/>
  <c r="R355" i="1"/>
  <c r="S355" i="1"/>
  <c r="R328" i="1"/>
  <c r="S328" i="1"/>
  <c r="R280" i="1"/>
  <c r="L364" i="9" s="1"/>
  <c r="R331" i="1"/>
  <c r="S346" i="1"/>
  <c r="R262" i="1"/>
  <c r="L340" i="9" s="1"/>
  <c r="R310" i="1"/>
  <c r="R427" i="1"/>
  <c r="R400" i="1"/>
  <c r="R475" i="1"/>
  <c r="R523" i="1"/>
  <c r="S556" i="1"/>
  <c r="S568" i="1"/>
  <c r="R388" i="1"/>
  <c r="S433" i="1"/>
  <c r="S472" i="1"/>
  <c r="S520" i="1"/>
  <c r="R457" i="1"/>
  <c r="R505" i="1"/>
  <c r="S673" i="1"/>
  <c r="S703" i="1"/>
  <c r="R625" i="1"/>
  <c r="R637" i="1"/>
  <c r="S649" i="1"/>
  <c r="S685" i="1"/>
  <c r="R469" i="1"/>
  <c r="R517" i="1"/>
  <c r="S691" i="1"/>
  <c r="S268" i="1"/>
  <c r="M348" i="9" s="1"/>
  <c r="S454" i="1"/>
  <c r="S604" i="1"/>
  <c r="S487" i="1"/>
  <c r="S412" i="1"/>
  <c r="S598" i="1"/>
  <c r="S628" i="1"/>
  <c r="S658" i="1"/>
  <c r="S688" i="1"/>
  <c r="S646" i="1"/>
  <c r="S415" i="1"/>
  <c r="R481" i="1"/>
  <c r="R493" i="1"/>
  <c r="R661" i="1"/>
  <c r="S316" i="1"/>
  <c r="S700" i="1"/>
  <c r="S553" i="1"/>
  <c r="R553" i="1"/>
  <c r="R526" i="1"/>
  <c r="S526" i="1"/>
  <c r="R478" i="1"/>
  <c r="S478" i="1"/>
  <c r="R442" i="1"/>
  <c r="S442" i="1"/>
  <c r="R430" i="1"/>
  <c r="S430" i="1"/>
  <c r="R409" i="1"/>
  <c r="S409" i="1"/>
  <c r="R397" i="1"/>
  <c r="S397" i="1"/>
  <c r="S367" i="1"/>
  <c r="R367" i="1"/>
  <c r="S301" i="1"/>
  <c r="R301" i="1"/>
  <c r="S277" i="1"/>
  <c r="M360" i="9" s="1"/>
  <c r="R277" i="1"/>
  <c r="L360" i="9" s="1"/>
  <c r="R304" i="1"/>
  <c r="S502" i="1"/>
  <c r="S622" i="1"/>
  <c r="S682" i="1"/>
  <c r="S289" i="1"/>
  <c r="S559" i="1"/>
  <c r="R559" i="1"/>
  <c r="R403" i="1"/>
  <c r="S403" i="1"/>
  <c r="R391" i="1"/>
  <c r="S391" i="1"/>
  <c r="R349" i="1"/>
  <c r="S349" i="1"/>
  <c r="R334" i="1"/>
  <c r="S334" i="1"/>
  <c r="R307" i="1"/>
  <c r="S307" i="1"/>
  <c r="R283" i="1"/>
  <c r="L368" i="9" s="1"/>
  <c r="S283" i="1"/>
  <c r="M368" i="9" s="1"/>
  <c r="R259" i="1"/>
  <c r="L336" i="9" s="1"/>
  <c r="S259" i="1"/>
  <c r="M336" i="9" s="1"/>
  <c r="R292" i="1"/>
  <c r="S352" i="1"/>
  <c r="S406" i="1"/>
  <c r="R439" i="1"/>
  <c r="S340" i="1"/>
  <c r="S394" i="1"/>
  <c r="S436" i="1"/>
  <c r="S484" i="1"/>
  <c r="S532" i="1"/>
  <c r="S265" i="1"/>
  <c r="M344" i="9" s="1"/>
  <c r="S616" i="1"/>
  <c r="S361" i="1"/>
  <c r="S421" i="1"/>
  <c r="S634" i="1"/>
  <c r="S664" i="1"/>
  <c r="S694" i="1"/>
  <c r="S676" i="1"/>
  <c r="S577" i="1"/>
  <c r="Q57" i="1"/>
  <c r="K67" i="9" s="1"/>
  <c r="Q60" i="1"/>
  <c r="K71" i="9" s="1"/>
  <c r="Q63" i="1"/>
  <c r="K75" i="9" s="1"/>
  <c r="Q66" i="1"/>
  <c r="K79" i="9" s="1"/>
  <c r="Q69" i="1"/>
  <c r="K83" i="9" s="1"/>
  <c r="Q72" i="1"/>
  <c r="K87" i="9" s="1"/>
  <c r="Q75" i="1"/>
  <c r="K91" i="9" s="1"/>
  <c r="Q78" i="1"/>
  <c r="K95" i="9" s="1"/>
  <c r="Q81" i="1"/>
  <c r="K99" i="9" s="1"/>
  <c r="Q84" i="1"/>
  <c r="K103" i="9" s="1"/>
  <c r="Q87" i="1"/>
  <c r="K107" i="9" s="1"/>
  <c r="Q90" i="1"/>
  <c r="K111" i="9" s="1"/>
  <c r="Q93" i="1"/>
  <c r="K115" i="9" s="1"/>
  <c r="Q96" i="1"/>
  <c r="K119" i="9" s="1"/>
  <c r="Q99" i="1"/>
  <c r="K123" i="9" s="1"/>
  <c r="Q102" i="1"/>
  <c r="K127" i="9" s="1"/>
  <c r="Q105" i="1"/>
  <c r="K131" i="9" s="1"/>
  <c r="Q108" i="1"/>
  <c r="K135" i="9" s="1"/>
  <c r="Q111" i="1"/>
  <c r="K139" i="9" s="1"/>
  <c r="Q114" i="1"/>
  <c r="K143" i="9" s="1"/>
  <c r="Q117" i="1"/>
  <c r="K147" i="9" s="1"/>
  <c r="Q120" i="1"/>
  <c r="K151" i="9" s="1"/>
  <c r="Q123" i="1"/>
  <c r="K155" i="9" s="1"/>
  <c r="Q126" i="1"/>
  <c r="K159" i="9" s="1"/>
  <c r="Q129" i="1"/>
  <c r="K163" i="9" s="1"/>
  <c r="Q132" i="1"/>
  <c r="K167" i="9" s="1"/>
  <c r="Q135" i="1"/>
  <c r="K171" i="9" s="1"/>
  <c r="Q138" i="1"/>
  <c r="K175" i="9" s="1"/>
  <c r="Q141" i="1"/>
  <c r="K179" i="9" s="1"/>
  <c r="Q144" i="1"/>
  <c r="K183" i="9" s="1"/>
  <c r="Q147" i="1"/>
  <c r="K187" i="9" s="1"/>
  <c r="Q150" i="1"/>
  <c r="K191" i="9" s="1"/>
  <c r="Q153" i="1"/>
  <c r="K195" i="9" s="1"/>
  <c r="Q156" i="1"/>
  <c r="K199" i="9" s="1"/>
  <c r="Q159" i="1"/>
  <c r="K203" i="9" s="1"/>
  <c r="Q162" i="1"/>
  <c r="K207" i="9" s="1"/>
  <c r="Q54" i="1"/>
  <c r="K63" i="9" s="1"/>
  <c r="N138" i="1"/>
  <c r="H175" i="9" s="1"/>
  <c r="N147" i="1"/>
  <c r="H187" i="9" s="1"/>
  <c r="N159" i="1"/>
  <c r="H203" i="9" s="1"/>
  <c r="O57" i="1"/>
  <c r="I67" i="9" s="1"/>
  <c r="O60" i="1"/>
  <c r="I71" i="9" s="1"/>
  <c r="O63" i="1"/>
  <c r="I75" i="9" s="1"/>
  <c r="O66" i="1"/>
  <c r="I79" i="9" s="1"/>
  <c r="O69" i="1"/>
  <c r="I83" i="9" s="1"/>
  <c r="O72" i="1"/>
  <c r="I87" i="9" s="1"/>
  <c r="O75" i="1"/>
  <c r="I91" i="9" s="1"/>
  <c r="O78" i="1"/>
  <c r="I95" i="9" s="1"/>
  <c r="O81" i="1"/>
  <c r="I99" i="9" s="1"/>
  <c r="O84" i="1"/>
  <c r="I103" i="9" s="1"/>
  <c r="O87" i="1"/>
  <c r="I107" i="9" s="1"/>
  <c r="O90" i="1"/>
  <c r="I111" i="9" s="1"/>
  <c r="O93" i="1"/>
  <c r="I115" i="9" s="1"/>
  <c r="O96" i="1"/>
  <c r="I119" i="9" s="1"/>
  <c r="O99" i="1"/>
  <c r="I123" i="9" s="1"/>
  <c r="O102" i="1"/>
  <c r="I127" i="9" s="1"/>
  <c r="O105" i="1"/>
  <c r="I131" i="9" s="1"/>
  <c r="O108" i="1"/>
  <c r="I135" i="9" s="1"/>
  <c r="O111" i="1"/>
  <c r="I139" i="9" s="1"/>
  <c r="O114" i="1"/>
  <c r="I143" i="9" s="1"/>
  <c r="O117" i="1"/>
  <c r="I147" i="9" s="1"/>
  <c r="O120" i="1"/>
  <c r="I151" i="9" s="1"/>
  <c r="O123" i="1"/>
  <c r="I155" i="9" s="1"/>
  <c r="O126" i="1"/>
  <c r="I159" i="9" s="1"/>
  <c r="O129" i="1"/>
  <c r="I163" i="9" s="1"/>
  <c r="O132" i="1"/>
  <c r="I167" i="9" s="1"/>
  <c r="O135" i="1"/>
  <c r="I171" i="9" s="1"/>
  <c r="O138" i="1"/>
  <c r="I175" i="9" s="1"/>
  <c r="O141" i="1"/>
  <c r="I179" i="9" s="1"/>
  <c r="O144" i="1"/>
  <c r="I183" i="9" s="1"/>
  <c r="O147" i="1"/>
  <c r="I187" i="9" s="1"/>
  <c r="O150" i="1"/>
  <c r="I191" i="9" s="1"/>
  <c r="O153" i="1"/>
  <c r="I195" i="9" s="1"/>
  <c r="O156" i="1"/>
  <c r="I199" i="9" s="1"/>
  <c r="O159" i="1"/>
  <c r="I203" i="9" s="1"/>
  <c r="O162" i="1"/>
  <c r="I207" i="9" s="1"/>
  <c r="O54" i="1"/>
  <c r="I63" i="9" s="1"/>
  <c r="N60" i="1"/>
  <c r="N63" i="1"/>
  <c r="N66" i="1"/>
  <c r="H79" i="9" s="1"/>
  <c r="N69" i="1"/>
  <c r="N72" i="1"/>
  <c r="N75" i="1"/>
  <c r="N78" i="1"/>
  <c r="N81" i="1"/>
  <c r="N84" i="1"/>
  <c r="N87" i="1"/>
  <c r="N90" i="1"/>
  <c r="N93" i="1"/>
  <c r="N96" i="1"/>
  <c r="N99" i="1"/>
  <c r="N102" i="1"/>
  <c r="N105" i="1"/>
  <c r="N108" i="1"/>
  <c r="N111" i="1"/>
  <c r="N114" i="1"/>
  <c r="N117" i="1"/>
  <c r="N120" i="1"/>
  <c r="N123" i="1"/>
  <c r="N126" i="1"/>
  <c r="N129" i="1"/>
  <c r="N132" i="1"/>
  <c r="N135" i="1"/>
  <c r="N141" i="1"/>
  <c r="H179" i="9" s="1"/>
  <c r="N144" i="1"/>
  <c r="H183" i="9" s="1"/>
  <c r="N150" i="1"/>
  <c r="H191" i="9" s="1"/>
  <c r="N153" i="1"/>
  <c r="H195" i="9" s="1"/>
  <c r="N156" i="1"/>
  <c r="H199" i="9" s="1"/>
  <c r="N162" i="1"/>
  <c r="H207" i="9" s="1"/>
  <c r="N54" i="1"/>
  <c r="H63" i="9" s="1"/>
  <c r="N57" i="1"/>
  <c r="H67" i="9" s="1"/>
  <c r="I156" i="1"/>
  <c r="I159" i="1"/>
  <c r="K162" i="1"/>
  <c r="I153" i="1"/>
  <c r="I66" i="1"/>
  <c r="I69" i="1"/>
  <c r="I72" i="1"/>
  <c r="I75" i="1"/>
  <c r="I78" i="1"/>
  <c r="I81" i="1"/>
  <c r="I84" i="1"/>
  <c r="I87" i="1"/>
  <c r="I90" i="1"/>
  <c r="I93" i="1"/>
  <c r="I96" i="1"/>
  <c r="I99" i="1"/>
  <c r="I102" i="1"/>
  <c r="I105" i="1"/>
  <c r="I108" i="1"/>
  <c r="I111" i="1"/>
  <c r="I114" i="1"/>
  <c r="I117" i="1"/>
  <c r="I120" i="1"/>
  <c r="I123" i="1"/>
  <c r="I126" i="1"/>
  <c r="I129" i="1"/>
  <c r="I132" i="1"/>
  <c r="I135" i="1"/>
  <c r="I138" i="1"/>
  <c r="I141" i="1"/>
  <c r="I144" i="1"/>
  <c r="I147" i="1"/>
  <c r="I150" i="1"/>
  <c r="I57" i="1"/>
  <c r="L57" i="1" s="1"/>
  <c r="M64" i="9" s="1"/>
  <c r="I60" i="1"/>
  <c r="I63" i="1"/>
  <c r="I54" i="1"/>
  <c r="S187" i="1" l="1"/>
  <c r="M240" i="9" s="1"/>
  <c r="S166" i="1"/>
  <c r="M212" i="9" s="1"/>
  <c r="R229" i="1"/>
  <c r="L296" i="9" s="1"/>
  <c r="S181" i="1"/>
  <c r="M232" i="9" s="1"/>
  <c r="S205" i="1"/>
  <c r="M264" i="9" s="1"/>
  <c r="S211" i="1"/>
  <c r="M272" i="9" s="1"/>
  <c r="R253" i="1"/>
  <c r="L328" i="9" s="1"/>
  <c r="S235" i="1"/>
  <c r="M304" i="9" s="1"/>
  <c r="R211" i="1"/>
  <c r="L272" i="9" s="1"/>
  <c r="R205" i="1"/>
  <c r="L264" i="9" s="1"/>
  <c r="S253" i="1"/>
  <c r="M328" i="9" s="1"/>
  <c r="R187" i="1"/>
  <c r="L240" i="9" s="1"/>
  <c r="R235" i="1"/>
  <c r="L304" i="9" s="1"/>
  <c r="R181" i="1"/>
  <c r="L232" i="9" s="1"/>
  <c r="S229" i="1"/>
  <c r="M296" i="9" s="1"/>
  <c r="S169" i="1"/>
  <c r="M216" i="9" s="1"/>
  <c r="R166" i="1"/>
  <c r="L212" i="9" s="1"/>
  <c r="R169" i="1"/>
  <c r="L216" i="9" s="1"/>
  <c r="K147" i="1"/>
  <c r="J184" i="9"/>
  <c r="L111" i="1"/>
  <c r="M136" i="9" s="1"/>
  <c r="J136" i="9"/>
  <c r="K57" i="1"/>
  <c r="J64" i="9"/>
  <c r="L129" i="1"/>
  <c r="M160" i="9" s="1"/>
  <c r="J160" i="9"/>
  <c r="L105" i="1"/>
  <c r="M128" i="9" s="1"/>
  <c r="J128" i="9"/>
  <c r="L81" i="1"/>
  <c r="M96" i="9" s="1"/>
  <c r="J96" i="9"/>
  <c r="L69" i="1"/>
  <c r="M80" i="9" s="1"/>
  <c r="J80" i="9"/>
  <c r="P129" i="1"/>
  <c r="J163" i="9" s="1"/>
  <c r="H163" i="9"/>
  <c r="P105" i="1"/>
  <c r="J131" i="9" s="1"/>
  <c r="H131" i="9"/>
  <c r="P81" i="1"/>
  <c r="J99" i="9" s="1"/>
  <c r="H99" i="9"/>
  <c r="K54" i="1"/>
  <c r="J60" i="9"/>
  <c r="K150" i="1"/>
  <c r="J188" i="9"/>
  <c r="K138" i="1"/>
  <c r="J172" i="9"/>
  <c r="K126" i="1"/>
  <c r="J156" i="9"/>
  <c r="K114" i="1"/>
  <c r="J140" i="9"/>
  <c r="K102" i="1"/>
  <c r="J124" i="9"/>
  <c r="K90" i="1"/>
  <c r="J108" i="9"/>
  <c r="K78" i="1"/>
  <c r="J92" i="9"/>
  <c r="K66" i="1"/>
  <c r="I67" i="1" s="1"/>
  <c r="J76" i="9"/>
  <c r="L156" i="1"/>
  <c r="M196" i="9" s="1"/>
  <c r="J196" i="9"/>
  <c r="P126" i="1"/>
  <c r="J159" i="9" s="1"/>
  <c r="H159" i="9"/>
  <c r="P114" i="1"/>
  <c r="J143" i="9" s="1"/>
  <c r="H143" i="9"/>
  <c r="P102" i="1"/>
  <c r="J127" i="9" s="1"/>
  <c r="H127" i="9"/>
  <c r="P90" i="1"/>
  <c r="J111" i="9" s="1"/>
  <c r="H111" i="9"/>
  <c r="P78" i="1"/>
  <c r="J95" i="9" s="1"/>
  <c r="H95" i="9"/>
  <c r="L135" i="1"/>
  <c r="M168" i="9" s="1"/>
  <c r="J168" i="9"/>
  <c r="L99" i="1"/>
  <c r="M120" i="9" s="1"/>
  <c r="J120" i="9"/>
  <c r="L75" i="1"/>
  <c r="M88" i="9" s="1"/>
  <c r="J88" i="9"/>
  <c r="K153" i="1"/>
  <c r="L192" i="9" s="1"/>
  <c r="J192" i="9"/>
  <c r="P123" i="1"/>
  <c r="J155" i="9" s="1"/>
  <c r="H155" i="9"/>
  <c r="P99" i="1"/>
  <c r="J123" i="9" s="1"/>
  <c r="H123" i="9"/>
  <c r="P75" i="1"/>
  <c r="J91" i="9" s="1"/>
  <c r="H91" i="9"/>
  <c r="P63" i="1"/>
  <c r="J75" i="9" s="1"/>
  <c r="H75" i="9"/>
  <c r="R172" i="1"/>
  <c r="L220" i="9" s="1"/>
  <c r="J220" i="9"/>
  <c r="S196" i="1"/>
  <c r="M252" i="9" s="1"/>
  <c r="J252" i="9"/>
  <c r="R220" i="1"/>
  <c r="L284" i="9" s="1"/>
  <c r="J284" i="9"/>
  <c r="R244" i="1"/>
  <c r="L316" i="9" s="1"/>
  <c r="J316" i="9"/>
  <c r="S178" i="1"/>
  <c r="M228" i="9" s="1"/>
  <c r="J228" i="9"/>
  <c r="S202" i="1"/>
  <c r="M260" i="9" s="1"/>
  <c r="J260" i="9"/>
  <c r="R226" i="1"/>
  <c r="L292" i="9" s="1"/>
  <c r="J292" i="9"/>
  <c r="S250" i="1"/>
  <c r="M324" i="9" s="1"/>
  <c r="J324" i="9"/>
  <c r="K63" i="1"/>
  <c r="J72" i="9"/>
  <c r="K123" i="1"/>
  <c r="J152" i="9"/>
  <c r="L87" i="1"/>
  <c r="M104" i="9" s="1"/>
  <c r="J104" i="9"/>
  <c r="P135" i="1"/>
  <c r="J171" i="9" s="1"/>
  <c r="H171" i="9"/>
  <c r="P111" i="1"/>
  <c r="J139" i="9" s="1"/>
  <c r="H139" i="9"/>
  <c r="P87" i="1"/>
  <c r="J107" i="9" s="1"/>
  <c r="H107" i="9"/>
  <c r="L60" i="1"/>
  <c r="M68" i="9" s="1"/>
  <c r="J68" i="9"/>
  <c r="L144" i="1"/>
  <c r="M180" i="9" s="1"/>
  <c r="J180" i="9"/>
  <c r="L132" i="1"/>
  <c r="M164" i="9" s="1"/>
  <c r="J164" i="9"/>
  <c r="L120" i="1"/>
  <c r="M148" i="9" s="1"/>
  <c r="J148" i="9"/>
  <c r="L108" i="1"/>
  <c r="M132" i="9" s="1"/>
  <c r="J132" i="9"/>
  <c r="L96" i="1"/>
  <c r="M116" i="9" s="1"/>
  <c r="J116" i="9"/>
  <c r="L84" i="1"/>
  <c r="M100" i="9" s="1"/>
  <c r="J100" i="9"/>
  <c r="L72" i="1"/>
  <c r="M84" i="9" s="1"/>
  <c r="J84" i="9"/>
  <c r="I163" i="1"/>
  <c r="J205" i="9" s="1"/>
  <c r="L204" i="9"/>
  <c r="P132" i="1"/>
  <c r="J167" i="9" s="1"/>
  <c r="H167" i="9"/>
  <c r="P120" i="1"/>
  <c r="J151" i="9" s="1"/>
  <c r="H151" i="9"/>
  <c r="P108" i="1"/>
  <c r="J135" i="9" s="1"/>
  <c r="H135" i="9"/>
  <c r="P96" i="1"/>
  <c r="J119" i="9" s="1"/>
  <c r="H119" i="9"/>
  <c r="P84" i="1"/>
  <c r="J103" i="9" s="1"/>
  <c r="H103" i="9"/>
  <c r="P72" i="1"/>
  <c r="J87" i="9" s="1"/>
  <c r="H87" i="9"/>
  <c r="P60" i="1"/>
  <c r="J71" i="9" s="1"/>
  <c r="H71" i="9"/>
  <c r="L141" i="1"/>
  <c r="M176" i="9" s="1"/>
  <c r="J176" i="9"/>
  <c r="L117" i="1"/>
  <c r="M144" i="9" s="1"/>
  <c r="J144" i="9"/>
  <c r="L93" i="1"/>
  <c r="M112" i="9" s="1"/>
  <c r="J112" i="9"/>
  <c r="L159" i="1"/>
  <c r="M200" i="9" s="1"/>
  <c r="J200" i="9"/>
  <c r="P117" i="1"/>
  <c r="J147" i="9" s="1"/>
  <c r="H147" i="9"/>
  <c r="P93" i="1"/>
  <c r="J115" i="9" s="1"/>
  <c r="H115" i="9"/>
  <c r="P69" i="1"/>
  <c r="S69" i="1" s="1"/>
  <c r="M83" i="9" s="1"/>
  <c r="H83" i="9"/>
  <c r="R184" i="1"/>
  <c r="L236" i="9" s="1"/>
  <c r="J236" i="9"/>
  <c r="S208" i="1"/>
  <c r="M268" i="9" s="1"/>
  <c r="J268" i="9"/>
  <c r="S232" i="1"/>
  <c r="M300" i="9" s="1"/>
  <c r="J300" i="9"/>
  <c r="R175" i="1"/>
  <c r="L224" i="9" s="1"/>
  <c r="J224" i="9"/>
  <c r="R199" i="1"/>
  <c r="L256" i="9" s="1"/>
  <c r="J256" i="9"/>
  <c r="R223" i="1"/>
  <c r="L288" i="9" s="1"/>
  <c r="J288" i="9"/>
  <c r="R247" i="1"/>
  <c r="L320" i="9" s="1"/>
  <c r="J320" i="9"/>
  <c r="S190" i="1"/>
  <c r="M244" i="9" s="1"/>
  <c r="J244" i="9"/>
  <c r="S214" i="1"/>
  <c r="M276" i="9" s="1"/>
  <c r="J276" i="9"/>
  <c r="S238" i="1"/>
  <c r="M308" i="9" s="1"/>
  <c r="J308" i="9"/>
  <c r="R193" i="1"/>
  <c r="L248" i="9" s="1"/>
  <c r="J248" i="9"/>
  <c r="R217" i="1"/>
  <c r="L280" i="9" s="1"/>
  <c r="J280" i="9"/>
  <c r="R241" i="1"/>
  <c r="L312" i="9" s="1"/>
  <c r="J312" i="9"/>
  <c r="R117" i="1"/>
  <c r="L147" i="9" s="1"/>
  <c r="L313" i="9"/>
  <c r="L353" i="9"/>
  <c r="L461" i="9"/>
  <c r="L601" i="9"/>
  <c r="L797" i="9"/>
  <c r="L796" i="9"/>
  <c r="L381" i="9"/>
  <c r="L497" i="9"/>
  <c r="L523" i="9"/>
  <c r="L548" i="9"/>
  <c r="L547" i="9"/>
  <c r="L571" i="9"/>
  <c r="L584" i="9"/>
  <c r="L583" i="9"/>
  <c r="L652" i="9"/>
  <c r="L676" i="9"/>
  <c r="L700" i="9"/>
  <c r="L724" i="9"/>
  <c r="L748" i="9"/>
  <c r="L333" i="9"/>
  <c r="L393" i="9"/>
  <c r="L426" i="9"/>
  <c r="L425" i="9"/>
  <c r="L514" i="9"/>
  <c r="L557" i="9"/>
  <c r="L556" i="9"/>
  <c r="L667" i="9"/>
  <c r="L715" i="9"/>
  <c r="L739" i="9"/>
  <c r="L526" i="9"/>
  <c r="L574" i="9"/>
  <c r="L592" i="9"/>
  <c r="L673" i="9"/>
  <c r="L698" i="9"/>
  <c r="L697" i="9"/>
  <c r="L721" i="9"/>
  <c r="L790" i="9"/>
  <c r="L349" i="9"/>
  <c r="L441" i="9"/>
  <c r="L457" i="9"/>
  <c r="L473" i="9"/>
  <c r="L604" i="9"/>
  <c r="L616" i="9"/>
  <c r="L628" i="9"/>
  <c r="L763" i="9"/>
  <c r="L775" i="9"/>
  <c r="L787" i="9"/>
  <c r="L445" i="9"/>
  <c r="L477" i="9"/>
  <c r="L613" i="9"/>
  <c r="L625" i="9"/>
  <c r="L766" i="9"/>
  <c r="L779" i="9"/>
  <c r="L778" i="9"/>
  <c r="L325" i="9"/>
  <c r="L397" i="9"/>
  <c r="L429" i="9"/>
  <c r="L511" i="9"/>
  <c r="L536" i="9"/>
  <c r="L535" i="9"/>
  <c r="L559" i="9"/>
  <c r="L640" i="9"/>
  <c r="L665" i="9"/>
  <c r="L664" i="9"/>
  <c r="L688" i="9"/>
  <c r="L713" i="9"/>
  <c r="L712" i="9"/>
  <c r="L736" i="9"/>
  <c r="L301" i="9"/>
  <c r="L377" i="9"/>
  <c r="L409" i="9"/>
  <c r="L493" i="9"/>
  <c r="L533" i="9"/>
  <c r="L532" i="9"/>
  <c r="L580" i="9"/>
  <c r="L691" i="9"/>
  <c r="L589" i="9"/>
  <c r="L550" i="9"/>
  <c r="M656" i="9"/>
  <c r="L655" i="9"/>
  <c r="L746" i="9"/>
  <c r="L745" i="9"/>
  <c r="L345" i="9"/>
  <c r="L361" i="9"/>
  <c r="L454" i="9"/>
  <c r="L453" i="9"/>
  <c r="L470" i="9"/>
  <c r="L469" i="9"/>
  <c r="L485" i="9"/>
  <c r="L608" i="9"/>
  <c r="L607" i="9"/>
  <c r="L620" i="9"/>
  <c r="L619" i="9"/>
  <c r="L632" i="9"/>
  <c r="L631" i="9"/>
  <c r="L761" i="9"/>
  <c r="L760" i="9"/>
  <c r="L773" i="9"/>
  <c r="L772" i="9"/>
  <c r="L784" i="9"/>
  <c r="L305" i="9"/>
  <c r="L373" i="9"/>
  <c r="L390" i="9"/>
  <c r="L389" i="9"/>
  <c r="L405" i="9"/>
  <c r="L421" i="9"/>
  <c r="L505" i="9"/>
  <c r="L518" i="9"/>
  <c r="L517" i="9"/>
  <c r="L529" i="9"/>
  <c r="L542" i="9"/>
  <c r="L541" i="9"/>
  <c r="L553" i="9"/>
  <c r="L565" i="9"/>
  <c r="L577" i="9"/>
  <c r="L647" i="9"/>
  <c r="L646" i="9"/>
  <c r="L659" i="9"/>
  <c r="L658" i="9"/>
  <c r="L671" i="9"/>
  <c r="L670" i="9"/>
  <c r="L683" i="9"/>
  <c r="L682" i="9"/>
  <c r="L694" i="9"/>
  <c r="L706" i="9"/>
  <c r="L719" i="9"/>
  <c r="L718" i="9"/>
  <c r="L730" i="9"/>
  <c r="L743" i="9"/>
  <c r="L742" i="9"/>
  <c r="L755" i="9"/>
  <c r="L754" i="9"/>
  <c r="L321" i="9"/>
  <c r="L369" i="9"/>
  <c r="L386" i="9"/>
  <c r="L385" i="9"/>
  <c r="L402" i="9"/>
  <c r="L401" i="9"/>
  <c r="L433" i="9"/>
  <c r="L502" i="9"/>
  <c r="L501" i="9"/>
  <c r="L521" i="9"/>
  <c r="L520" i="9"/>
  <c r="L545" i="9"/>
  <c r="L544" i="9"/>
  <c r="L568" i="9"/>
  <c r="L649" i="9"/>
  <c r="L680" i="9"/>
  <c r="L679" i="9"/>
  <c r="L704" i="9"/>
  <c r="L703" i="9"/>
  <c r="L727" i="9"/>
  <c r="L752" i="9"/>
  <c r="L751" i="9"/>
  <c r="L508" i="9"/>
  <c r="L538" i="9"/>
  <c r="L563" i="9"/>
  <c r="L562" i="9"/>
  <c r="L587" i="9"/>
  <c r="L586" i="9"/>
  <c r="L644" i="9"/>
  <c r="L643" i="9"/>
  <c r="L662" i="9"/>
  <c r="L661" i="9"/>
  <c r="L685" i="9"/>
  <c r="L710" i="9"/>
  <c r="L709" i="9"/>
  <c r="L733" i="9"/>
  <c r="L341" i="9"/>
  <c r="L357" i="9"/>
  <c r="L450" i="9"/>
  <c r="L449" i="9"/>
  <c r="L465" i="9"/>
  <c r="L481" i="9"/>
  <c r="L599" i="9"/>
  <c r="L598" i="9"/>
  <c r="L611" i="9"/>
  <c r="L610" i="9"/>
  <c r="L622" i="9"/>
  <c r="L634" i="9"/>
  <c r="L770" i="9"/>
  <c r="L769" i="9"/>
  <c r="L782" i="9"/>
  <c r="L781" i="9"/>
  <c r="M23" i="15"/>
  <c r="M24" i="15"/>
  <c r="H35" i="15"/>
  <c r="H36" i="15"/>
  <c r="G35" i="15"/>
  <c r="G19" i="15"/>
  <c r="H19" i="15"/>
  <c r="H20" i="15"/>
  <c r="M19" i="15"/>
  <c r="M20" i="15"/>
  <c r="G51" i="15"/>
  <c r="H51" i="15"/>
  <c r="H52" i="15"/>
  <c r="M45" i="15"/>
  <c r="M46" i="15"/>
  <c r="H13" i="15"/>
  <c r="H14" i="15"/>
  <c r="G13" i="15"/>
  <c r="G39" i="15"/>
  <c r="H39" i="15"/>
  <c r="H40" i="15"/>
  <c r="M47" i="15"/>
  <c r="M48" i="15"/>
  <c r="M11" i="15"/>
  <c r="M12" i="15"/>
  <c r="H5" i="15"/>
  <c r="G5" i="15"/>
  <c r="H6" i="15"/>
  <c r="M37" i="15"/>
  <c r="M38" i="15"/>
  <c r="M7" i="15"/>
  <c r="M8" i="15"/>
  <c r="H33" i="15"/>
  <c r="H34" i="15"/>
  <c r="G33" i="15"/>
  <c r="M51" i="15"/>
  <c r="M52" i="15"/>
  <c r="M43" i="15"/>
  <c r="M44" i="15"/>
  <c r="H17" i="15"/>
  <c r="G17" i="15"/>
  <c r="H18" i="15"/>
  <c r="M41" i="15"/>
  <c r="M42" i="15"/>
  <c r="M39" i="15"/>
  <c r="M40" i="15"/>
  <c r="M21" i="15"/>
  <c r="M22" i="15"/>
  <c r="M25" i="15"/>
  <c r="M26" i="15"/>
  <c r="G25" i="15"/>
  <c r="H25" i="15"/>
  <c r="H26" i="15"/>
  <c r="H28" i="15"/>
  <c r="H27" i="15"/>
  <c r="G27" i="15"/>
  <c r="M35" i="15"/>
  <c r="M36" i="15"/>
  <c r="H21" i="15"/>
  <c r="G21" i="15"/>
  <c r="H22" i="15"/>
  <c r="M13" i="15"/>
  <c r="M14" i="15"/>
  <c r="H37" i="15"/>
  <c r="H38" i="15"/>
  <c r="G37" i="15"/>
  <c r="M31" i="15"/>
  <c r="M32" i="15"/>
  <c r="G47" i="15"/>
  <c r="H47" i="15"/>
  <c r="H48" i="15"/>
  <c r="H29" i="15"/>
  <c r="H30" i="15"/>
  <c r="G29" i="15"/>
  <c r="H7" i="15"/>
  <c r="H8" i="15"/>
  <c r="G7" i="15"/>
  <c r="H15" i="15"/>
  <c r="G15" i="15"/>
  <c r="H16" i="15"/>
  <c r="M17" i="15"/>
  <c r="M18" i="15"/>
  <c r="M4" i="15"/>
  <c r="M3" i="15"/>
  <c r="M29" i="15"/>
  <c r="M30" i="15"/>
  <c r="G43" i="15"/>
  <c r="H43" i="15"/>
  <c r="H44" i="15"/>
  <c r="G11" i="15"/>
  <c r="H12" i="15"/>
  <c r="H11" i="15"/>
  <c r="M5" i="15"/>
  <c r="M6" i="15"/>
  <c r="H4" i="15"/>
  <c r="H3" i="15"/>
  <c r="F53" i="15"/>
  <c r="G3" i="15"/>
  <c r="M33" i="15"/>
  <c r="M34" i="15"/>
  <c r="H41" i="15"/>
  <c r="H42" i="15"/>
  <c r="G41" i="15"/>
  <c r="G49" i="15"/>
  <c r="H50" i="15"/>
  <c r="H49" i="15"/>
  <c r="H45" i="15"/>
  <c r="H46" i="15"/>
  <c r="G45" i="15"/>
  <c r="M27" i="15"/>
  <c r="M28" i="15"/>
  <c r="M49" i="15"/>
  <c r="M50" i="15"/>
  <c r="L53" i="15"/>
  <c r="M15" i="15"/>
  <c r="M16" i="15"/>
  <c r="H23" i="15"/>
  <c r="G23" i="15"/>
  <c r="H24" i="15"/>
  <c r="M9" i="15"/>
  <c r="M10" i="15"/>
  <c r="H31" i="15"/>
  <c r="H32" i="15"/>
  <c r="G31" i="15"/>
  <c r="G9" i="15"/>
  <c r="H10" i="15"/>
  <c r="H9" i="15"/>
  <c r="N165" i="1"/>
  <c r="L498" i="9"/>
  <c r="Q165" i="1"/>
  <c r="P57" i="1"/>
  <c r="K159" i="1"/>
  <c r="P54" i="1"/>
  <c r="S54" i="1" s="1"/>
  <c r="M63" i="9" s="1"/>
  <c r="K156" i="1"/>
  <c r="L123" i="1"/>
  <c r="M152" i="9" s="1"/>
  <c r="L63" i="1"/>
  <c r="M72" i="9" s="1"/>
  <c r="P138" i="1"/>
  <c r="K75" i="1"/>
  <c r="L147" i="1"/>
  <c r="M184" i="9" s="1"/>
  <c r="L162" i="1"/>
  <c r="M204" i="9" s="1"/>
  <c r="P156" i="1"/>
  <c r="P141" i="1"/>
  <c r="P162" i="1"/>
  <c r="P150" i="1"/>
  <c r="P153" i="1"/>
  <c r="P147" i="1"/>
  <c r="S81" i="1"/>
  <c r="M99" i="9" s="1"/>
  <c r="P159" i="1"/>
  <c r="K99" i="1"/>
  <c r="K87" i="1"/>
  <c r="L153" i="1"/>
  <c r="M192" i="9" s="1"/>
  <c r="L66" i="1"/>
  <c r="M76" i="9" s="1"/>
  <c r="P144" i="1"/>
  <c r="R60" i="1"/>
  <c r="L71" i="9" s="1"/>
  <c r="P66" i="1"/>
  <c r="K111" i="1"/>
  <c r="R120" i="1"/>
  <c r="L151" i="9" s="1"/>
  <c r="L90" i="1"/>
  <c r="M108" i="9" s="1"/>
  <c r="K93" i="1"/>
  <c r="L114" i="1"/>
  <c r="M140" i="9" s="1"/>
  <c r="L150" i="1"/>
  <c r="M188" i="9" s="1"/>
  <c r="L126" i="1"/>
  <c r="M156" i="9" s="1"/>
  <c r="L102" i="1"/>
  <c r="M124" i="9" s="1"/>
  <c r="L78" i="1"/>
  <c r="M92" i="9" s="1"/>
  <c r="K141" i="1"/>
  <c r="K135" i="1"/>
  <c r="K117" i="1"/>
  <c r="L138" i="1"/>
  <c r="M172" i="9" s="1"/>
  <c r="S120" i="1"/>
  <c r="M151" i="9" s="1"/>
  <c r="L163" i="1"/>
  <c r="M205" i="9" s="1"/>
  <c r="K132" i="1"/>
  <c r="K108" i="1"/>
  <c r="K84" i="1"/>
  <c r="K129" i="1"/>
  <c r="K120" i="1"/>
  <c r="K105" i="1"/>
  <c r="K96" i="1"/>
  <c r="K81" i="1"/>
  <c r="K69" i="1"/>
  <c r="K72" i="1"/>
  <c r="K60" i="1"/>
  <c r="R84" i="1" l="1"/>
  <c r="L103" i="9" s="1"/>
  <c r="R63" i="1"/>
  <c r="L75" i="9" s="1"/>
  <c r="S87" i="1"/>
  <c r="M107" i="9" s="1"/>
  <c r="S102" i="1"/>
  <c r="M127" i="9" s="1"/>
  <c r="S132" i="1"/>
  <c r="M167" i="9" s="1"/>
  <c r="S63" i="1"/>
  <c r="M75" i="9" s="1"/>
  <c r="S75" i="1"/>
  <c r="M91" i="9" s="1"/>
  <c r="R90" i="1"/>
  <c r="L111" i="9" s="1"/>
  <c r="R75" i="1"/>
  <c r="L91" i="9" s="1"/>
  <c r="R126" i="1"/>
  <c r="L159" i="9" s="1"/>
  <c r="S84" i="1"/>
  <c r="M103" i="9" s="1"/>
  <c r="S114" i="1"/>
  <c r="M143" i="9" s="1"/>
  <c r="R111" i="1"/>
  <c r="L139" i="9" s="1"/>
  <c r="R72" i="1"/>
  <c r="L87" i="9" s="1"/>
  <c r="S123" i="1"/>
  <c r="M155" i="9" s="1"/>
  <c r="R81" i="1"/>
  <c r="L99" i="9" s="1"/>
  <c r="R123" i="1"/>
  <c r="L155" i="9" s="1"/>
  <c r="R114" i="1"/>
  <c r="L143" i="9" s="1"/>
  <c r="S96" i="1"/>
  <c r="M119" i="9" s="1"/>
  <c r="S111" i="1"/>
  <c r="M139" i="9" s="1"/>
  <c r="S117" i="1"/>
  <c r="M147" i="9" s="1"/>
  <c r="R96" i="1"/>
  <c r="L119" i="9" s="1"/>
  <c r="S90" i="1"/>
  <c r="M111" i="9" s="1"/>
  <c r="R129" i="1"/>
  <c r="L163" i="9" s="1"/>
  <c r="S72" i="1"/>
  <c r="M87" i="9" s="1"/>
  <c r="S129" i="1"/>
  <c r="M163" i="9" s="1"/>
  <c r="K163" i="1"/>
  <c r="I164" i="1" s="1"/>
  <c r="J206" i="9" s="1"/>
  <c r="R132" i="1"/>
  <c r="L167" i="9" s="1"/>
  <c r="S93" i="1"/>
  <c r="M115" i="9" s="1"/>
  <c r="I154" i="1"/>
  <c r="L154" i="1" s="1"/>
  <c r="M193" i="9" s="1"/>
  <c r="R93" i="1"/>
  <c r="L115" i="9" s="1"/>
  <c r="S60" i="1"/>
  <c r="M71" i="9" s="1"/>
  <c r="S108" i="1"/>
  <c r="M135" i="9" s="1"/>
  <c r="R108" i="1"/>
  <c r="L135" i="9" s="1"/>
  <c r="R105" i="1"/>
  <c r="L131" i="9" s="1"/>
  <c r="S135" i="1"/>
  <c r="M171" i="9" s="1"/>
  <c r="S99" i="1"/>
  <c r="M123" i="9" s="1"/>
  <c r="R102" i="1"/>
  <c r="L127" i="9" s="1"/>
  <c r="S78" i="1"/>
  <c r="M95" i="9" s="1"/>
  <c r="R87" i="1"/>
  <c r="L107" i="9" s="1"/>
  <c r="R135" i="1"/>
  <c r="L171" i="9" s="1"/>
  <c r="R78" i="1"/>
  <c r="L95" i="9" s="1"/>
  <c r="S105" i="1"/>
  <c r="M131" i="9" s="1"/>
  <c r="S126" i="1"/>
  <c r="M159" i="9" s="1"/>
  <c r="R99" i="1"/>
  <c r="L123" i="9" s="1"/>
  <c r="I97" i="1"/>
  <c r="J117" i="9" s="1"/>
  <c r="L116" i="9"/>
  <c r="R156" i="1"/>
  <c r="L199" i="9" s="1"/>
  <c r="J199" i="9"/>
  <c r="I73" i="1"/>
  <c r="J85" i="9" s="1"/>
  <c r="L84" i="9"/>
  <c r="I106" i="1"/>
  <c r="J129" i="9" s="1"/>
  <c r="L128" i="9"/>
  <c r="I109" i="1"/>
  <c r="J133" i="9" s="1"/>
  <c r="L132" i="9"/>
  <c r="R66" i="1"/>
  <c r="L79" i="9" s="1"/>
  <c r="J79" i="9"/>
  <c r="R144" i="1"/>
  <c r="L183" i="9" s="1"/>
  <c r="J183" i="9"/>
  <c r="R147" i="1"/>
  <c r="L187" i="9" s="1"/>
  <c r="J187" i="9"/>
  <c r="R153" i="1"/>
  <c r="L195" i="9" s="1"/>
  <c r="J195" i="9"/>
  <c r="I160" i="1"/>
  <c r="K160" i="1" s="1"/>
  <c r="L200" i="9"/>
  <c r="I61" i="1"/>
  <c r="J69" i="9" s="1"/>
  <c r="L68" i="9"/>
  <c r="I94" i="1"/>
  <c r="K94" i="1" s="1"/>
  <c r="L112" i="9"/>
  <c r="R54" i="1"/>
  <c r="L63" i="9" s="1"/>
  <c r="J63" i="9"/>
  <c r="I70" i="1"/>
  <c r="L70" i="1" s="1"/>
  <c r="M81" i="9" s="1"/>
  <c r="L80" i="9"/>
  <c r="I133" i="1"/>
  <c r="J165" i="9" s="1"/>
  <c r="L164" i="9"/>
  <c r="R150" i="1"/>
  <c r="L191" i="9" s="1"/>
  <c r="J191" i="9"/>
  <c r="R69" i="1"/>
  <c r="L83" i="9" s="1"/>
  <c r="J83" i="9"/>
  <c r="I64" i="1"/>
  <c r="L72" i="9"/>
  <c r="I79" i="1"/>
  <c r="L92" i="9"/>
  <c r="I103" i="1"/>
  <c r="L124" i="9"/>
  <c r="I127" i="1"/>
  <c r="L156" i="9"/>
  <c r="I151" i="1"/>
  <c r="L188" i="9"/>
  <c r="I85" i="1"/>
  <c r="J101" i="9" s="1"/>
  <c r="L100" i="9"/>
  <c r="I142" i="1"/>
  <c r="K142" i="1" s="1"/>
  <c r="L176" i="9"/>
  <c r="I88" i="1"/>
  <c r="K88" i="1" s="1"/>
  <c r="L104" i="9"/>
  <c r="R138" i="1"/>
  <c r="L175" i="9" s="1"/>
  <c r="J175" i="9"/>
  <c r="I121" i="1"/>
  <c r="J149" i="9" s="1"/>
  <c r="L148" i="9"/>
  <c r="I118" i="1"/>
  <c r="K118" i="1" s="1"/>
  <c r="L144" i="9"/>
  <c r="I112" i="1"/>
  <c r="L112" i="1" s="1"/>
  <c r="M137" i="9" s="1"/>
  <c r="L136" i="9"/>
  <c r="R159" i="1"/>
  <c r="L203" i="9" s="1"/>
  <c r="J203" i="9"/>
  <c r="S57" i="1"/>
  <c r="M67" i="9" s="1"/>
  <c r="J67" i="9"/>
  <c r="I82" i="1"/>
  <c r="J97" i="9" s="1"/>
  <c r="L96" i="9"/>
  <c r="I130" i="1"/>
  <c r="J161" i="9" s="1"/>
  <c r="L160" i="9"/>
  <c r="I136" i="1"/>
  <c r="K136" i="1" s="1"/>
  <c r="L168" i="9"/>
  <c r="I100" i="1"/>
  <c r="K100" i="1" s="1"/>
  <c r="L120" i="9"/>
  <c r="R162" i="1"/>
  <c r="L207" i="9" s="1"/>
  <c r="J207" i="9"/>
  <c r="R141" i="1"/>
  <c r="L179" i="9" s="1"/>
  <c r="J179" i="9"/>
  <c r="I76" i="1"/>
  <c r="K76" i="1" s="1"/>
  <c r="L88" i="9"/>
  <c r="I157" i="1"/>
  <c r="K157" i="1" s="1"/>
  <c r="L196" i="9"/>
  <c r="I124" i="1"/>
  <c r="L152" i="9"/>
  <c r="L76" i="9"/>
  <c r="I91" i="1"/>
  <c r="L108" i="9"/>
  <c r="I115" i="1"/>
  <c r="L140" i="9"/>
  <c r="I139" i="1"/>
  <c r="L172" i="9"/>
  <c r="I55" i="1"/>
  <c r="L60" i="9"/>
  <c r="I58" i="1"/>
  <c r="L64" i="9"/>
  <c r="I148" i="1"/>
  <c r="L184" i="9"/>
  <c r="M623" i="9"/>
  <c r="J623" i="9"/>
  <c r="M466" i="9"/>
  <c r="J466" i="9"/>
  <c r="M734" i="9"/>
  <c r="J734" i="9"/>
  <c r="M686" i="9"/>
  <c r="J686" i="9"/>
  <c r="M563" i="9"/>
  <c r="J563" i="9"/>
  <c r="M728" i="9"/>
  <c r="J728" i="9"/>
  <c r="L728" i="9"/>
  <c r="M569" i="9"/>
  <c r="J569" i="9"/>
  <c r="M434" i="9"/>
  <c r="J434" i="9"/>
  <c r="M370" i="9"/>
  <c r="J370" i="9"/>
  <c r="M755" i="9"/>
  <c r="J755" i="9"/>
  <c r="M707" i="9"/>
  <c r="J707" i="9"/>
  <c r="M659" i="9"/>
  <c r="J659" i="9"/>
  <c r="M554" i="9"/>
  <c r="J554" i="9"/>
  <c r="L554" i="9"/>
  <c r="M530" i="9"/>
  <c r="J530" i="9"/>
  <c r="M406" i="9"/>
  <c r="J406" i="9"/>
  <c r="M785" i="9"/>
  <c r="J785" i="9"/>
  <c r="M620" i="9"/>
  <c r="J620" i="9"/>
  <c r="M454" i="9"/>
  <c r="J454" i="9"/>
  <c r="M590" i="9"/>
  <c r="J590" i="9"/>
  <c r="L590" i="9"/>
  <c r="M494" i="9"/>
  <c r="J494" i="9"/>
  <c r="M737" i="9"/>
  <c r="J737" i="9"/>
  <c r="L737" i="9"/>
  <c r="M641" i="9"/>
  <c r="J641" i="9"/>
  <c r="L641" i="9"/>
  <c r="M430" i="9"/>
  <c r="J430" i="9"/>
  <c r="L430" i="9"/>
  <c r="M767" i="9"/>
  <c r="J767" i="9"/>
  <c r="M776" i="9"/>
  <c r="J776" i="9"/>
  <c r="L776" i="9"/>
  <c r="M605" i="9"/>
  <c r="J605" i="9"/>
  <c r="L605" i="9"/>
  <c r="M350" i="9"/>
  <c r="J350" i="9"/>
  <c r="M722" i="9"/>
  <c r="J722" i="9"/>
  <c r="L575" i="9"/>
  <c r="J575" i="9"/>
  <c r="M575" i="9"/>
  <c r="M668" i="9"/>
  <c r="J668" i="9"/>
  <c r="L668" i="9"/>
  <c r="M394" i="9"/>
  <c r="J394" i="9"/>
  <c r="L394" i="9"/>
  <c r="M701" i="9"/>
  <c r="J701" i="9"/>
  <c r="L701" i="9"/>
  <c r="M572" i="9"/>
  <c r="J572" i="9"/>
  <c r="M797" i="9"/>
  <c r="J797" i="9"/>
  <c r="M462" i="9"/>
  <c r="J462" i="9"/>
  <c r="L462" i="9"/>
  <c r="M635" i="9"/>
  <c r="J635" i="9"/>
  <c r="M482" i="9"/>
  <c r="J482" i="9"/>
  <c r="M710" i="9"/>
  <c r="J710" i="9"/>
  <c r="M587" i="9"/>
  <c r="J587" i="9"/>
  <c r="M752" i="9"/>
  <c r="J752" i="9"/>
  <c r="M650" i="9"/>
  <c r="J650" i="9"/>
  <c r="M545" i="9"/>
  <c r="J545" i="9"/>
  <c r="M502" i="9"/>
  <c r="J502" i="9"/>
  <c r="M386" i="9"/>
  <c r="J386" i="9"/>
  <c r="M322" i="9"/>
  <c r="J322" i="9"/>
  <c r="M719" i="9"/>
  <c r="J719" i="9"/>
  <c r="M695" i="9"/>
  <c r="J695" i="9"/>
  <c r="M671" i="9"/>
  <c r="J671" i="9"/>
  <c r="M647" i="9"/>
  <c r="J647" i="9"/>
  <c r="M566" i="9"/>
  <c r="J566" i="9"/>
  <c r="M542" i="9"/>
  <c r="J542" i="9"/>
  <c r="M518" i="9"/>
  <c r="J518" i="9"/>
  <c r="M422" i="9"/>
  <c r="J422" i="9"/>
  <c r="M390" i="9"/>
  <c r="J390" i="9"/>
  <c r="M306" i="9"/>
  <c r="J306" i="9"/>
  <c r="M773" i="9"/>
  <c r="J773" i="9"/>
  <c r="M632" i="9"/>
  <c r="J632" i="9"/>
  <c r="M608" i="9"/>
  <c r="J608" i="9"/>
  <c r="M470" i="9"/>
  <c r="J470" i="9"/>
  <c r="M362" i="9"/>
  <c r="J362" i="9"/>
  <c r="M746" i="9"/>
  <c r="J746" i="9"/>
  <c r="J551" i="9"/>
  <c r="M551" i="9"/>
  <c r="L551" i="9"/>
  <c r="L692" i="9"/>
  <c r="J692" i="9"/>
  <c r="M692" i="9"/>
  <c r="M533" i="9"/>
  <c r="J533" i="9"/>
  <c r="M410" i="9"/>
  <c r="J410" i="9"/>
  <c r="M302" i="9"/>
  <c r="J302" i="9"/>
  <c r="M713" i="9"/>
  <c r="J713" i="9"/>
  <c r="M665" i="9"/>
  <c r="J665" i="9"/>
  <c r="M560" i="9"/>
  <c r="J560" i="9"/>
  <c r="L560" i="9"/>
  <c r="M512" i="9"/>
  <c r="J512" i="9"/>
  <c r="L512" i="9"/>
  <c r="L398" i="9"/>
  <c r="J398" i="9"/>
  <c r="M398" i="9"/>
  <c r="M779" i="9"/>
  <c r="J779" i="9"/>
  <c r="M626" i="9"/>
  <c r="J626" i="9"/>
  <c r="L626" i="9"/>
  <c r="M478" i="9"/>
  <c r="J478" i="9"/>
  <c r="L478" i="9"/>
  <c r="J788" i="9"/>
  <c r="M788" i="9"/>
  <c r="L788" i="9"/>
  <c r="J764" i="9"/>
  <c r="L764" i="9"/>
  <c r="M764" i="9"/>
  <c r="J617" i="9"/>
  <c r="L617" i="9"/>
  <c r="M617" i="9"/>
  <c r="M474" i="9"/>
  <c r="J474" i="9"/>
  <c r="L474" i="9"/>
  <c r="M442" i="9"/>
  <c r="J442" i="9"/>
  <c r="L442" i="9"/>
  <c r="M791" i="9"/>
  <c r="J791" i="9"/>
  <c r="L791" i="9"/>
  <c r="M698" i="9"/>
  <c r="J698" i="9"/>
  <c r="M593" i="9"/>
  <c r="J593" i="9"/>
  <c r="L593" i="9"/>
  <c r="J527" i="9"/>
  <c r="M527" i="9"/>
  <c r="L527" i="9"/>
  <c r="M716" i="9"/>
  <c r="J716" i="9"/>
  <c r="L716" i="9"/>
  <c r="M557" i="9"/>
  <c r="J557" i="9"/>
  <c r="M426" i="9"/>
  <c r="J426" i="9"/>
  <c r="M334" i="9"/>
  <c r="J334" i="9"/>
  <c r="M725" i="9"/>
  <c r="J725" i="9"/>
  <c r="L725" i="9"/>
  <c r="M677" i="9"/>
  <c r="J677" i="9"/>
  <c r="L677" i="9"/>
  <c r="M584" i="9"/>
  <c r="J584" i="9"/>
  <c r="M548" i="9"/>
  <c r="J548" i="9"/>
  <c r="M498" i="9"/>
  <c r="J498" i="9"/>
  <c r="L382" i="9"/>
  <c r="J382" i="9"/>
  <c r="M382" i="9"/>
  <c r="L602" i="9"/>
  <c r="J602" i="9"/>
  <c r="M602" i="9"/>
  <c r="M354" i="9"/>
  <c r="J354" i="9"/>
  <c r="L569" i="9"/>
  <c r="L707" i="9"/>
  <c r="L494" i="9"/>
  <c r="L530" i="9"/>
  <c r="M770" i="9"/>
  <c r="J770" i="9"/>
  <c r="M599" i="9"/>
  <c r="J599" i="9"/>
  <c r="M358" i="9"/>
  <c r="J358" i="9"/>
  <c r="M644" i="9"/>
  <c r="J644" i="9"/>
  <c r="M509" i="9"/>
  <c r="J509" i="9"/>
  <c r="M680" i="9"/>
  <c r="J680" i="9"/>
  <c r="M521" i="9"/>
  <c r="J521" i="9"/>
  <c r="M402" i="9"/>
  <c r="J402" i="9"/>
  <c r="M731" i="9"/>
  <c r="J731" i="9"/>
  <c r="M683" i="9"/>
  <c r="J683" i="9"/>
  <c r="M578" i="9"/>
  <c r="J578" i="9"/>
  <c r="M506" i="9"/>
  <c r="J506" i="9"/>
  <c r="L506" i="9"/>
  <c r="M374" i="9"/>
  <c r="J374" i="9"/>
  <c r="M761" i="9"/>
  <c r="J761" i="9"/>
  <c r="M486" i="9"/>
  <c r="J486" i="9"/>
  <c r="M346" i="9"/>
  <c r="J346" i="9"/>
  <c r="L656" i="9"/>
  <c r="J656" i="9"/>
  <c r="M581" i="9"/>
  <c r="J581" i="9"/>
  <c r="M378" i="9"/>
  <c r="J378" i="9"/>
  <c r="M689" i="9"/>
  <c r="J689" i="9"/>
  <c r="L689" i="9"/>
  <c r="M536" i="9"/>
  <c r="J536" i="9"/>
  <c r="M326" i="9"/>
  <c r="J326" i="9"/>
  <c r="M614" i="9"/>
  <c r="J614" i="9"/>
  <c r="M446" i="9"/>
  <c r="J446" i="9"/>
  <c r="M629" i="9"/>
  <c r="J629" i="9"/>
  <c r="L629" i="9"/>
  <c r="M458" i="9"/>
  <c r="J458" i="9"/>
  <c r="L458" i="9"/>
  <c r="M674" i="9"/>
  <c r="J674" i="9"/>
  <c r="J740" i="9"/>
  <c r="L740" i="9"/>
  <c r="M740" i="9"/>
  <c r="L515" i="9"/>
  <c r="J515" i="9"/>
  <c r="M515" i="9"/>
  <c r="M749" i="9"/>
  <c r="J749" i="9"/>
  <c r="L749" i="9"/>
  <c r="M653" i="9"/>
  <c r="J653" i="9"/>
  <c r="L653" i="9"/>
  <c r="M524" i="9"/>
  <c r="J524" i="9"/>
  <c r="M314" i="9"/>
  <c r="J314" i="9"/>
  <c r="M782" i="9"/>
  <c r="J782" i="9"/>
  <c r="M611" i="9"/>
  <c r="J611" i="9"/>
  <c r="M450" i="9"/>
  <c r="J450" i="9"/>
  <c r="M342" i="9"/>
  <c r="J342" i="9"/>
  <c r="M662" i="9"/>
  <c r="J662" i="9"/>
  <c r="M539" i="9"/>
  <c r="J539" i="9"/>
  <c r="M704" i="9"/>
  <c r="J704" i="9"/>
  <c r="M743" i="9"/>
  <c r="J743" i="9"/>
  <c r="L686" i="9"/>
  <c r="L374" i="9"/>
  <c r="L722" i="9"/>
  <c r="L466" i="9"/>
  <c r="L524" i="9"/>
  <c r="L378" i="9"/>
  <c r="L406" i="9"/>
  <c r="L486" i="9"/>
  <c r="L623" i="9"/>
  <c r="L581" i="9"/>
  <c r="L614" i="9"/>
  <c r="L446" i="9"/>
  <c r="L734" i="9"/>
  <c r="L650" i="9"/>
  <c r="L509" i="9"/>
  <c r="L635" i="9"/>
  <c r="L422" i="9"/>
  <c r="L767" i="9"/>
  <c r="L674" i="9"/>
  <c r="L731" i="9"/>
  <c r="L572" i="9"/>
  <c r="L785" i="9"/>
  <c r="L566" i="9"/>
  <c r="L695" i="9"/>
  <c r="L539" i="9"/>
  <c r="L434" i="9"/>
  <c r="L578" i="9"/>
  <c r="L410" i="9"/>
  <c r="M53" i="15"/>
  <c r="G53" i="15"/>
  <c r="S162" i="1"/>
  <c r="M207" i="9" s="1"/>
  <c r="R57" i="1"/>
  <c r="L67" i="9" s="1"/>
  <c r="S150" i="1"/>
  <c r="M191" i="9" s="1"/>
  <c r="S153" i="1"/>
  <c r="M195" i="9" s="1"/>
  <c r="S147" i="1"/>
  <c r="M187" i="9" s="1"/>
  <c r="S156" i="1"/>
  <c r="M199" i="9" s="1"/>
  <c r="S138" i="1"/>
  <c r="M175" i="9" s="1"/>
  <c r="S141" i="1"/>
  <c r="M179" i="9" s="1"/>
  <c r="S159" i="1"/>
  <c r="M203" i="9" s="1"/>
  <c r="S144" i="1"/>
  <c r="M183" i="9" s="1"/>
  <c r="S66" i="1"/>
  <c r="M79" i="9" s="1"/>
  <c r="L130" i="1" l="1"/>
  <c r="M161" i="9" s="1"/>
  <c r="L121" i="1"/>
  <c r="M149" i="9" s="1"/>
  <c r="L482" i="9"/>
  <c r="L73" i="1"/>
  <c r="M85" i="9" s="1"/>
  <c r="K154" i="1"/>
  <c r="L193" i="9" s="1"/>
  <c r="L82" i="1"/>
  <c r="M97" i="9" s="1"/>
  <c r="K106" i="1"/>
  <c r="I107" i="1" s="1"/>
  <c r="K130" i="1"/>
  <c r="L161" i="9" s="1"/>
  <c r="K73" i="1"/>
  <c r="L85" i="9" s="1"/>
  <c r="L205" i="9"/>
  <c r="K82" i="1"/>
  <c r="I83" i="1" s="1"/>
  <c r="K97" i="1"/>
  <c r="I98" i="1" s="1"/>
  <c r="L106" i="1"/>
  <c r="M129" i="9" s="1"/>
  <c r="J193" i="9"/>
  <c r="L97" i="1"/>
  <c r="M117" i="9" s="1"/>
  <c r="K164" i="1"/>
  <c r="L206" i="9" s="1"/>
  <c r="L164" i="1"/>
  <c r="M206" i="9" s="1"/>
  <c r="K121" i="1"/>
  <c r="I122" i="1" s="1"/>
  <c r="K61" i="1"/>
  <c r="I62" i="1" s="1"/>
  <c r="L133" i="1"/>
  <c r="M165" i="9" s="1"/>
  <c r="L109" i="1"/>
  <c r="M133" i="9" s="1"/>
  <c r="L85" i="1"/>
  <c r="M101" i="9" s="1"/>
  <c r="L61" i="1"/>
  <c r="M69" i="9" s="1"/>
  <c r="K133" i="1"/>
  <c r="L165" i="9" s="1"/>
  <c r="K109" i="1"/>
  <c r="I110" i="1" s="1"/>
  <c r="K85" i="1"/>
  <c r="I86" i="1" s="1"/>
  <c r="L148" i="1"/>
  <c r="M185" i="9" s="1"/>
  <c r="J185" i="9"/>
  <c r="K148" i="1"/>
  <c r="L55" i="1"/>
  <c r="M61" i="9" s="1"/>
  <c r="J61" i="9"/>
  <c r="K55" i="1"/>
  <c r="K115" i="1"/>
  <c r="J141" i="9"/>
  <c r="L115" i="1"/>
  <c r="M141" i="9" s="1"/>
  <c r="J77" i="9"/>
  <c r="L67" i="1"/>
  <c r="M77" i="9" s="1"/>
  <c r="K67" i="1"/>
  <c r="L157" i="1"/>
  <c r="M197" i="9" s="1"/>
  <c r="J197" i="9"/>
  <c r="L100" i="1"/>
  <c r="M121" i="9" s="1"/>
  <c r="J121" i="9"/>
  <c r="K112" i="1"/>
  <c r="J137" i="9"/>
  <c r="L88" i="1"/>
  <c r="M105" i="9" s="1"/>
  <c r="J105" i="9"/>
  <c r="K127" i="1"/>
  <c r="J157" i="9"/>
  <c r="L127" i="1"/>
  <c r="M157" i="9" s="1"/>
  <c r="K79" i="1"/>
  <c r="J93" i="9"/>
  <c r="L79" i="1"/>
  <c r="M93" i="9" s="1"/>
  <c r="I74" i="1"/>
  <c r="I77" i="1"/>
  <c r="L89" i="9"/>
  <c r="J65" i="9"/>
  <c r="K58" i="1"/>
  <c r="L58" i="1"/>
  <c r="M65" i="9" s="1"/>
  <c r="K139" i="1"/>
  <c r="J173" i="9"/>
  <c r="L139" i="1"/>
  <c r="M173" i="9" s="1"/>
  <c r="K91" i="1"/>
  <c r="J109" i="9"/>
  <c r="L91" i="1"/>
  <c r="M109" i="9" s="1"/>
  <c r="J153" i="9"/>
  <c r="L124" i="1"/>
  <c r="M153" i="9" s="1"/>
  <c r="K124" i="1"/>
  <c r="L76" i="1"/>
  <c r="M89" i="9" s="1"/>
  <c r="J89" i="9"/>
  <c r="L136" i="1"/>
  <c r="M169" i="9" s="1"/>
  <c r="J169" i="9"/>
  <c r="L118" i="1"/>
  <c r="M145" i="9" s="1"/>
  <c r="J145" i="9"/>
  <c r="L142" i="1"/>
  <c r="M177" i="9" s="1"/>
  <c r="J177" i="9"/>
  <c r="J189" i="9"/>
  <c r="L151" i="1"/>
  <c r="M189" i="9" s="1"/>
  <c r="K151" i="1"/>
  <c r="K103" i="1"/>
  <c r="J125" i="9"/>
  <c r="L103" i="1"/>
  <c r="M125" i="9" s="1"/>
  <c r="J73" i="9"/>
  <c r="K64" i="1"/>
  <c r="L64" i="1"/>
  <c r="M73" i="9" s="1"/>
  <c r="K70" i="1"/>
  <c r="J81" i="9"/>
  <c r="L94" i="1"/>
  <c r="M113" i="9" s="1"/>
  <c r="J113" i="9"/>
  <c r="L160" i="1"/>
  <c r="M201" i="9" s="1"/>
  <c r="J201" i="9"/>
  <c r="I95" i="1"/>
  <c r="L113" i="9"/>
  <c r="I161" i="1"/>
  <c r="L201" i="9"/>
  <c r="I158" i="1"/>
  <c r="L197" i="9"/>
  <c r="I143" i="1"/>
  <c r="L177" i="9"/>
  <c r="I137" i="1"/>
  <c r="L169" i="9"/>
  <c r="I119" i="1"/>
  <c r="L145" i="9"/>
  <c r="I89" i="1"/>
  <c r="L105" i="9"/>
  <c r="I101" i="1"/>
  <c r="L121" i="9"/>
  <c r="L69" i="9"/>
  <c r="I155" i="1" l="1"/>
  <c r="L155" i="1" s="1"/>
  <c r="M194" i="9" s="1"/>
  <c r="L117" i="9"/>
  <c r="L129" i="9"/>
  <c r="I131" i="1"/>
  <c r="L131" i="1" s="1"/>
  <c r="M162" i="9" s="1"/>
  <c r="L97" i="9"/>
  <c r="L149" i="9"/>
  <c r="L101" i="9"/>
  <c r="I134" i="1"/>
  <c r="J166" i="9" s="1"/>
  <c r="L133" i="9"/>
  <c r="I65" i="1"/>
  <c r="L73" i="9"/>
  <c r="I104" i="1"/>
  <c r="L125" i="9"/>
  <c r="I125" i="1"/>
  <c r="L153" i="9"/>
  <c r="L173" i="9"/>
  <c r="I140" i="1"/>
  <c r="L93" i="9"/>
  <c r="I80" i="1"/>
  <c r="I68" i="1"/>
  <c r="L77" i="9"/>
  <c r="I152" i="1"/>
  <c r="L189" i="9"/>
  <c r="I92" i="1"/>
  <c r="L109" i="9"/>
  <c r="L77" i="1"/>
  <c r="M90" i="9" s="1"/>
  <c r="J90" i="9"/>
  <c r="L134" i="1"/>
  <c r="M166" i="9" s="1"/>
  <c r="I116" i="1"/>
  <c r="L141" i="9"/>
  <c r="I149" i="1"/>
  <c r="L185" i="9"/>
  <c r="L86" i="1"/>
  <c r="M102" i="9" s="1"/>
  <c r="J102" i="9"/>
  <c r="L81" i="9"/>
  <c r="I71" i="1"/>
  <c r="I59" i="1"/>
  <c r="L65" i="9"/>
  <c r="I56" i="1"/>
  <c r="L61" i="9"/>
  <c r="L74" i="1"/>
  <c r="M86" i="9" s="1"/>
  <c r="J86" i="9"/>
  <c r="I128" i="1"/>
  <c r="L157" i="9"/>
  <c r="I113" i="1"/>
  <c r="L137" i="9"/>
  <c r="L110" i="1"/>
  <c r="M134" i="9" s="1"/>
  <c r="J134" i="9"/>
  <c r="L122" i="1"/>
  <c r="M150" i="9" s="1"/>
  <c r="J150" i="9"/>
  <c r="L95" i="1"/>
  <c r="M114" i="9" s="1"/>
  <c r="J114" i="9"/>
  <c r="L161" i="1"/>
  <c r="M202" i="9" s="1"/>
  <c r="J202" i="9"/>
  <c r="L158" i="1"/>
  <c r="M198" i="9" s="1"/>
  <c r="J198" i="9"/>
  <c r="L143" i="1"/>
  <c r="M178" i="9" s="1"/>
  <c r="J178" i="9"/>
  <c r="L137" i="1"/>
  <c r="M170" i="9" s="1"/>
  <c r="J170" i="9"/>
  <c r="L119" i="1"/>
  <c r="M146" i="9" s="1"/>
  <c r="J146" i="9"/>
  <c r="L89" i="1"/>
  <c r="M106" i="9" s="1"/>
  <c r="J106" i="9"/>
  <c r="L107" i="1"/>
  <c r="M130" i="9" s="1"/>
  <c r="J130" i="9"/>
  <c r="L98" i="1"/>
  <c r="M118" i="9" s="1"/>
  <c r="J118" i="9"/>
  <c r="L83" i="1"/>
  <c r="M98" i="9" s="1"/>
  <c r="J98" i="9"/>
  <c r="L101" i="1"/>
  <c r="M122" i="9" s="1"/>
  <c r="J122" i="9"/>
  <c r="L62" i="1"/>
  <c r="M70" i="9" s="1"/>
  <c r="J70" i="9"/>
  <c r="J49" i="1"/>
  <c r="H61" i="2"/>
  <c r="G16" i="2"/>
  <c r="G19" i="1"/>
  <c r="J194" i="9" l="1"/>
  <c r="J162" i="9"/>
  <c r="J82" i="9"/>
  <c r="L71" i="1"/>
  <c r="M82" i="9" s="1"/>
  <c r="L140" i="1"/>
  <c r="M174" i="9" s="1"/>
  <c r="J174" i="9"/>
  <c r="L128" i="1"/>
  <c r="M158" i="9" s="1"/>
  <c r="J158" i="9"/>
  <c r="J62" i="9"/>
  <c r="L56" i="1"/>
  <c r="M62" i="9" s="1"/>
  <c r="K56" i="1"/>
  <c r="L62" i="9" s="1"/>
  <c r="L149" i="1"/>
  <c r="M186" i="9" s="1"/>
  <c r="J186" i="9"/>
  <c r="L92" i="1"/>
  <c r="M110" i="9" s="1"/>
  <c r="J110" i="9"/>
  <c r="L68" i="1"/>
  <c r="M78" i="9" s="1"/>
  <c r="J78" i="9"/>
  <c r="L104" i="1"/>
  <c r="M126" i="9" s="1"/>
  <c r="J126" i="9"/>
  <c r="L80" i="1"/>
  <c r="M94" i="9" s="1"/>
  <c r="J94" i="9"/>
  <c r="L113" i="1"/>
  <c r="M138" i="9" s="1"/>
  <c r="J138" i="9"/>
  <c r="J66" i="9"/>
  <c r="L59" i="1"/>
  <c r="M66" i="9" s="1"/>
  <c r="L116" i="1"/>
  <c r="M142" i="9" s="1"/>
  <c r="J142" i="9"/>
  <c r="J190" i="9"/>
  <c r="L152" i="1"/>
  <c r="M190" i="9" s="1"/>
  <c r="L125" i="1"/>
  <c r="M154" i="9" s="1"/>
  <c r="J154" i="9"/>
  <c r="J74" i="9"/>
  <c r="L65" i="1"/>
  <c r="M74" i="9" s="1"/>
  <c r="F62" i="2"/>
  <c r="H20" i="5"/>
  <c r="E22" i="5" l="1"/>
  <c r="H22" i="5"/>
  <c r="H19" i="7" s="1"/>
  <c r="O1035" i="9" l="1"/>
  <c r="O1036" i="9"/>
  <c r="O1037" i="9"/>
  <c r="I1035" i="9"/>
  <c r="K1035" i="9"/>
  <c r="I1036" i="9"/>
  <c r="K1036" i="9"/>
  <c r="H1036" i="9"/>
  <c r="H1035" i="9"/>
  <c r="H1032" i="9"/>
  <c r="E1037" i="9"/>
  <c r="E1036" i="9"/>
  <c r="E1035" i="9"/>
  <c r="K24" i="2"/>
  <c r="L24" i="2"/>
  <c r="I1037" i="9" s="1"/>
  <c r="N24" i="2"/>
  <c r="G24" i="2"/>
  <c r="J1035" i="9" s="1"/>
  <c r="J24" i="2" l="1"/>
  <c r="M1035" i="9" s="1"/>
  <c r="I24" i="2"/>
  <c r="G25" i="2" s="1"/>
  <c r="I25" i="2" s="1"/>
  <c r="L1036" i="9" s="1"/>
  <c r="M24" i="2"/>
  <c r="P24" i="2" s="1"/>
  <c r="M1037" i="9" s="1"/>
  <c r="K1037" i="9"/>
  <c r="H1037" i="9"/>
  <c r="Q764" i="1"/>
  <c r="O764" i="1"/>
  <c r="N764" i="1"/>
  <c r="Q734" i="1"/>
  <c r="O734" i="1"/>
  <c r="N734" i="1"/>
  <c r="Q710" i="1"/>
  <c r="Q713" i="1"/>
  <c r="O710" i="1"/>
  <c r="N713" i="1"/>
  <c r="N710" i="1"/>
  <c r="O24" i="2" l="1"/>
  <c r="L1037" i="9" s="1"/>
  <c r="J25" i="2"/>
  <c r="M1036" i="9" s="1"/>
  <c r="L1035" i="9"/>
  <c r="J1036" i="9"/>
  <c r="P734" i="1"/>
  <c r="R734" i="1" s="1"/>
  <c r="J1037" i="9"/>
  <c r="P764" i="1"/>
  <c r="R764" i="1" s="1"/>
  <c r="S734" i="1" l="1"/>
  <c r="S764" i="1"/>
  <c r="I20" i="5"/>
  <c r="J20" i="5"/>
  <c r="J19" i="5"/>
  <c r="O1092" i="9" l="1"/>
  <c r="O1093" i="9"/>
  <c r="O1094" i="9"/>
  <c r="H1092" i="9"/>
  <c r="H1093" i="9"/>
  <c r="I1093" i="9"/>
  <c r="K1093" i="9"/>
  <c r="I1092" i="9"/>
  <c r="K1092" i="9"/>
  <c r="E1094" i="9"/>
  <c r="E1093" i="9"/>
  <c r="E1092" i="9"/>
  <c r="I1094" i="9"/>
  <c r="K1094" i="9"/>
  <c r="H1094" i="9"/>
  <c r="J1092" i="9" l="1"/>
  <c r="L1092" i="9"/>
  <c r="M1092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68" i="9"/>
  <c r="E1070" i="9"/>
  <c r="E1069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O685" i="9"/>
  <c r="O686" i="9"/>
  <c r="J1093" i="9" l="1"/>
  <c r="M1093" i="9"/>
  <c r="J1094" i="9" l="1"/>
  <c r="M1094" i="9"/>
  <c r="L1093" i="9"/>
  <c r="L1094" i="9"/>
  <c r="O527" i="9" l="1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5" i="9"/>
  <c r="O966" i="9"/>
  <c r="O967" i="9"/>
  <c r="O968" i="9"/>
  <c r="O969" i="9"/>
  <c r="O970" i="9"/>
  <c r="O971" i="9"/>
  <c r="O972" i="9"/>
  <c r="O973" i="9"/>
  <c r="O974" i="9"/>
  <c r="O975" i="9"/>
  <c r="O976" i="9"/>
  <c r="O977" i="9"/>
  <c r="O978" i="9"/>
  <c r="O979" i="9"/>
  <c r="O980" i="9"/>
  <c r="O981" i="9"/>
  <c r="O982" i="9"/>
  <c r="O983" i="9"/>
  <c r="O984" i="9"/>
  <c r="O985" i="9"/>
  <c r="O986" i="9"/>
  <c r="O987" i="9"/>
  <c r="O988" i="9"/>
  <c r="O989" i="9"/>
  <c r="O990" i="9"/>
  <c r="O991" i="9"/>
  <c r="O992" i="9"/>
  <c r="O993" i="9"/>
  <c r="O994" i="9"/>
  <c r="O995" i="9"/>
  <c r="O996" i="9"/>
  <c r="O997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2" i="9"/>
  <c r="O1013" i="9"/>
  <c r="O1014" i="9"/>
  <c r="O1015" i="9"/>
  <c r="O1016" i="9"/>
  <c r="O1017" i="9"/>
  <c r="O1018" i="9"/>
  <c r="O1019" i="9"/>
  <c r="O1020" i="9"/>
  <c r="O1021" i="9"/>
  <c r="O1022" i="9"/>
  <c r="O1023" i="9"/>
  <c r="O1024" i="9"/>
  <c r="O1025" i="9"/>
  <c r="O1026" i="9"/>
  <c r="O1027" i="9"/>
  <c r="O1028" i="9"/>
  <c r="O1029" i="9"/>
  <c r="O1030" i="9"/>
  <c r="O1031" i="9"/>
  <c r="O1032" i="9"/>
  <c r="O1033" i="9"/>
  <c r="O1034" i="9"/>
  <c r="O1038" i="9"/>
  <c r="O1039" i="9"/>
  <c r="O1040" i="9"/>
  <c r="O1041" i="9"/>
  <c r="O1042" i="9"/>
  <c r="O1043" i="9"/>
  <c r="O1044" i="9"/>
  <c r="O1045" i="9"/>
  <c r="O1046" i="9"/>
  <c r="O1047" i="9"/>
  <c r="O1048" i="9"/>
  <c r="O1049" i="9"/>
  <c r="O1050" i="9"/>
  <c r="O1051" i="9"/>
  <c r="O1052" i="9"/>
  <c r="O1053" i="9"/>
  <c r="O1054" i="9"/>
  <c r="O1055" i="9"/>
  <c r="O1056" i="9"/>
  <c r="O1057" i="9"/>
  <c r="O1058" i="9"/>
  <c r="O1059" i="9"/>
  <c r="O1060" i="9"/>
  <c r="O1061" i="9"/>
  <c r="O1062" i="9"/>
  <c r="O1063" i="9"/>
  <c r="O1064" i="9"/>
  <c r="O1065" i="9"/>
  <c r="O1066" i="9"/>
  <c r="O1067" i="9"/>
  <c r="O1068" i="9"/>
  <c r="O1069" i="9"/>
  <c r="O1070" i="9"/>
  <c r="O1071" i="9"/>
  <c r="O1072" i="9"/>
  <c r="O1073" i="9"/>
  <c r="O1074" i="9"/>
  <c r="O1075" i="9"/>
  <c r="O1076" i="9"/>
  <c r="O1077" i="9"/>
  <c r="O1078" i="9"/>
  <c r="O1079" i="9"/>
  <c r="O1080" i="9"/>
  <c r="O1081" i="9"/>
  <c r="O1082" i="9"/>
  <c r="O1083" i="9"/>
  <c r="O1084" i="9"/>
  <c r="O1085" i="9"/>
  <c r="O1086" i="9"/>
  <c r="O1087" i="9"/>
  <c r="O1088" i="9"/>
  <c r="O1089" i="9"/>
  <c r="O1090" i="9"/>
  <c r="O1091" i="9"/>
  <c r="O1095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35" i="9"/>
  <c r="E734" i="9"/>
  <c r="E733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3" i="9"/>
  <c r="E502" i="9"/>
  <c r="E501" i="9"/>
  <c r="E499" i="9"/>
  <c r="E498" i="9"/>
  <c r="E497" i="9"/>
  <c r="E495" i="9"/>
  <c r="E494" i="9"/>
  <c r="E493" i="9"/>
  <c r="E491" i="9"/>
  <c r="E490" i="9"/>
  <c r="E489" i="9"/>
  <c r="E487" i="9"/>
  <c r="E486" i="9"/>
  <c r="E485" i="9"/>
  <c r="E483" i="9"/>
  <c r="E482" i="9"/>
  <c r="E481" i="9"/>
  <c r="E479" i="9"/>
  <c r="E478" i="9"/>
  <c r="E477" i="9"/>
  <c r="E475" i="9"/>
  <c r="E474" i="9"/>
  <c r="E473" i="9"/>
  <c r="E471" i="9"/>
  <c r="E470" i="9"/>
  <c r="E469" i="9"/>
  <c r="E467" i="9"/>
  <c r="E466" i="9"/>
  <c r="E465" i="9"/>
  <c r="E463" i="9"/>
  <c r="E462" i="9"/>
  <c r="E461" i="9"/>
  <c r="E459" i="9"/>
  <c r="E458" i="9"/>
  <c r="E457" i="9"/>
  <c r="E455" i="9"/>
  <c r="E454" i="9"/>
  <c r="E453" i="9"/>
  <c r="E451" i="9"/>
  <c r="E450" i="9"/>
  <c r="E449" i="9"/>
  <c r="E447" i="9"/>
  <c r="E446" i="9"/>
  <c r="E445" i="9"/>
  <c r="E443" i="9"/>
  <c r="E442" i="9"/>
  <c r="E441" i="9"/>
  <c r="E439" i="9"/>
  <c r="E438" i="9"/>
  <c r="E437" i="9"/>
  <c r="E435" i="9"/>
  <c r="E434" i="9"/>
  <c r="E433" i="9"/>
  <c r="E431" i="9"/>
  <c r="E430" i="9"/>
  <c r="E429" i="9"/>
  <c r="E427" i="9"/>
  <c r="E426" i="9"/>
  <c r="E425" i="9"/>
  <c r="E423" i="9"/>
  <c r="E422" i="9"/>
  <c r="E421" i="9"/>
  <c r="E419" i="9"/>
  <c r="E418" i="9"/>
  <c r="E417" i="9"/>
  <c r="E415" i="9"/>
  <c r="E414" i="9"/>
  <c r="E413" i="9"/>
  <c r="E411" i="9"/>
  <c r="E410" i="9"/>
  <c r="E409" i="9"/>
  <c r="E407" i="9"/>
  <c r="E406" i="9"/>
  <c r="E405" i="9"/>
  <c r="E403" i="9"/>
  <c r="E402" i="9"/>
  <c r="E401" i="9"/>
  <c r="E399" i="9"/>
  <c r="E398" i="9"/>
  <c r="E397" i="9"/>
  <c r="E395" i="9"/>
  <c r="E394" i="9"/>
  <c r="E393" i="9"/>
  <c r="E391" i="9"/>
  <c r="E390" i="9"/>
  <c r="E389" i="9"/>
  <c r="E387" i="9"/>
  <c r="E386" i="9"/>
  <c r="E385" i="9"/>
  <c r="E383" i="9"/>
  <c r="E382" i="9"/>
  <c r="E381" i="9"/>
  <c r="E379" i="9"/>
  <c r="E378" i="9"/>
  <c r="E377" i="9"/>
  <c r="E375" i="9"/>
  <c r="E374" i="9"/>
  <c r="E373" i="9"/>
  <c r="E371" i="9"/>
  <c r="E370" i="9"/>
  <c r="E369" i="9"/>
  <c r="E367" i="9"/>
  <c r="E366" i="9"/>
  <c r="E365" i="9"/>
  <c r="E362" i="9"/>
  <c r="E361" i="9"/>
  <c r="E359" i="9"/>
  <c r="E358" i="9"/>
  <c r="E357" i="9"/>
  <c r="E355" i="9"/>
  <c r="E354" i="9"/>
  <c r="E353" i="9"/>
  <c r="E351" i="9"/>
  <c r="E350" i="9"/>
  <c r="E349" i="9"/>
  <c r="E347" i="9"/>
  <c r="E346" i="9"/>
  <c r="E345" i="9"/>
  <c r="E343" i="9"/>
  <c r="E342" i="9"/>
  <c r="E341" i="9"/>
  <c r="E339" i="9"/>
  <c r="E338" i="9"/>
  <c r="E337" i="9"/>
  <c r="E335" i="9"/>
  <c r="E334" i="9"/>
  <c r="E333" i="9"/>
  <c r="E327" i="9"/>
  <c r="E326" i="9"/>
  <c r="E325" i="9"/>
  <c r="E323" i="9"/>
  <c r="E322" i="9"/>
  <c r="E321" i="9"/>
  <c r="E319" i="9"/>
  <c r="E318" i="9"/>
  <c r="E317" i="9"/>
  <c r="E315" i="9"/>
  <c r="E314" i="9"/>
  <c r="E313" i="9"/>
  <c r="E311" i="9"/>
  <c r="E310" i="9"/>
  <c r="E309" i="9"/>
  <c r="E307" i="9"/>
  <c r="E306" i="9"/>
  <c r="E305" i="9"/>
  <c r="E303" i="9"/>
  <c r="E302" i="9"/>
  <c r="E301" i="9"/>
  <c r="E299" i="9"/>
  <c r="E298" i="9"/>
  <c r="E297" i="9"/>
  <c r="E291" i="9"/>
  <c r="E290" i="9"/>
  <c r="E289" i="9"/>
  <c r="E287" i="9"/>
  <c r="E286" i="9"/>
  <c r="E285" i="9"/>
  <c r="E283" i="9"/>
  <c r="E282" i="9"/>
  <c r="E281" i="9"/>
  <c r="E279" i="9"/>
  <c r="E278" i="9"/>
  <c r="E277" i="9"/>
  <c r="E275" i="9"/>
  <c r="E274" i="9"/>
  <c r="E273" i="9"/>
  <c r="E271" i="9"/>
  <c r="E270" i="9"/>
  <c r="E269" i="9"/>
  <c r="E267" i="9"/>
  <c r="E266" i="9"/>
  <c r="E265" i="9"/>
  <c r="E263" i="9"/>
  <c r="E262" i="9"/>
  <c r="E261" i="9"/>
  <c r="E259" i="9"/>
  <c r="E258" i="9"/>
  <c r="E257" i="9"/>
  <c r="E255" i="9"/>
  <c r="E254" i="9"/>
  <c r="E253" i="9"/>
  <c r="E251" i="9"/>
  <c r="E250" i="9"/>
  <c r="E249" i="9"/>
  <c r="E247" i="9"/>
  <c r="E246" i="9"/>
  <c r="E245" i="9"/>
  <c r="E243" i="9"/>
  <c r="E242" i="9"/>
  <c r="E241" i="9"/>
  <c r="E239" i="9"/>
  <c r="E238" i="9"/>
  <c r="E237" i="9"/>
  <c r="E235" i="9"/>
  <c r="E234" i="9"/>
  <c r="E233" i="9"/>
  <c r="E231" i="9"/>
  <c r="E230" i="9"/>
  <c r="E229" i="9"/>
  <c r="E227" i="9"/>
  <c r="E226" i="9"/>
  <c r="E225" i="9"/>
  <c r="E223" i="9"/>
  <c r="E222" i="9"/>
  <c r="E221" i="9"/>
  <c r="E219" i="9"/>
  <c r="E218" i="9"/>
  <c r="E217" i="9"/>
  <c r="E215" i="9"/>
  <c r="E214" i="9"/>
  <c r="E213" i="9"/>
  <c r="E210" i="9"/>
  <c r="E209" i="9"/>
  <c r="E206" i="9"/>
  <c r="E205" i="9"/>
  <c r="E204" i="9"/>
  <c r="E202" i="9"/>
  <c r="E201" i="9"/>
  <c r="E200" i="9"/>
  <c r="E198" i="9"/>
  <c r="E197" i="9"/>
  <c r="E196" i="9"/>
  <c r="E194" i="9"/>
  <c r="E193" i="9"/>
  <c r="E192" i="9"/>
  <c r="E190" i="9"/>
  <c r="E189" i="9"/>
  <c r="E188" i="9"/>
  <c r="E186" i="9"/>
  <c r="E185" i="9"/>
  <c r="E184" i="9"/>
  <c r="E182" i="9"/>
  <c r="E181" i="9"/>
  <c r="E180" i="9"/>
  <c r="E178" i="9"/>
  <c r="E177" i="9"/>
  <c r="E176" i="9"/>
  <c r="E174" i="9"/>
  <c r="E173" i="9"/>
  <c r="E172" i="9"/>
  <c r="E170" i="9"/>
  <c r="E169" i="9"/>
  <c r="E168" i="9"/>
  <c r="E166" i="9"/>
  <c r="E165" i="9"/>
  <c r="E164" i="9"/>
  <c r="E162" i="9"/>
  <c r="E161" i="9"/>
  <c r="E160" i="9"/>
  <c r="E158" i="9"/>
  <c r="E157" i="9"/>
  <c r="E156" i="9"/>
  <c r="E154" i="9"/>
  <c r="E150" i="9"/>
  <c r="E149" i="9"/>
  <c r="E148" i="9"/>
  <c r="E146" i="9"/>
  <c r="E145" i="9"/>
  <c r="E144" i="9"/>
  <c r="G21" i="7"/>
  <c r="J21" i="7" s="1"/>
  <c r="G22" i="7"/>
  <c r="I22" i="7" s="1"/>
  <c r="H56" i="2"/>
  <c r="E142" i="9"/>
  <c r="E141" i="9"/>
  <c r="E140" i="9"/>
  <c r="E138" i="9"/>
  <c r="E137" i="9"/>
  <c r="E136" i="9"/>
  <c r="E134" i="9"/>
  <c r="E133" i="9"/>
  <c r="E132" i="9"/>
  <c r="E130" i="9"/>
  <c r="E129" i="9"/>
  <c r="E128" i="9"/>
  <c r="E126" i="9"/>
  <c r="E125" i="9"/>
  <c r="E124" i="9"/>
  <c r="E122" i="9"/>
  <c r="E121" i="9"/>
  <c r="E120" i="9"/>
  <c r="E118" i="9"/>
  <c r="E117" i="9"/>
  <c r="E116" i="9"/>
  <c r="E114" i="9"/>
  <c r="E113" i="9"/>
  <c r="E112" i="9"/>
  <c r="E110" i="9"/>
  <c r="E109" i="9"/>
  <c r="E108" i="9"/>
  <c r="E106" i="9"/>
  <c r="E105" i="9"/>
  <c r="E104" i="9"/>
  <c r="E102" i="9"/>
  <c r="E101" i="9"/>
  <c r="E98" i="9"/>
  <c r="E97" i="9"/>
  <c r="E94" i="9"/>
  <c r="E93" i="9"/>
  <c r="E92" i="9"/>
  <c r="E100" i="9"/>
  <c r="E90" i="9"/>
  <c r="E89" i="9"/>
  <c r="E88" i="9"/>
  <c r="E86" i="9"/>
  <c r="E85" i="9"/>
  <c r="E84" i="9"/>
  <c r="E82" i="9"/>
  <c r="E81" i="9"/>
  <c r="E80" i="9"/>
  <c r="E78" i="9"/>
  <c r="E77" i="9"/>
  <c r="E76" i="9"/>
  <c r="E74" i="9"/>
  <c r="E73" i="9"/>
  <c r="E72" i="9"/>
  <c r="E69" i="9"/>
  <c r="E68" i="9"/>
  <c r="E66" i="9"/>
  <c r="E65" i="9"/>
  <c r="E64" i="9"/>
  <c r="O62" i="9"/>
  <c r="E62" i="9"/>
  <c r="E61" i="9"/>
  <c r="E60" i="9"/>
  <c r="J22" i="7" l="1"/>
  <c r="I21" i="7"/>
  <c r="G709" i="1"/>
  <c r="V709" i="1"/>
  <c r="Z709" i="1" s="1"/>
  <c r="Q869" i="1" l="1"/>
  <c r="O869" i="1"/>
  <c r="N869" i="1"/>
  <c r="U165" i="1"/>
  <c r="V165" i="1" s="1"/>
  <c r="J786" i="9"/>
  <c r="J756" i="9"/>
  <c r="J744" i="9"/>
  <c r="J732" i="9"/>
  <c r="J720" i="9"/>
  <c r="J708" i="9"/>
  <c r="J696" i="9"/>
  <c r="J684" i="9"/>
  <c r="J519" i="9"/>
  <c r="J495" i="9"/>
  <c r="G16" i="7"/>
  <c r="I16" i="7" s="1"/>
  <c r="G19" i="7"/>
  <c r="G20" i="7"/>
  <c r="I20" i="7" s="1"/>
  <c r="J210" i="9" l="1"/>
  <c r="L209" i="9"/>
  <c r="L342" i="9"/>
  <c r="L285" i="9"/>
  <c r="L294" i="9"/>
  <c r="L350" i="9"/>
  <c r="L490" i="9"/>
  <c r="J490" i="9"/>
  <c r="J254" i="9"/>
  <c r="L253" i="9"/>
  <c r="M786" i="9"/>
  <c r="L786" i="9"/>
  <c r="M495" i="9"/>
  <c r="L495" i="9"/>
  <c r="M519" i="9"/>
  <c r="L519" i="9"/>
  <c r="M684" i="9"/>
  <c r="L684" i="9"/>
  <c r="M696" i="9"/>
  <c r="L696" i="9"/>
  <c r="M708" i="9"/>
  <c r="L708" i="9"/>
  <c r="M720" i="9"/>
  <c r="L720" i="9"/>
  <c r="M732" i="9"/>
  <c r="L732" i="9"/>
  <c r="M744" i="9"/>
  <c r="L744" i="9"/>
  <c r="M756" i="9"/>
  <c r="L756" i="9"/>
  <c r="J491" i="9"/>
  <c r="M490" i="9"/>
  <c r="L290" i="9"/>
  <c r="L250" i="9"/>
  <c r="L314" i="9"/>
  <c r="J483" i="9"/>
  <c r="J714" i="9"/>
  <c r="L218" i="9"/>
  <c r="L334" i="9"/>
  <c r="K140" i="1"/>
  <c r="L174" i="9" s="1"/>
  <c r="L234" i="9"/>
  <c r="L337" i="9"/>
  <c r="K128" i="1"/>
  <c r="L158" i="9" s="1"/>
  <c r="L226" i="9"/>
  <c r="L302" i="9"/>
  <c r="J672" i="9"/>
  <c r="L266" i="9"/>
  <c r="L326" i="9"/>
  <c r="L365" i="9"/>
  <c r="J479" i="9"/>
  <c r="L317" i="9"/>
  <c r="J383" i="9"/>
  <c r="J588" i="9"/>
  <c r="J507" i="9"/>
  <c r="L346" i="9"/>
  <c r="L362" i="9"/>
  <c r="J375" i="9"/>
  <c r="J443" i="9"/>
  <c r="J582" i="9"/>
  <c r="J594" i="9"/>
  <c r="J600" i="9"/>
  <c r="J750" i="9"/>
  <c r="J726" i="9"/>
  <c r="J702" i="9"/>
  <c r="J678" i="9"/>
  <c r="J455" i="9"/>
  <c r="J499" i="9"/>
  <c r="J794" i="9"/>
  <c r="L282" i="9"/>
  <c r="J510" i="9"/>
  <c r="J648" i="9"/>
  <c r="J651" i="9"/>
  <c r="J663" i="9"/>
  <c r="J687" i="9"/>
  <c r="J699" i="9"/>
  <c r="J723" i="9"/>
  <c r="J735" i="9"/>
  <c r="J747" i="9"/>
  <c r="J789" i="9"/>
  <c r="J471" i="9"/>
  <c r="J771" i="9"/>
  <c r="L270" i="9"/>
  <c r="J435" i="9"/>
  <c r="J459" i="9"/>
  <c r="J475" i="9"/>
  <c r="J503" i="9"/>
  <c r="L309" i="9"/>
  <c r="J387" i="9"/>
  <c r="J591" i="9"/>
  <c r="K74" i="1"/>
  <c r="L86" i="9" s="1"/>
  <c r="J780" i="9"/>
  <c r="J609" i="9"/>
  <c r="J621" i="9"/>
  <c r="J633" i="9"/>
  <c r="J645" i="9"/>
  <c r="J657" i="9"/>
  <c r="J669" i="9"/>
  <c r="J681" i="9"/>
  <c r="J693" i="9"/>
  <c r="J705" i="9"/>
  <c r="J717" i="9"/>
  <c r="J729" i="9"/>
  <c r="J741" i="9"/>
  <c r="J753" i="9"/>
  <c r="K65" i="1"/>
  <c r="L74" i="9" s="1"/>
  <c r="J792" i="9"/>
  <c r="J516" i="9"/>
  <c r="L297" i="9"/>
  <c r="K68" i="1"/>
  <c r="L78" i="9" s="1"/>
  <c r="P869" i="1"/>
  <c r="S869" i="1" s="1"/>
  <c r="K59" i="1"/>
  <c r="L66" i="9" s="1"/>
  <c r="K71" i="1"/>
  <c r="L82" i="9" s="1"/>
  <c r="J627" i="9"/>
  <c r="J615" i="9"/>
  <c r="J603" i="9"/>
  <c r="J675" i="9"/>
  <c r="J20" i="7"/>
  <c r="J16" i="7"/>
  <c r="O709" i="1"/>
  <c r="F12" i="7" s="1"/>
  <c r="N709" i="1"/>
  <c r="E12" i="7" s="1"/>
  <c r="J573" i="9"/>
  <c r="J570" i="9"/>
  <c r="J567" i="9"/>
  <c r="J564" i="9"/>
  <c r="J561" i="9"/>
  <c r="J558" i="9"/>
  <c r="J555" i="9"/>
  <c r="J579" i="9"/>
  <c r="J576" i="9"/>
  <c r="J534" i="9"/>
  <c r="J531" i="9"/>
  <c r="J528" i="9"/>
  <c r="J525" i="9"/>
  <c r="J549" i="9"/>
  <c r="J546" i="9"/>
  <c r="J540" i="9"/>
  <c r="J537" i="9"/>
  <c r="J423" i="9"/>
  <c r="J431" i="9"/>
  <c r="J427" i="9"/>
  <c r="L54" i="1"/>
  <c r="M60" i="9" s="1"/>
  <c r="L222" i="9" l="1"/>
  <c r="L211" i="9"/>
  <c r="L210" i="9"/>
  <c r="M351" i="9"/>
  <c r="J351" i="9"/>
  <c r="M286" i="9"/>
  <c r="J286" i="9"/>
  <c r="L243" i="9"/>
  <c r="L242" i="9"/>
  <c r="L358" i="9"/>
  <c r="L214" i="9"/>
  <c r="L370" i="9"/>
  <c r="L306" i="9"/>
  <c r="L263" i="9"/>
  <c r="L262" i="9"/>
  <c r="M295" i="9"/>
  <c r="J295" i="9"/>
  <c r="M343" i="9"/>
  <c r="J343" i="9"/>
  <c r="M210" i="9"/>
  <c r="L258" i="9"/>
  <c r="L230" i="9"/>
  <c r="L274" i="9"/>
  <c r="L238" i="9"/>
  <c r="L246" i="9"/>
  <c r="L438" i="9"/>
  <c r="J438" i="9"/>
  <c r="L355" i="9"/>
  <c r="L354" i="9"/>
  <c r="L322" i="9"/>
  <c r="J278" i="9"/>
  <c r="L277" i="9"/>
  <c r="L286" i="9"/>
  <c r="M254" i="9"/>
  <c r="M546" i="9"/>
  <c r="L546" i="9"/>
  <c r="M555" i="9"/>
  <c r="L555" i="9"/>
  <c r="M561" i="9"/>
  <c r="L561" i="9"/>
  <c r="M573" i="9"/>
  <c r="L573" i="9"/>
  <c r="M516" i="9"/>
  <c r="L516" i="9"/>
  <c r="M609" i="9"/>
  <c r="L609" i="9"/>
  <c r="M723" i="9"/>
  <c r="L723" i="9"/>
  <c r="M792" i="9"/>
  <c r="L792" i="9"/>
  <c r="M741" i="9"/>
  <c r="L741" i="9"/>
  <c r="M717" i="9"/>
  <c r="L717" i="9"/>
  <c r="M693" i="9"/>
  <c r="L693" i="9"/>
  <c r="M669" i="9"/>
  <c r="L669" i="9"/>
  <c r="M645" i="9"/>
  <c r="L645" i="9"/>
  <c r="M621" i="9"/>
  <c r="L621" i="9"/>
  <c r="M591" i="9"/>
  <c r="L591" i="9"/>
  <c r="M503" i="9"/>
  <c r="L503" i="9"/>
  <c r="M687" i="9"/>
  <c r="L687" i="9"/>
  <c r="M651" i="9"/>
  <c r="L651" i="9"/>
  <c r="M510" i="9"/>
  <c r="L510" i="9"/>
  <c r="M678" i="9"/>
  <c r="L678" i="9"/>
  <c r="M594" i="9"/>
  <c r="L594" i="9"/>
  <c r="M443" i="9"/>
  <c r="L443" i="9"/>
  <c r="M383" i="9"/>
  <c r="L383" i="9"/>
  <c r="M537" i="9"/>
  <c r="L537" i="9"/>
  <c r="M576" i="9"/>
  <c r="L576" i="9"/>
  <c r="M567" i="9"/>
  <c r="L567" i="9"/>
  <c r="M603" i="9"/>
  <c r="L603" i="9"/>
  <c r="M459" i="9"/>
  <c r="L459" i="9"/>
  <c r="M747" i="9"/>
  <c r="L747" i="9"/>
  <c r="M499" i="9"/>
  <c r="L499" i="9"/>
  <c r="M750" i="9"/>
  <c r="L750" i="9"/>
  <c r="M375" i="9"/>
  <c r="L375" i="9"/>
  <c r="M588" i="9"/>
  <c r="L588" i="9"/>
  <c r="M672" i="9"/>
  <c r="L672" i="9"/>
  <c r="M483" i="9"/>
  <c r="L483" i="9"/>
  <c r="M427" i="9"/>
  <c r="L427" i="9"/>
  <c r="M525" i="9"/>
  <c r="L525" i="9"/>
  <c r="M531" i="9"/>
  <c r="L531" i="9"/>
  <c r="M615" i="9"/>
  <c r="L615" i="9"/>
  <c r="M423" i="9"/>
  <c r="L423" i="9"/>
  <c r="M540" i="9"/>
  <c r="L540" i="9"/>
  <c r="M549" i="9"/>
  <c r="L549" i="9"/>
  <c r="M534" i="9"/>
  <c r="L534" i="9"/>
  <c r="M579" i="9"/>
  <c r="L579" i="9"/>
  <c r="M558" i="9"/>
  <c r="L558" i="9"/>
  <c r="M564" i="9"/>
  <c r="L564" i="9"/>
  <c r="M570" i="9"/>
  <c r="L570" i="9"/>
  <c r="M627" i="9"/>
  <c r="L627" i="9"/>
  <c r="M475" i="9"/>
  <c r="L475" i="9"/>
  <c r="M435" i="9"/>
  <c r="L435" i="9"/>
  <c r="M471" i="9"/>
  <c r="L471" i="9"/>
  <c r="M789" i="9"/>
  <c r="L789" i="9"/>
  <c r="M735" i="9"/>
  <c r="L735" i="9"/>
  <c r="M794" i="9"/>
  <c r="L794" i="9"/>
  <c r="M702" i="9"/>
  <c r="L702" i="9"/>
  <c r="M600" i="9"/>
  <c r="L600" i="9"/>
  <c r="M714" i="9"/>
  <c r="L714" i="9"/>
  <c r="M431" i="9"/>
  <c r="L431" i="9"/>
  <c r="M528" i="9"/>
  <c r="L528" i="9"/>
  <c r="M675" i="9"/>
  <c r="L675" i="9"/>
  <c r="M753" i="9"/>
  <c r="L753" i="9"/>
  <c r="M729" i="9"/>
  <c r="L729" i="9"/>
  <c r="M705" i="9"/>
  <c r="L705" i="9"/>
  <c r="M681" i="9"/>
  <c r="L681" i="9"/>
  <c r="M657" i="9"/>
  <c r="L657" i="9"/>
  <c r="M633" i="9"/>
  <c r="L633" i="9"/>
  <c r="M780" i="9"/>
  <c r="L780" i="9"/>
  <c r="M387" i="9"/>
  <c r="L387" i="9"/>
  <c r="M771" i="9"/>
  <c r="L771" i="9"/>
  <c r="M699" i="9"/>
  <c r="L699" i="9"/>
  <c r="M663" i="9"/>
  <c r="L663" i="9"/>
  <c r="M648" i="9"/>
  <c r="L648" i="9"/>
  <c r="M455" i="9"/>
  <c r="L455" i="9"/>
  <c r="M726" i="9"/>
  <c r="L726" i="9"/>
  <c r="M582" i="9"/>
  <c r="L582" i="9"/>
  <c r="M507" i="9"/>
  <c r="L507" i="9"/>
  <c r="M479" i="9"/>
  <c r="L479" i="9"/>
  <c r="M491" i="9"/>
  <c r="L491" i="9"/>
  <c r="J768" i="9"/>
  <c r="M438" i="9"/>
  <c r="J762" i="9"/>
  <c r="J552" i="9"/>
  <c r="J660" i="9"/>
  <c r="J774" i="9"/>
  <c r="J777" i="9"/>
  <c r="J327" i="9"/>
  <c r="J219" i="9"/>
  <c r="J291" i="9"/>
  <c r="J738" i="9"/>
  <c r="J618" i="9"/>
  <c r="J654" i="9"/>
  <c r="J606" i="9"/>
  <c r="J630" i="9"/>
  <c r="J303" i="9"/>
  <c r="J585" i="9"/>
  <c r="J711" i="9"/>
  <c r="J283" i="9"/>
  <c r="J487" i="9"/>
  <c r="J522" i="9"/>
  <c r="J783" i="9"/>
  <c r="J395" i="9"/>
  <c r="J666" i="9"/>
  <c r="J612" i="9"/>
  <c r="K161" i="1"/>
  <c r="L202" i="9" s="1"/>
  <c r="K149" i="1"/>
  <c r="L186" i="9" s="1"/>
  <c r="K110" i="1"/>
  <c r="L134" i="9" s="1"/>
  <c r="K83" i="1"/>
  <c r="L98" i="9" s="1"/>
  <c r="K137" i="1"/>
  <c r="L170" i="9" s="1"/>
  <c r="K104" i="1"/>
  <c r="L126" i="9" s="1"/>
  <c r="K152" i="1"/>
  <c r="L190" i="9" s="1"/>
  <c r="Q167" i="1"/>
  <c r="R167" i="1"/>
  <c r="F61" i="2"/>
  <c r="F63" i="2" s="1"/>
  <c r="K116" i="1"/>
  <c r="L142" i="9" s="1"/>
  <c r="L351" i="9"/>
  <c r="R869" i="1"/>
  <c r="L343" i="9"/>
  <c r="F56" i="2"/>
  <c r="L295" i="9"/>
  <c r="K125" i="1"/>
  <c r="L154" i="9" s="1"/>
  <c r="K134" i="1"/>
  <c r="L166" i="9" s="1"/>
  <c r="K155" i="1"/>
  <c r="L194" i="9" s="1"/>
  <c r="K98" i="1"/>
  <c r="L118" i="9" s="1"/>
  <c r="K113" i="1"/>
  <c r="L138" i="9" s="1"/>
  <c r="K158" i="1"/>
  <c r="L198" i="9" s="1"/>
  <c r="K131" i="1"/>
  <c r="L162" i="9" s="1"/>
  <c r="K122" i="1"/>
  <c r="L150" i="9" s="1"/>
  <c r="K80" i="1"/>
  <c r="L94" i="9" s="1"/>
  <c r="K119" i="1"/>
  <c r="L146" i="9" s="1"/>
  <c r="K77" i="1"/>
  <c r="L90" i="9" s="1"/>
  <c r="P709" i="1"/>
  <c r="G12" i="7"/>
  <c r="K95" i="1"/>
  <c r="L114" i="9" s="1"/>
  <c r="K89" i="1"/>
  <c r="L106" i="9" s="1"/>
  <c r="J399" i="9"/>
  <c r="J403" i="9"/>
  <c r="J407" i="9"/>
  <c r="J411" i="9"/>
  <c r="G38" i="2"/>
  <c r="I38" i="2" s="1"/>
  <c r="G39" i="2" s="1"/>
  <c r="J39" i="2" s="1"/>
  <c r="I869" i="1"/>
  <c r="H870" i="1"/>
  <c r="G870" i="1"/>
  <c r="V870" i="1" s="1"/>
  <c r="H7" i="14"/>
  <c r="B3" i="14"/>
  <c r="O10" i="9"/>
  <c r="O11" i="9"/>
  <c r="O12" i="9"/>
  <c r="O13" i="9"/>
  <c r="H1066" i="9"/>
  <c r="I1066" i="9"/>
  <c r="K1066" i="9"/>
  <c r="I1065" i="9"/>
  <c r="K1065" i="9"/>
  <c r="H1065" i="9"/>
  <c r="H1075" i="9"/>
  <c r="I1075" i="9"/>
  <c r="K1075" i="9"/>
  <c r="I1074" i="9"/>
  <c r="K1074" i="9"/>
  <c r="H1074" i="9"/>
  <c r="H1069" i="9"/>
  <c r="I1069" i="9"/>
  <c r="K1069" i="9"/>
  <c r="I1068" i="9"/>
  <c r="K1068" i="9"/>
  <c r="H1068" i="9"/>
  <c r="H1078" i="9"/>
  <c r="I1078" i="9"/>
  <c r="K1078" i="9"/>
  <c r="I1077" i="9"/>
  <c r="K1077" i="9"/>
  <c r="H1077" i="9"/>
  <c r="H1060" i="9"/>
  <c r="I1060" i="9"/>
  <c r="K1060" i="9"/>
  <c r="I1059" i="9"/>
  <c r="K1059" i="9"/>
  <c r="H1059" i="9"/>
  <c r="H1057" i="9"/>
  <c r="I1057" i="9"/>
  <c r="K1057" i="9"/>
  <c r="I1056" i="9"/>
  <c r="K1056" i="9"/>
  <c r="H1056" i="9"/>
  <c r="H1054" i="9"/>
  <c r="I1054" i="9"/>
  <c r="K1054" i="9"/>
  <c r="I1053" i="9"/>
  <c r="K1053" i="9"/>
  <c r="H1053" i="9"/>
  <c r="H1051" i="9"/>
  <c r="I1051" i="9"/>
  <c r="K1051" i="9"/>
  <c r="I1050" i="9"/>
  <c r="K1050" i="9"/>
  <c r="H1050" i="9"/>
  <c r="H1090" i="9"/>
  <c r="I1090" i="9"/>
  <c r="K1090" i="9"/>
  <c r="I1089" i="9"/>
  <c r="K1089" i="9"/>
  <c r="H1089" i="9"/>
  <c r="H1048" i="9"/>
  <c r="I1048" i="9"/>
  <c r="K1048" i="9"/>
  <c r="I1047" i="9"/>
  <c r="K1047" i="9"/>
  <c r="H1047" i="9"/>
  <c r="H1087" i="9"/>
  <c r="I1087" i="9"/>
  <c r="K1087" i="9"/>
  <c r="M1087" i="9"/>
  <c r="I1086" i="9"/>
  <c r="K1086" i="9"/>
  <c r="H1086" i="9"/>
  <c r="H1045" i="9"/>
  <c r="I1045" i="9"/>
  <c r="K1045" i="9"/>
  <c r="M1045" i="9"/>
  <c r="I1044" i="9"/>
  <c r="K1044" i="9"/>
  <c r="H1044" i="9"/>
  <c r="H1042" i="9"/>
  <c r="I1042" i="9"/>
  <c r="K1042" i="9"/>
  <c r="I1041" i="9"/>
  <c r="K1041" i="9"/>
  <c r="H1041" i="9"/>
  <c r="H1039" i="9"/>
  <c r="I1039" i="9"/>
  <c r="K1039" i="9"/>
  <c r="I1038" i="9"/>
  <c r="K1038" i="9"/>
  <c r="H1038" i="9"/>
  <c r="H1033" i="9"/>
  <c r="I1033" i="9"/>
  <c r="K1033" i="9"/>
  <c r="I1032" i="9"/>
  <c r="K1032" i="9"/>
  <c r="H1030" i="9"/>
  <c r="I1030" i="9"/>
  <c r="K1030" i="9"/>
  <c r="I1029" i="9"/>
  <c r="K1029" i="9"/>
  <c r="H1029" i="9"/>
  <c r="H1063" i="9"/>
  <c r="I1063" i="9"/>
  <c r="K1063" i="9"/>
  <c r="I1062" i="9"/>
  <c r="K1062" i="9"/>
  <c r="H1062" i="9"/>
  <c r="H1027" i="9"/>
  <c r="I1027" i="9"/>
  <c r="K1027" i="9"/>
  <c r="I1026" i="9"/>
  <c r="K1026" i="9"/>
  <c r="H1026" i="9"/>
  <c r="H1084" i="9"/>
  <c r="I1084" i="9"/>
  <c r="K1084" i="9"/>
  <c r="I1083" i="9"/>
  <c r="K1083" i="9"/>
  <c r="H1083" i="9"/>
  <c r="H1072" i="9"/>
  <c r="I1072" i="9"/>
  <c r="K1072" i="9"/>
  <c r="I1071" i="9"/>
  <c r="K1071" i="9"/>
  <c r="H1071" i="9"/>
  <c r="H1081" i="9"/>
  <c r="I1081" i="9"/>
  <c r="K1081" i="9"/>
  <c r="I1080" i="9"/>
  <c r="K1080" i="9"/>
  <c r="H1080" i="9"/>
  <c r="K1023" i="9"/>
  <c r="H1024" i="9"/>
  <c r="I1024" i="9"/>
  <c r="K1024" i="9"/>
  <c r="I1023" i="9"/>
  <c r="H1023" i="9"/>
  <c r="H1021" i="9"/>
  <c r="I1021" i="9"/>
  <c r="K1021" i="9"/>
  <c r="I1020" i="9"/>
  <c r="K1020" i="9"/>
  <c r="H1020" i="9"/>
  <c r="B15" i="5"/>
  <c r="J18" i="5"/>
  <c r="I19" i="5"/>
  <c r="I18" i="5"/>
  <c r="M278" i="9" l="1"/>
  <c r="L278" i="9"/>
  <c r="K7" i="14"/>
  <c r="H31" i="14"/>
  <c r="N7" i="14" s="1"/>
  <c r="F17" i="7" s="1"/>
  <c r="G17" i="7" s="1"/>
  <c r="J439" i="9"/>
  <c r="M227" i="9"/>
  <c r="J227" i="9"/>
  <c r="L642" i="9"/>
  <c r="J642" i="9"/>
  <c r="L391" i="9"/>
  <c r="J391" i="9"/>
  <c r="M323" i="9"/>
  <c r="J323" i="9"/>
  <c r="M239" i="9"/>
  <c r="J239" i="9"/>
  <c r="M307" i="9"/>
  <c r="J307" i="9"/>
  <c r="M315" i="9"/>
  <c r="J315" i="9"/>
  <c r="M298" i="9"/>
  <c r="J298" i="9"/>
  <c r="L254" i="9"/>
  <c r="M267" i="9"/>
  <c r="J267" i="9"/>
  <c r="M338" i="9"/>
  <c r="J338" i="9"/>
  <c r="M366" i="9"/>
  <c r="J366" i="9"/>
  <c r="L513" i="9"/>
  <c r="J513" i="9"/>
  <c r="M318" i="9"/>
  <c r="J318" i="9"/>
  <c r="J279" i="9"/>
  <c r="M355" i="9"/>
  <c r="J355" i="9"/>
  <c r="M247" i="9"/>
  <c r="J247" i="9"/>
  <c r="M275" i="9"/>
  <c r="J275" i="9"/>
  <c r="M259" i="9"/>
  <c r="J259" i="9"/>
  <c r="M263" i="9"/>
  <c r="J263" i="9"/>
  <c r="M371" i="9"/>
  <c r="J371" i="9"/>
  <c r="M359" i="9"/>
  <c r="J359" i="9"/>
  <c r="M211" i="9"/>
  <c r="J211" i="9"/>
  <c r="L323" i="9"/>
  <c r="J287" i="9"/>
  <c r="L307" i="9"/>
  <c r="M251" i="9"/>
  <c r="J251" i="9"/>
  <c r="L467" i="9"/>
  <c r="J467" i="9"/>
  <c r="M231" i="9"/>
  <c r="J231" i="9"/>
  <c r="M215" i="9"/>
  <c r="J215" i="9"/>
  <c r="M243" i="9"/>
  <c r="J243" i="9"/>
  <c r="M223" i="9"/>
  <c r="J223" i="9"/>
  <c r="L379" i="9"/>
  <c r="J379" i="9"/>
  <c r="M310" i="9"/>
  <c r="J310" i="9"/>
  <c r="L690" i="9"/>
  <c r="J690" i="9"/>
  <c r="L463" i="9"/>
  <c r="J463" i="9"/>
  <c r="M363" i="9"/>
  <c r="J363" i="9"/>
  <c r="M335" i="9"/>
  <c r="J335" i="9"/>
  <c r="L636" i="9"/>
  <c r="J636" i="9"/>
  <c r="M347" i="9"/>
  <c r="J347" i="9"/>
  <c r="L451" i="9"/>
  <c r="J451" i="9"/>
  <c r="L447" i="9"/>
  <c r="J447" i="9"/>
  <c r="L624" i="9"/>
  <c r="J624" i="9"/>
  <c r="M235" i="9"/>
  <c r="J235" i="9"/>
  <c r="M271" i="9"/>
  <c r="J271" i="9"/>
  <c r="M327" i="9"/>
  <c r="L327" i="9"/>
  <c r="M606" i="9"/>
  <c r="L606" i="9"/>
  <c r="M660" i="9"/>
  <c r="L660" i="9"/>
  <c r="M612" i="9"/>
  <c r="L612" i="9"/>
  <c r="M666" i="9"/>
  <c r="L666" i="9"/>
  <c r="L395" i="9"/>
  <c r="M783" i="9"/>
  <c r="L783" i="9"/>
  <c r="M585" i="9"/>
  <c r="L585" i="9"/>
  <c r="M407" i="9"/>
  <c r="L407" i="9"/>
  <c r="M399" i="9"/>
  <c r="L399" i="9"/>
  <c r="M774" i="9"/>
  <c r="L774" i="9"/>
  <c r="M411" i="9"/>
  <c r="L411" i="9"/>
  <c r="M403" i="9"/>
  <c r="L403" i="9"/>
  <c r="M654" i="9"/>
  <c r="L654" i="9"/>
  <c r="M618" i="9"/>
  <c r="L618" i="9"/>
  <c r="M552" i="9"/>
  <c r="L552" i="9"/>
  <c r="M762" i="9"/>
  <c r="L762" i="9"/>
  <c r="M768" i="9"/>
  <c r="L768" i="9"/>
  <c r="M522" i="9"/>
  <c r="L522" i="9"/>
  <c r="M487" i="9"/>
  <c r="L487" i="9"/>
  <c r="M711" i="9"/>
  <c r="L711" i="9"/>
  <c r="M630" i="9"/>
  <c r="L630" i="9"/>
  <c r="M738" i="9"/>
  <c r="L738" i="9"/>
  <c r="L777" i="9"/>
  <c r="S167" i="1"/>
  <c r="Q709" i="1"/>
  <c r="H12" i="7" s="1"/>
  <c r="I12" i="7" s="1"/>
  <c r="M636" i="9"/>
  <c r="M283" i="9"/>
  <c r="M467" i="9"/>
  <c r="L283" i="9"/>
  <c r="L315" i="9"/>
  <c r="M379" i="9"/>
  <c r="M463" i="9"/>
  <c r="M513" i="9"/>
  <c r="M391" i="9"/>
  <c r="L251" i="9"/>
  <c r="L219" i="9"/>
  <c r="M219" i="9"/>
  <c r="L267" i="9"/>
  <c r="M395" i="9"/>
  <c r="M451" i="9"/>
  <c r="L303" i="9"/>
  <c r="M303" i="9"/>
  <c r="M447" i="9"/>
  <c r="M624" i="9"/>
  <c r="M690" i="9"/>
  <c r="M642" i="9"/>
  <c r="M291" i="9"/>
  <c r="M777" i="9"/>
  <c r="L310" i="9"/>
  <c r="L298" i="9"/>
  <c r="L318" i="9"/>
  <c r="J795" i="9"/>
  <c r="L338" i="9"/>
  <c r="L366" i="9"/>
  <c r="L363" i="9"/>
  <c r="K143" i="1"/>
  <c r="L178" i="9" s="1"/>
  <c r="K92" i="1"/>
  <c r="L110" i="9" s="1"/>
  <c r="K107" i="1"/>
  <c r="L130" i="9" s="1"/>
  <c r="K101" i="1"/>
  <c r="L122" i="9" s="1"/>
  <c r="K62" i="1"/>
  <c r="L70" i="9" s="1"/>
  <c r="K86" i="1"/>
  <c r="L102" i="9" s="1"/>
  <c r="L235" i="9"/>
  <c r="L227" i="9"/>
  <c r="L271" i="9"/>
  <c r="L347" i="9"/>
  <c r="L371" i="9"/>
  <c r="L359" i="9"/>
  <c r="L247" i="9"/>
  <c r="L259" i="9"/>
  <c r="L239" i="9"/>
  <c r="L275" i="9"/>
  <c r="L215" i="9"/>
  <c r="L231" i="9"/>
  <c r="L223" i="9"/>
  <c r="J7" i="14"/>
  <c r="J19" i="7"/>
  <c r="I19" i="7"/>
  <c r="J543" i="9"/>
  <c r="K869" i="1"/>
  <c r="J17" i="7" l="1"/>
  <c r="I17" i="7"/>
  <c r="M279" i="9"/>
  <c r="L287" i="9"/>
  <c r="M439" i="9"/>
  <c r="M287" i="9"/>
  <c r="L439" i="9"/>
  <c r="M255" i="9"/>
  <c r="J255" i="9"/>
  <c r="L255" i="9"/>
  <c r="L279" i="9"/>
  <c r="M543" i="9"/>
  <c r="L543" i="9"/>
  <c r="M795" i="9"/>
  <c r="L795" i="9"/>
  <c r="J12" i="7"/>
  <c r="R709" i="1"/>
  <c r="S709" i="1"/>
  <c r="K144" i="1"/>
  <c r="L180" i="9" s="1"/>
  <c r="I38" i="1"/>
  <c r="N36" i="2"/>
  <c r="L36" i="2"/>
  <c r="I1091" i="9" s="1"/>
  <c r="K36" i="2"/>
  <c r="H1091" i="9" s="1"/>
  <c r="G36" i="2"/>
  <c r="J1089" i="9" s="1"/>
  <c r="K38" i="1" l="1"/>
  <c r="I39" i="1" s="1"/>
  <c r="L39" i="1" s="1"/>
  <c r="L38" i="1"/>
  <c r="M319" i="9"/>
  <c r="J319" i="9"/>
  <c r="M367" i="9"/>
  <c r="J367" i="9"/>
  <c r="M299" i="9"/>
  <c r="J299" i="9"/>
  <c r="M311" i="9"/>
  <c r="J311" i="9"/>
  <c r="M339" i="9"/>
  <c r="J339" i="9"/>
  <c r="L311" i="9"/>
  <c r="L299" i="9"/>
  <c r="L339" i="9"/>
  <c r="L319" i="9"/>
  <c r="L367" i="9"/>
  <c r="I145" i="1"/>
  <c r="J181" i="9" s="1"/>
  <c r="J765" i="9"/>
  <c r="K1091" i="9"/>
  <c r="I36" i="2"/>
  <c r="J36" i="2"/>
  <c r="M1089" i="9" s="1"/>
  <c r="M36" i="2"/>
  <c r="P36" i="2" s="1"/>
  <c r="I994" i="9"/>
  <c r="K994" i="9"/>
  <c r="N994" i="9"/>
  <c r="H994" i="9"/>
  <c r="H987" i="9"/>
  <c r="I987" i="9"/>
  <c r="K987" i="9"/>
  <c r="N987" i="9"/>
  <c r="H988" i="9"/>
  <c r="I988" i="9"/>
  <c r="K988" i="9"/>
  <c r="N988" i="9"/>
  <c r="I986" i="9"/>
  <c r="K986" i="9"/>
  <c r="M986" i="9"/>
  <c r="N986" i="9"/>
  <c r="H986" i="9"/>
  <c r="N917" i="9"/>
  <c r="I917" i="9"/>
  <c r="K917" i="9"/>
  <c r="H917" i="9"/>
  <c r="H914" i="9"/>
  <c r="I914" i="9"/>
  <c r="K914" i="9"/>
  <c r="N914" i="9"/>
  <c r="H915" i="9"/>
  <c r="I915" i="9"/>
  <c r="K915" i="9"/>
  <c r="N915" i="9"/>
  <c r="I913" i="9"/>
  <c r="K913" i="9"/>
  <c r="M913" i="9"/>
  <c r="N913" i="9"/>
  <c r="H913" i="9"/>
  <c r="H806" i="9"/>
  <c r="I806" i="9"/>
  <c r="K806" i="9"/>
  <c r="N806" i="9"/>
  <c r="H807" i="9"/>
  <c r="I807" i="9"/>
  <c r="K807" i="9"/>
  <c r="N807" i="9"/>
  <c r="I805" i="9"/>
  <c r="K805" i="9"/>
  <c r="N805" i="9"/>
  <c r="H805" i="9"/>
  <c r="H802" i="9"/>
  <c r="I802" i="9"/>
  <c r="K802" i="9"/>
  <c r="N802" i="9"/>
  <c r="H803" i="9"/>
  <c r="I803" i="9"/>
  <c r="K803" i="9"/>
  <c r="N803" i="9"/>
  <c r="I801" i="9"/>
  <c r="J801" i="9"/>
  <c r="K801" i="9"/>
  <c r="M801" i="9"/>
  <c r="N801" i="9"/>
  <c r="H801" i="9"/>
  <c r="I800" i="9"/>
  <c r="K800" i="9"/>
  <c r="N800" i="9"/>
  <c r="H800" i="9"/>
  <c r="N14" i="9"/>
  <c r="N15" i="9"/>
  <c r="N16" i="9"/>
  <c r="N8" i="9"/>
  <c r="N7" i="9"/>
  <c r="N6" i="9"/>
  <c r="N10" i="9"/>
  <c r="N11" i="9"/>
  <c r="N12" i="9"/>
  <c r="M765" i="9" l="1"/>
  <c r="L765" i="9"/>
  <c r="L145" i="1"/>
  <c r="M181" i="9" s="1"/>
  <c r="K145" i="1"/>
  <c r="L181" i="9" s="1"/>
  <c r="L1089" i="9"/>
  <c r="G37" i="2"/>
  <c r="I799" i="9"/>
  <c r="J1091" i="9"/>
  <c r="M1091" i="9"/>
  <c r="O36" i="2"/>
  <c r="L1091" i="9" s="1"/>
  <c r="K799" i="9"/>
  <c r="I33" i="9"/>
  <c r="K33" i="9"/>
  <c r="I32" i="9"/>
  <c r="K32" i="9"/>
  <c r="I10" i="9"/>
  <c r="K10" i="9"/>
  <c r="M10" i="9"/>
  <c r="I11" i="9"/>
  <c r="K11" i="9"/>
  <c r="I12" i="9"/>
  <c r="K12" i="9"/>
  <c r="H11" i="9"/>
  <c r="H12" i="9"/>
  <c r="H10" i="9"/>
  <c r="O3" i="9"/>
  <c r="O4" i="9"/>
  <c r="O5" i="9"/>
  <c r="O6" i="9"/>
  <c r="O7" i="9"/>
  <c r="O8" i="9"/>
  <c r="O9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60" i="9"/>
  <c r="O61" i="9"/>
  <c r="O64" i="9"/>
  <c r="O65" i="9"/>
  <c r="O66" i="9"/>
  <c r="O2" i="9"/>
  <c r="I6" i="9"/>
  <c r="K6" i="9"/>
  <c r="M6" i="9"/>
  <c r="H6" i="9"/>
  <c r="H7" i="9"/>
  <c r="N854" i="1"/>
  <c r="Q851" i="1"/>
  <c r="K989" i="9" s="1"/>
  <c r="N851" i="1"/>
  <c r="H989" i="9" s="1"/>
  <c r="O851" i="1"/>
  <c r="I989" i="9" s="1"/>
  <c r="N800" i="1"/>
  <c r="Q797" i="1"/>
  <c r="K916" i="9" s="1"/>
  <c r="O797" i="1"/>
  <c r="I916" i="9" s="1"/>
  <c r="N797" i="1"/>
  <c r="H916" i="9" s="1"/>
  <c r="Q38" i="1"/>
  <c r="O38" i="1"/>
  <c r="N38" i="1"/>
  <c r="O35" i="1"/>
  <c r="O32" i="1"/>
  <c r="Q29" i="1"/>
  <c r="O29" i="1"/>
  <c r="Q26" i="1"/>
  <c r="O26" i="1"/>
  <c r="Q23" i="1"/>
  <c r="K26" i="9" s="1"/>
  <c r="O23" i="1"/>
  <c r="I26" i="9" s="1"/>
  <c r="I860" i="1"/>
  <c r="K860" i="1" s="1"/>
  <c r="K710" i="1"/>
  <c r="I29" i="1"/>
  <c r="L29" i="1" s="1"/>
  <c r="L801" i="9" l="1"/>
  <c r="I711" i="1"/>
  <c r="I146" i="1"/>
  <c r="J182" i="9" s="1"/>
  <c r="J37" i="2"/>
  <c r="M1090" i="9" s="1"/>
  <c r="J1090" i="9"/>
  <c r="I37" i="2"/>
  <c r="L1090" i="9" s="1"/>
  <c r="O165" i="1"/>
  <c r="H799" i="9"/>
  <c r="P26" i="1"/>
  <c r="R26" i="1" s="1"/>
  <c r="P32" i="1"/>
  <c r="P35" i="1"/>
  <c r="P38" i="1"/>
  <c r="R38" i="1" s="1"/>
  <c r="J917" i="9"/>
  <c r="K797" i="1"/>
  <c r="I798" i="1" s="1"/>
  <c r="J913" i="9"/>
  <c r="M994" i="9"/>
  <c r="J994" i="9"/>
  <c r="I709" i="1"/>
  <c r="L709" i="1" s="1"/>
  <c r="J799" i="9"/>
  <c r="P23" i="1"/>
  <c r="S23" i="1" s="1"/>
  <c r="M26" i="9" s="1"/>
  <c r="P29" i="1"/>
  <c r="R29" i="1" s="1"/>
  <c r="P851" i="1"/>
  <c r="M917" i="9"/>
  <c r="P797" i="1"/>
  <c r="L994" i="9"/>
  <c r="J10" i="9"/>
  <c r="L917" i="9" l="1"/>
  <c r="L146" i="1"/>
  <c r="M182" i="9" s="1"/>
  <c r="K146" i="1"/>
  <c r="L182" i="9" s="1"/>
  <c r="K709" i="1"/>
  <c r="S38" i="1"/>
  <c r="F11" i="7"/>
  <c r="I208" i="9" s="1"/>
  <c r="P165" i="1"/>
  <c r="H11" i="7"/>
  <c r="K208" i="9" s="1"/>
  <c r="E11" i="7"/>
  <c r="S26" i="1"/>
  <c r="R797" i="1"/>
  <c r="L916" i="9" s="1"/>
  <c r="J916" i="9"/>
  <c r="R23" i="1"/>
  <c r="L26" i="9" s="1"/>
  <c r="J26" i="9"/>
  <c r="R851" i="1"/>
  <c r="L989" i="9" s="1"/>
  <c r="J989" i="9"/>
  <c r="L913" i="9"/>
  <c r="S851" i="1"/>
  <c r="M989" i="9" s="1"/>
  <c r="S797" i="1"/>
  <c r="M916" i="9" s="1"/>
  <c r="U19" i="1"/>
  <c r="V19" i="1" s="1"/>
  <c r="K13" i="1"/>
  <c r="I14" i="1" s="1"/>
  <c r="L14" i="1" s="1"/>
  <c r="N7" i="1"/>
  <c r="H208" i="9" l="1"/>
  <c r="R165" i="1"/>
  <c r="S165" i="1"/>
  <c r="G11" i="7"/>
  <c r="J208" i="9" s="1"/>
  <c r="J914" i="9"/>
  <c r="L798" i="1"/>
  <c r="M914" i="9" s="1"/>
  <c r="K798" i="1"/>
  <c r="I799" i="1" s="1"/>
  <c r="J11" i="9"/>
  <c r="L10" i="9"/>
  <c r="G49" i="1"/>
  <c r="U49" i="1" s="1"/>
  <c r="V49" i="1" s="1"/>
  <c r="K800" i="1"/>
  <c r="I801" i="1" s="1"/>
  <c r="J11" i="7" l="1"/>
  <c r="M208" i="9" s="1"/>
  <c r="I11" i="7"/>
  <c r="L208" i="9" s="1"/>
  <c r="L335" i="9"/>
  <c r="L914" i="9"/>
  <c r="K801" i="1"/>
  <c r="I802" i="1" s="1"/>
  <c r="L801" i="1"/>
  <c r="N857" i="1"/>
  <c r="Q13" i="1"/>
  <c r="K13" i="9" s="1"/>
  <c r="O13" i="1"/>
  <c r="I13" i="9" s="1"/>
  <c r="N16" i="1"/>
  <c r="N13" i="1"/>
  <c r="N10" i="1"/>
  <c r="N19" i="1" l="1"/>
  <c r="P13" i="1"/>
  <c r="J13" i="9" s="1"/>
  <c r="H13" i="9"/>
  <c r="J915" i="9"/>
  <c r="K799" i="1"/>
  <c r="L915" i="9" s="1"/>
  <c r="L799" i="1"/>
  <c r="M915" i="9" s="1"/>
  <c r="K802" i="1"/>
  <c r="L802" i="1"/>
  <c r="M11" i="9"/>
  <c r="K14" i="1"/>
  <c r="R13" i="1" l="1"/>
  <c r="L13" i="9" s="1"/>
  <c r="E9" i="7"/>
  <c r="H18" i="9" s="1"/>
  <c r="S13" i="1"/>
  <c r="M13" i="9" s="1"/>
  <c r="I15" i="1"/>
  <c r="L15" i="1" s="1"/>
  <c r="L11" i="9"/>
  <c r="G6" i="2"/>
  <c r="J1020" i="9" s="1"/>
  <c r="J878" i="1"/>
  <c r="H878" i="1"/>
  <c r="G878" i="1"/>
  <c r="H874" i="1"/>
  <c r="G874" i="1"/>
  <c r="H62" i="2"/>
  <c r="F18" i="7"/>
  <c r="B2" i="2"/>
  <c r="J12" i="9" l="1"/>
  <c r="H18" i="7"/>
  <c r="K15" i="1"/>
  <c r="L12" i="9" s="1"/>
  <c r="M12" i="9"/>
  <c r="I16" i="1" l="1"/>
  <c r="L16" i="1" s="1"/>
  <c r="H34" i="7"/>
  <c r="J34" i="7" s="1"/>
  <c r="I839" i="9"/>
  <c r="I924" i="9"/>
  <c r="AB863" i="1"/>
  <c r="I919" i="9"/>
  <c r="N14" i="2"/>
  <c r="I26" i="1"/>
  <c r="L26" i="1" s="1"/>
  <c r="C30" i="7"/>
  <c r="B4" i="1"/>
  <c r="D78" i="13"/>
  <c r="D88" i="13"/>
  <c r="D68" i="13"/>
  <c r="D51" i="13"/>
  <c r="D58" i="13"/>
  <c r="D44" i="13"/>
  <c r="D34" i="13"/>
  <c r="D39" i="13"/>
  <c r="D29" i="13"/>
  <c r="F68" i="13"/>
  <c r="F71" i="13"/>
  <c r="F74" i="13"/>
  <c r="F77" i="13"/>
  <c r="F80" i="13"/>
  <c r="F83" i="13"/>
  <c r="F86" i="13"/>
  <c r="F89" i="13"/>
  <c r="F92" i="13"/>
  <c r="F95" i="13"/>
  <c r="F65" i="13"/>
  <c r="B65" i="13" s="1"/>
  <c r="F41" i="13"/>
  <c r="F44" i="13"/>
  <c r="F47" i="13"/>
  <c r="F50" i="13"/>
  <c r="F53" i="13"/>
  <c r="F56" i="13"/>
  <c r="F59" i="13"/>
  <c r="F62" i="13"/>
  <c r="F38" i="13"/>
  <c r="F35" i="13"/>
  <c r="F32" i="13"/>
  <c r="F29" i="13"/>
  <c r="G17" i="13"/>
  <c r="G18" i="13"/>
  <c r="G19" i="13"/>
  <c r="F18" i="13"/>
  <c r="F19" i="13"/>
  <c r="F17" i="13"/>
  <c r="G20" i="13"/>
  <c r="G21" i="13"/>
  <c r="G22" i="13"/>
  <c r="F21" i="13"/>
  <c r="F22" i="13"/>
  <c r="F20" i="13"/>
  <c r="G9" i="13"/>
  <c r="G12" i="13"/>
  <c r="G13" i="13"/>
  <c r="G14" i="13"/>
  <c r="F6" i="13"/>
  <c r="F7" i="13"/>
  <c r="F13" i="13"/>
  <c r="F14" i="13"/>
  <c r="F12" i="13"/>
  <c r="F10" i="13"/>
  <c r="F11" i="13"/>
  <c r="F9" i="13"/>
  <c r="F8" i="13"/>
  <c r="N2" i="9"/>
  <c r="L116" i="12"/>
  <c r="H116" i="12"/>
  <c r="L115" i="12"/>
  <c r="H115" i="12"/>
  <c r="H114" i="12"/>
  <c r="H113" i="12"/>
  <c r="L114" i="12"/>
  <c r="M114" i="12" s="1"/>
  <c r="M115" i="12" s="1"/>
  <c r="L113" i="12"/>
  <c r="M113" i="12" s="1"/>
  <c r="G108" i="12"/>
  <c r="L107" i="12"/>
  <c r="M107" i="12" s="1"/>
  <c r="H107" i="12"/>
  <c r="H108" i="12" s="1"/>
  <c r="K89" i="12"/>
  <c r="K88" i="12"/>
  <c r="L88" i="12" s="1"/>
  <c r="M88" i="12" s="1"/>
  <c r="G99" i="12"/>
  <c r="K92" i="12"/>
  <c r="K91" i="12"/>
  <c r="K90" i="12"/>
  <c r="K97" i="12"/>
  <c r="H97" i="12"/>
  <c r="K96" i="12"/>
  <c r="K95" i="12"/>
  <c r="K94" i="12"/>
  <c r="K93" i="12"/>
  <c r="H96" i="12"/>
  <c r="H95" i="12"/>
  <c r="L30" i="2"/>
  <c r="I1046" i="9" s="1"/>
  <c r="H93" i="12"/>
  <c r="H92" i="12"/>
  <c r="H91" i="12"/>
  <c r="H90" i="12"/>
  <c r="H89" i="12"/>
  <c r="H88" i="12"/>
  <c r="G84" i="12"/>
  <c r="H77" i="12"/>
  <c r="H84" i="12" s="1"/>
  <c r="G71" i="12"/>
  <c r="H65" i="12"/>
  <c r="H71" i="12" s="1"/>
  <c r="H55" i="12"/>
  <c r="G166" i="12"/>
  <c r="D180" i="12"/>
  <c r="E180" i="12"/>
  <c r="F180" i="12"/>
  <c r="H51" i="12"/>
  <c r="G53" i="12"/>
  <c r="G52" i="12"/>
  <c r="H56" i="12"/>
  <c r="H54" i="12"/>
  <c r="H53" i="12"/>
  <c r="K53" i="12"/>
  <c r="K52" i="12"/>
  <c r="J53" i="12"/>
  <c r="J52" i="12"/>
  <c r="G47" i="12"/>
  <c r="H43" i="12"/>
  <c r="H42" i="12"/>
  <c r="H41" i="12"/>
  <c r="G48" i="2"/>
  <c r="J1068" i="9" s="1"/>
  <c r="G37" i="12"/>
  <c r="H30" i="12"/>
  <c r="H32" i="12"/>
  <c r="H31" i="12"/>
  <c r="H29" i="12"/>
  <c r="G11" i="12"/>
  <c r="G24" i="12"/>
  <c r="J135" i="12"/>
  <c r="H18" i="12"/>
  <c r="H17" i="12"/>
  <c r="H119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H5" i="12"/>
  <c r="H11" i="12" s="1"/>
  <c r="I1016" i="9"/>
  <c r="K1016" i="9"/>
  <c r="N1016" i="9"/>
  <c r="I1017" i="9"/>
  <c r="K1017" i="9"/>
  <c r="N1017" i="9"/>
  <c r="I1018" i="9"/>
  <c r="K1018" i="9"/>
  <c r="N1018" i="9"/>
  <c r="H1017" i="9"/>
  <c r="H1018" i="9"/>
  <c r="H1016" i="9"/>
  <c r="I1012" i="9"/>
  <c r="K1012" i="9"/>
  <c r="N1012" i="9"/>
  <c r="I1013" i="9"/>
  <c r="K1013" i="9"/>
  <c r="N1013" i="9"/>
  <c r="I1014" i="9"/>
  <c r="K1014" i="9"/>
  <c r="N1014" i="9"/>
  <c r="H1013" i="9"/>
  <c r="H1014" i="9"/>
  <c r="H1012" i="9"/>
  <c r="K809" i="9"/>
  <c r="N809" i="9"/>
  <c r="K810" i="9"/>
  <c r="N810" i="9"/>
  <c r="K811" i="9"/>
  <c r="N811" i="9"/>
  <c r="K813" i="9"/>
  <c r="N813" i="9"/>
  <c r="K814" i="9"/>
  <c r="N814" i="9"/>
  <c r="K815" i="9"/>
  <c r="N815" i="9"/>
  <c r="K817" i="9"/>
  <c r="N817" i="9"/>
  <c r="K818" i="9"/>
  <c r="N818" i="9"/>
  <c r="K819" i="9"/>
  <c r="N819" i="9"/>
  <c r="K821" i="9"/>
  <c r="N821" i="9"/>
  <c r="K822" i="9"/>
  <c r="N822" i="9"/>
  <c r="K823" i="9"/>
  <c r="N823" i="9"/>
  <c r="K825" i="9"/>
  <c r="N825" i="9"/>
  <c r="K826" i="9"/>
  <c r="N826" i="9"/>
  <c r="K827" i="9"/>
  <c r="N827" i="9"/>
  <c r="K829" i="9"/>
  <c r="N829" i="9"/>
  <c r="K830" i="9"/>
  <c r="N830" i="9"/>
  <c r="K831" i="9"/>
  <c r="N831" i="9"/>
  <c r="K833" i="9"/>
  <c r="N833" i="9"/>
  <c r="K834" i="9"/>
  <c r="N834" i="9"/>
  <c r="K835" i="9"/>
  <c r="N835" i="9"/>
  <c r="K837" i="9"/>
  <c r="N837" i="9"/>
  <c r="K838" i="9"/>
  <c r="N838" i="9"/>
  <c r="K839" i="9"/>
  <c r="N839" i="9"/>
  <c r="K841" i="9"/>
  <c r="N841" i="9"/>
  <c r="K842" i="9"/>
  <c r="N842" i="9"/>
  <c r="K843" i="9"/>
  <c r="N843" i="9"/>
  <c r="K845" i="9"/>
  <c r="N845" i="9"/>
  <c r="K846" i="9"/>
  <c r="N846" i="9"/>
  <c r="K847" i="9"/>
  <c r="N847" i="9"/>
  <c r="K849" i="9"/>
  <c r="N849" i="9"/>
  <c r="K850" i="9"/>
  <c r="N850" i="9"/>
  <c r="K851" i="9"/>
  <c r="N851" i="9"/>
  <c r="K853" i="9"/>
  <c r="N853" i="9"/>
  <c r="K854" i="9"/>
  <c r="N854" i="9"/>
  <c r="K855" i="9"/>
  <c r="N855" i="9"/>
  <c r="K857" i="9"/>
  <c r="N857" i="9"/>
  <c r="K858" i="9"/>
  <c r="N858" i="9"/>
  <c r="K859" i="9"/>
  <c r="N859" i="9"/>
  <c r="K861" i="9"/>
  <c r="N861" i="9"/>
  <c r="K862" i="9"/>
  <c r="N862" i="9"/>
  <c r="K863" i="9"/>
  <c r="N863" i="9"/>
  <c r="K865" i="9"/>
  <c r="N865" i="9"/>
  <c r="K866" i="9"/>
  <c r="N866" i="9"/>
  <c r="K867" i="9"/>
  <c r="N867" i="9"/>
  <c r="K869" i="9"/>
  <c r="N869" i="9"/>
  <c r="K870" i="9"/>
  <c r="N870" i="9"/>
  <c r="K871" i="9"/>
  <c r="N871" i="9"/>
  <c r="K873" i="9"/>
  <c r="N873" i="9"/>
  <c r="K874" i="9"/>
  <c r="N874" i="9"/>
  <c r="K875" i="9"/>
  <c r="N875" i="9"/>
  <c r="K877" i="9"/>
  <c r="N877" i="9"/>
  <c r="K878" i="9"/>
  <c r="N878" i="9"/>
  <c r="K879" i="9"/>
  <c r="N879" i="9"/>
  <c r="K881" i="9"/>
  <c r="N881" i="9"/>
  <c r="K882" i="9"/>
  <c r="N882" i="9"/>
  <c r="K883" i="9"/>
  <c r="N883" i="9"/>
  <c r="K885" i="9"/>
  <c r="N885" i="9"/>
  <c r="K886" i="9"/>
  <c r="N886" i="9"/>
  <c r="K887" i="9"/>
  <c r="N887" i="9"/>
  <c r="K889" i="9"/>
  <c r="N889" i="9"/>
  <c r="K890" i="9"/>
  <c r="N890" i="9"/>
  <c r="K891" i="9"/>
  <c r="N891" i="9"/>
  <c r="K893" i="9"/>
  <c r="N893" i="9"/>
  <c r="K894" i="9"/>
  <c r="N894" i="9"/>
  <c r="K895" i="9"/>
  <c r="N895" i="9"/>
  <c r="K897" i="9"/>
  <c r="N897" i="9"/>
  <c r="K898" i="9"/>
  <c r="N898" i="9"/>
  <c r="K899" i="9"/>
  <c r="N899" i="9"/>
  <c r="K901" i="9"/>
  <c r="N901" i="9"/>
  <c r="K902" i="9"/>
  <c r="N902" i="9"/>
  <c r="K903" i="9"/>
  <c r="N903" i="9"/>
  <c r="K905" i="9"/>
  <c r="N905" i="9"/>
  <c r="K906" i="9"/>
  <c r="N906" i="9"/>
  <c r="K907" i="9"/>
  <c r="N907" i="9"/>
  <c r="K909" i="9"/>
  <c r="N909" i="9"/>
  <c r="K910" i="9"/>
  <c r="N910" i="9"/>
  <c r="K911" i="9"/>
  <c r="N911" i="9"/>
  <c r="K918" i="9"/>
  <c r="N918" i="9"/>
  <c r="K919" i="9"/>
  <c r="N919" i="9"/>
  <c r="K920" i="9"/>
  <c r="N920" i="9"/>
  <c r="K922" i="9"/>
  <c r="N922" i="9"/>
  <c r="K923" i="9"/>
  <c r="N923" i="9"/>
  <c r="K924" i="9"/>
  <c r="N924" i="9"/>
  <c r="K926" i="9"/>
  <c r="N926" i="9"/>
  <c r="K927" i="9"/>
  <c r="N927" i="9"/>
  <c r="K928" i="9"/>
  <c r="N928" i="9"/>
  <c r="K930" i="9"/>
  <c r="N930" i="9"/>
  <c r="K931" i="9"/>
  <c r="N931" i="9"/>
  <c r="K932" i="9"/>
  <c r="N932" i="9"/>
  <c r="K934" i="9"/>
  <c r="N934" i="9"/>
  <c r="K935" i="9"/>
  <c r="N935" i="9"/>
  <c r="K936" i="9"/>
  <c r="N936" i="9"/>
  <c r="K938" i="9"/>
  <c r="N938" i="9"/>
  <c r="K939" i="9"/>
  <c r="N939" i="9"/>
  <c r="K940" i="9"/>
  <c r="N940" i="9"/>
  <c r="K942" i="9"/>
  <c r="N942" i="9"/>
  <c r="K943" i="9"/>
  <c r="N943" i="9"/>
  <c r="K944" i="9"/>
  <c r="N944" i="9"/>
  <c r="K946" i="9"/>
  <c r="N946" i="9"/>
  <c r="K947" i="9"/>
  <c r="N947" i="9"/>
  <c r="K948" i="9"/>
  <c r="N948" i="9"/>
  <c r="K950" i="9"/>
  <c r="N950" i="9"/>
  <c r="K951" i="9"/>
  <c r="N951" i="9"/>
  <c r="K952" i="9"/>
  <c r="N952" i="9"/>
  <c r="K954" i="9"/>
  <c r="N954" i="9"/>
  <c r="K955" i="9"/>
  <c r="N955" i="9"/>
  <c r="K956" i="9"/>
  <c r="N956" i="9"/>
  <c r="K958" i="9"/>
  <c r="N958" i="9"/>
  <c r="K959" i="9"/>
  <c r="N959" i="9"/>
  <c r="K960" i="9"/>
  <c r="N960" i="9"/>
  <c r="K962" i="9"/>
  <c r="N962" i="9"/>
  <c r="K963" i="9"/>
  <c r="N963" i="9"/>
  <c r="K964" i="9"/>
  <c r="N964" i="9"/>
  <c r="K966" i="9"/>
  <c r="N966" i="9"/>
  <c r="K967" i="9"/>
  <c r="N967" i="9"/>
  <c r="K968" i="9"/>
  <c r="N968" i="9"/>
  <c r="K970" i="9"/>
  <c r="N970" i="9"/>
  <c r="K971" i="9"/>
  <c r="N971" i="9"/>
  <c r="K972" i="9"/>
  <c r="N972" i="9"/>
  <c r="K974" i="9"/>
  <c r="N974" i="9"/>
  <c r="K975" i="9"/>
  <c r="N975" i="9"/>
  <c r="K976" i="9"/>
  <c r="N976" i="9"/>
  <c r="K978" i="9"/>
  <c r="N978" i="9"/>
  <c r="K979" i="9"/>
  <c r="N979" i="9"/>
  <c r="K980" i="9"/>
  <c r="N980" i="9"/>
  <c r="K982" i="9"/>
  <c r="N982" i="9"/>
  <c r="K983" i="9"/>
  <c r="N983" i="9"/>
  <c r="K984" i="9"/>
  <c r="N984" i="9"/>
  <c r="K990" i="9"/>
  <c r="N990" i="9"/>
  <c r="K991" i="9"/>
  <c r="N991" i="9"/>
  <c r="K992" i="9"/>
  <c r="N992" i="9"/>
  <c r="K995" i="9"/>
  <c r="N995" i="9"/>
  <c r="K996" i="9"/>
  <c r="N996" i="9"/>
  <c r="K997" i="9"/>
  <c r="N997" i="9"/>
  <c r="K999" i="9"/>
  <c r="N999" i="9"/>
  <c r="K1000" i="9"/>
  <c r="N1000" i="9"/>
  <c r="K1001" i="9"/>
  <c r="N1001" i="9"/>
  <c r="K1003" i="9"/>
  <c r="N1003" i="9"/>
  <c r="K1004" i="9"/>
  <c r="N1004" i="9"/>
  <c r="K1005" i="9"/>
  <c r="N1005" i="9"/>
  <c r="K1007" i="9"/>
  <c r="N1007" i="9"/>
  <c r="K1008" i="9"/>
  <c r="N1008" i="9"/>
  <c r="K1009" i="9"/>
  <c r="N1009" i="9"/>
  <c r="I809" i="9"/>
  <c r="I810" i="9"/>
  <c r="I811" i="9"/>
  <c r="I813" i="9"/>
  <c r="I814" i="9"/>
  <c r="I815" i="9"/>
  <c r="I817" i="9"/>
  <c r="I818" i="9"/>
  <c r="I819" i="9"/>
  <c r="I821" i="9"/>
  <c r="I822" i="9"/>
  <c r="I823" i="9"/>
  <c r="I825" i="9"/>
  <c r="I827" i="9"/>
  <c r="I829" i="9"/>
  <c r="I830" i="9"/>
  <c r="I831" i="9"/>
  <c r="I837" i="9"/>
  <c r="I838" i="9"/>
  <c r="I841" i="9"/>
  <c r="I842" i="9"/>
  <c r="I843" i="9"/>
  <c r="I845" i="9"/>
  <c r="I846" i="9"/>
  <c r="I847" i="9"/>
  <c r="I849" i="9"/>
  <c r="I850" i="9"/>
  <c r="I851" i="9"/>
  <c r="I853" i="9"/>
  <c r="I854" i="9"/>
  <c r="I855" i="9"/>
  <c r="I857" i="9"/>
  <c r="I858" i="9"/>
  <c r="I859" i="9"/>
  <c r="I861" i="9"/>
  <c r="I862" i="9"/>
  <c r="I863" i="9"/>
  <c r="I865" i="9"/>
  <c r="I866" i="9"/>
  <c r="I867" i="9"/>
  <c r="I869" i="9"/>
  <c r="I870" i="9"/>
  <c r="I871" i="9"/>
  <c r="I873" i="9"/>
  <c r="I874" i="9"/>
  <c r="I875" i="9"/>
  <c r="I877" i="9"/>
  <c r="I878" i="9"/>
  <c r="I879" i="9"/>
  <c r="I881" i="9"/>
  <c r="I882" i="9"/>
  <c r="I883" i="9"/>
  <c r="I885" i="9"/>
  <c r="I886" i="9"/>
  <c r="I887" i="9"/>
  <c r="I889" i="9"/>
  <c r="I890" i="9"/>
  <c r="I891" i="9"/>
  <c r="I893" i="9"/>
  <c r="I894" i="9"/>
  <c r="I895" i="9"/>
  <c r="I897" i="9"/>
  <c r="I898" i="9"/>
  <c r="I899" i="9"/>
  <c r="I901" i="9"/>
  <c r="I902" i="9"/>
  <c r="I903" i="9"/>
  <c r="I905" i="9"/>
  <c r="I906" i="9"/>
  <c r="I907" i="9"/>
  <c r="I909" i="9"/>
  <c r="I910" i="9"/>
  <c r="I911" i="9"/>
  <c r="I918" i="9"/>
  <c r="I920" i="9"/>
  <c r="I922" i="9"/>
  <c r="I923" i="9"/>
  <c r="I926" i="9"/>
  <c r="I927" i="9"/>
  <c r="I928" i="9"/>
  <c r="I930" i="9"/>
  <c r="I931" i="9"/>
  <c r="I932" i="9"/>
  <c r="I934" i="9"/>
  <c r="I935" i="9"/>
  <c r="I936" i="9"/>
  <c r="I938" i="9"/>
  <c r="I939" i="9"/>
  <c r="I940" i="9"/>
  <c r="I942" i="9"/>
  <c r="I943" i="9"/>
  <c r="I944" i="9"/>
  <c r="I946" i="9"/>
  <c r="I947" i="9"/>
  <c r="I948" i="9"/>
  <c r="I950" i="9"/>
  <c r="I952" i="9"/>
  <c r="I954" i="9"/>
  <c r="I955" i="9"/>
  <c r="I956" i="9"/>
  <c r="I958" i="9"/>
  <c r="I959" i="9"/>
  <c r="I960" i="9"/>
  <c r="I962" i="9"/>
  <c r="I963" i="9"/>
  <c r="I964" i="9"/>
  <c r="I966" i="9"/>
  <c r="I967" i="9"/>
  <c r="I968" i="9"/>
  <c r="I970" i="9"/>
  <c r="I971" i="9"/>
  <c r="I972" i="9"/>
  <c r="I974" i="9"/>
  <c r="I975" i="9"/>
  <c r="I976" i="9"/>
  <c r="I978" i="9"/>
  <c r="I979" i="9"/>
  <c r="I980" i="9"/>
  <c r="I982" i="9"/>
  <c r="I983" i="9"/>
  <c r="I984" i="9"/>
  <c r="I990" i="9"/>
  <c r="I991" i="9"/>
  <c r="I992" i="9"/>
  <c r="I995" i="9"/>
  <c r="I996" i="9"/>
  <c r="I997" i="9"/>
  <c r="I999" i="9"/>
  <c r="I1000" i="9"/>
  <c r="I1001" i="9"/>
  <c r="I1003" i="9"/>
  <c r="I1004" i="9"/>
  <c r="I1005" i="9"/>
  <c r="I1007" i="9"/>
  <c r="I1008" i="9"/>
  <c r="I1009" i="9"/>
  <c r="H809" i="9"/>
  <c r="H810" i="9"/>
  <c r="H811" i="9"/>
  <c r="H813" i="9"/>
  <c r="H814" i="9"/>
  <c r="H815" i="9"/>
  <c r="H817" i="9"/>
  <c r="H818" i="9"/>
  <c r="H819" i="9"/>
  <c r="H821" i="9"/>
  <c r="H822" i="9"/>
  <c r="H823" i="9"/>
  <c r="H825" i="9"/>
  <c r="H826" i="9"/>
  <c r="H827" i="9"/>
  <c r="H829" i="9"/>
  <c r="H830" i="9"/>
  <c r="H831" i="9"/>
  <c r="H833" i="9"/>
  <c r="H834" i="9"/>
  <c r="H835" i="9"/>
  <c r="H837" i="9"/>
  <c r="H838" i="9"/>
  <c r="H839" i="9"/>
  <c r="H841" i="9"/>
  <c r="H842" i="9"/>
  <c r="H843" i="9"/>
  <c r="H845" i="9"/>
  <c r="H846" i="9"/>
  <c r="H847" i="9"/>
  <c r="H849" i="9"/>
  <c r="H850" i="9"/>
  <c r="H851" i="9"/>
  <c r="H853" i="9"/>
  <c r="H854" i="9"/>
  <c r="H855" i="9"/>
  <c r="H857" i="9"/>
  <c r="H858" i="9"/>
  <c r="H859" i="9"/>
  <c r="H861" i="9"/>
  <c r="H862" i="9"/>
  <c r="H863" i="9"/>
  <c r="H865" i="9"/>
  <c r="H866" i="9"/>
  <c r="H867" i="9"/>
  <c r="H869" i="9"/>
  <c r="H870" i="9"/>
  <c r="H871" i="9"/>
  <c r="H873" i="9"/>
  <c r="H874" i="9"/>
  <c r="H875" i="9"/>
  <c r="H877" i="9"/>
  <c r="H878" i="9"/>
  <c r="H879" i="9"/>
  <c r="H881" i="9"/>
  <c r="H882" i="9"/>
  <c r="H883" i="9"/>
  <c r="H885" i="9"/>
  <c r="H886" i="9"/>
  <c r="H887" i="9"/>
  <c r="H889" i="9"/>
  <c r="H890" i="9"/>
  <c r="H891" i="9"/>
  <c r="H893" i="9"/>
  <c r="H894" i="9"/>
  <c r="H895" i="9"/>
  <c r="H897" i="9"/>
  <c r="H898" i="9"/>
  <c r="H899" i="9"/>
  <c r="H901" i="9"/>
  <c r="H902" i="9"/>
  <c r="H903" i="9"/>
  <c r="H905" i="9"/>
  <c r="H906" i="9"/>
  <c r="H907" i="9"/>
  <c r="H909" i="9"/>
  <c r="H910" i="9"/>
  <c r="H911" i="9"/>
  <c r="H918" i="9"/>
  <c r="H919" i="9"/>
  <c r="H920" i="9"/>
  <c r="H922" i="9"/>
  <c r="H923" i="9"/>
  <c r="H924" i="9"/>
  <c r="H926" i="9"/>
  <c r="H927" i="9"/>
  <c r="H928" i="9"/>
  <c r="H930" i="9"/>
  <c r="H931" i="9"/>
  <c r="H932" i="9"/>
  <c r="H934" i="9"/>
  <c r="H935" i="9"/>
  <c r="H936" i="9"/>
  <c r="H938" i="9"/>
  <c r="H939" i="9"/>
  <c r="H940" i="9"/>
  <c r="H942" i="9"/>
  <c r="H943" i="9"/>
  <c r="H944" i="9"/>
  <c r="H946" i="9"/>
  <c r="H947" i="9"/>
  <c r="H948" i="9"/>
  <c r="H950" i="9"/>
  <c r="H951" i="9"/>
  <c r="H952" i="9"/>
  <c r="H954" i="9"/>
  <c r="H955" i="9"/>
  <c r="H956" i="9"/>
  <c r="H958" i="9"/>
  <c r="H959" i="9"/>
  <c r="H960" i="9"/>
  <c r="H962" i="9"/>
  <c r="H963" i="9"/>
  <c r="H964" i="9"/>
  <c r="H966" i="9"/>
  <c r="H967" i="9"/>
  <c r="H968" i="9"/>
  <c r="H970" i="9"/>
  <c r="H971" i="9"/>
  <c r="H972" i="9"/>
  <c r="H974" i="9"/>
  <c r="H975" i="9"/>
  <c r="H976" i="9"/>
  <c r="H978" i="9"/>
  <c r="H979" i="9"/>
  <c r="H980" i="9"/>
  <c r="H982" i="9"/>
  <c r="H983" i="9"/>
  <c r="H984" i="9"/>
  <c r="H990" i="9"/>
  <c r="H991" i="9"/>
  <c r="H992" i="9"/>
  <c r="H995" i="9"/>
  <c r="H996" i="9"/>
  <c r="H997" i="9"/>
  <c r="H999" i="9"/>
  <c r="H1000" i="9"/>
  <c r="H1001" i="9"/>
  <c r="H1003" i="9"/>
  <c r="H1004" i="9"/>
  <c r="H1005" i="9"/>
  <c r="H1007" i="9"/>
  <c r="H1008" i="9"/>
  <c r="H1009" i="9"/>
  <c r="N53" i="9"/>
  <c r="N52" i="9"/>
  <c r="N51" i="9"/>
  <c r="N50" i="9"/>
  <c r="N49" i="9"/>
  <c r="N48" i="9"/>
  <c r="N47" i="9"/>
  <c r="N46" i="9"/>
  <c r="N45" i="9"/>
  <c r="N44" i="9"/>
  <c r="N43" i="9"/>
  <c r="N41" i="9"/>
  <c r="N40" i="9"/>
  <c r="N39" i="9"/>
  <c r="N37" i="9"/>
  <c r="N36" i="9"/>
  <c r="N35" i="9"/>
  <c r="N33" i="9"/>
  <c r="N32" i="9"/>
  <c r="N31" i="9"/>
  <c r="N29" i="9"/>
  <c r="N28" i="9"/>
  <c r="N27" i="9"/>
  <c r="N25" i="9"/>
  <c r="N24" i="9"/>
  <c r="N23" i="9"/>
  <c r="N21" i="9"/>
  <c r="N20" i="9"/>
  <c r="N19" i="9"/>
  <c r="N4" i="9"/>
  <c r="N3" i="9"/>
  <c r="I53" i="9"/>
  <c r="I52" i="9"/>
  <c r="I51" i="9"/>
  <c r="I50" i="9"/>
  <c r="I49" i="9"/>
  <c r="I48" i="9"/>
  <c r="I47" i="9"/>
  <c r="I46" i="9"/>
  <c r="I45" i="9"/>
  <c r="I44" i="9"/>
  <c r="I43" i="9"/>
  <c r="H53" i="9"/>
  <c r="H52" i="9"/>
  <c r="H51" i="9"/>
  <c r="H50" i="9"/>
  <c r="H49" i="9"/>
  <c r="H48" i="9"/>
  <c r="H47" i="9"/>
  <c r="H46" i="9"/>
  <c r="H45" i="9"/>
  <c r="H44" i="9"/>
  <c r="H43" i="9"/>
  <c r="K53" i="9"/>
  <c r="K52" i="9"/>
  <c r="K51" i="9"/>
  <c r="K50" i="9"/>
  <c r="K49" i="9"/>
  <c r="K48" i="9"/>
  <c r="K47" i="9"/>
  <c r="K46" i="9"/>
  <c r="K45" i="9"/>
  <c r="K44" i="9"/>
  <c r="K43" i="9"/>
  <c r="K41" i="9"/>
  <c r="K40" i="9"/>
  <c r="K39" i="9"/>
  <c r="I41" i="9"/>
  <c r="I40" i="9"/>
  <c r="I39" i="9"/>
  <c r="H41" i="9"/>
  <c r="H40" i="9"/>
  <c r="H39" i="9"/>
  <c r="K37" i="9"/>
  <c r="K36" i="9"/>
  <c r="K35" i="9"/>
  <c r="I37" i="9"/>
  <c r="I36" i="9"/>
  <c r="I35" i="9"/>
  <c r="H37" i="9"/>
  <c r="H36" i="9"/>
  <c r="H35" i="9"/>
  <c r="K31" i="9"/>
  <c r="I31" i="9"/>
  <c r="H33" i="9"/>
  <c r="H32" i="9"/>
  <c r="H31" i="9"/>
  <c r="K29" i="9"/>
  <c r="K28" i="9"/>
  <c r="K27" i="9"/>
  <c r="I29" i="9"/>
  <c r="I28" i="9"/>
  <c r="I27" i="9"/>
  <c r="H29" i="9"/>
  <c r="H28" i="9"/>
  <c r="H27" i="9"/>
  <c r="K25" i="9"/>
  <c r="K24" i="9"/>
  <c r="K23" i="9"/>
  <c r="I25" i="9"/>
  <c r="I24" i="9"/>
  <c r="I23" i="9"/>
  <c r="H25" i="9"/>
  <c r="H24" i="9"/>
  <c r="H23" i="9"/>
  <c r="K21" i="9"/>
  <c r="K20" i="9"/>
  <c r="K19" i="9"/>
  <c r="I21" i="9"/>
  <c r="I20" i="9"/>
  <c r="I19" i="9"/>
  <c r="H21" i="9"/>
  <c r="H20" i="9"/>
  <c r="H19" i="9"/>
  <c r="K16" i="9"/>
  <c r="K15" i="9"/>
  <c r="K14" i="9"/>
  <c r="I16" i="9"/>
  <c r="I15" i="9"/>
  <c r="I14" i="9"/>
  <c r="H16" i="9"/>
  <c r="H15" i="9"/>
  <c r="H14" i="9"/>
  <c r="K8" i="9"/>
  <c r="K7" i="9"/>
  <c r="I8" i="9"/>
  <c r="I7" i="9"/>
  <c r="H8" i="9"/>
  <c r="K4" i="9"/>
  <c r="K3" i="9"/>
  <c r="K2" i="9"/>
  <c r="I4" i="9"/>
  <c r="I3" i="9"/>
  <c r="I2" i="9"/>
  <c r="H4" i="9"/>
  <c r="H3" i="9"/>
  <c r="H2" i="9"/>
  <c r="H35" i="7"/>
  <c r="I35" i="7" s="1"/>
  <c r="G35" i="7"/>
  <c r="G34" i="7"/>
  <c r="G7" i="13"/>
  <c r="I834" i="9"/>
  <c r="G6" i="13"/>
  <c r="I833" i="9"/>
  <c r="I835" i="9"/>
  <c r="I9" i="5"/>
  <c r="I8" i="5"/>
  <c r="K870" i="1"/>
  <c r="N54" i="2"/>
  <c r="K54" i="2"/>
  <c r="H1067" i="9" s="1"/>
  <c r="L54" i="2"/>
  <c r="I1067" i="9" s="1"/>
  <c r="N50" i="2"/>
  <c r="K50" i="2"/>
  <c r="H1076" i="9" s="1"/>
  <c r="L50" i="2"/>
  <c r="I1076" i="9" s="1"/>
  <c r="K48" i="2"/>
  <c r="H1070" i="9" s="1"/>
  <c r="N46" i="2"/>
  <c r="L46" i="2"/>
  <c r="I1079" i="9" s="1"/>
  <c r="K46" i="2"/>
  <c r="H1079" i="9" s="1"/>
  <c r="G46" i="2"/>
  <c r="I46" i="2" s="1"/>
  <c r="L1077" i="9" s="1"/>
  <c r="N44" i="2"/>
  <c r="L44" i="2"/>
  <c r="K44" i="2"/>
  <c r="H1061" i="9" s="1"/>
  <c r="G44" i="2"/>
  <c r="J44" i="2" s="1"/>
  <c r="M1059" i="9" s="1"/>
  <c r="N42" i="2"/>
  <c r="K1058" i="9" s="1"/>
  <c r="L42" i="2"/>
  <c r="I1058" i="9" s="1"/>
  <c r="K42" i="2"/>
  <c r="H1058" i="9" s="1"/>
  <c r="G42" i="2"/>
  <c r="J42" i="2" s="1"/>
  <c r="M1056" i="9" s="1"/>
  <c r="N40" i="2"/>
  <c r="L40" i="2"/>
  <c r="I1055" i="9" s="1"/>
  <c r="K40" i="2"/>
  <c r="H1055" i="9" s="1"/>
  <c r="G40" i="2"/>
  <c r="J40" i="2" s="1"/>
  <c r="M1053" i="9" s="1"/>
  <c r="N38" i="2"/>
  <c r="K38" i="2"/>
  <c r="H1052" i="9" s="1"/>
  <c r="L38" i="2"/>
  <c r="I1052" i="9" s="1"/>
  <c r="N34" i="2"/>
  <c r="L34" i="2"/>
  <c r="I1049" i="9" s="1"/>
  <c r="K34" i="2"/>
  <c r="H1049" i="9" s="1"/>
  <c r="G34" i="2"/>
  <c r="J34" i="2" s="1"/>
  <c r="M1047" i="9" s="1"/>
  <c r="N32" i="2"/>
  <c r="L32" i="2"/>
  <c r="I1088" i="9" s="1"/>
  <c r="K32" i="2"/>
  <c r="H1088" i="9" s="1"/>
  <c r="G32" i="2"/>
  <c r="I32" i="2" s="1"/>
  <c r="G33" i="2" s="1"/>
  <c r="N30" i="2"/>
  <c r="K30" i="2"/>
  <c r="H1046" i="9" s="1"/>
  <c r="K28" i="2"/>
  <c r="H1043" i="9" s="1"/>
  <c r="L28" i="2"/>
  <c r="I1043" i="9" s="1"/>
  <c r="N26" i="2"/>
  <c r="L26" i="2"/>
  <c r="I1040" i="9" s="1"/>
  <c r="K26" i="2"/>
  <c r="H1040" i="9" s="1"/>
  <c r="G26" i="2"/>
  <c r="J1038" i="9" s="1"/>
  <c r="N22" i="2"/>
  <c r="K22" i="2"/>
  <c r="H1034" i="9" s="1"/>
  <c r="N20" i="2"/>
  <c r="K20" i="2"/>
  <c r="H1031" i="9" s="1"/>
  <c r="L20" i="2"/>
  <c r="I1031" i="9" s="1"/>
  <c r="N18" i="2"/>
  <c r="L18" i="2"/>
  <c r="I1064" i="9" s="1"/>
  <c r="K18" i="2"/>
  <c r="H1064" i="9" s="1"/>
  <c r="N16" i="2"/>
  <c r="L16" i="2"/>
  <c r="I1028" i="9" s="1"/>
  <c r="K16" i="2"/>
  <c r="H1028" i="9" s="1"/>
  <c r="L12" i="2"/>
  <c r="K12" i="2"/>
  <c r="H1073" i="9" s="1"/>
  <c r="G12" i="2"/>
  <c r="J1071" i="9" s="1"/>
  <c r="L10" i="2"/>
  <c r="I1082" i="9" s="1"/>
  <c r="K10" i="2"/>
  <c r="H1082" i="9" s="1"/>
  <c r="G10" i="2"/>
  <c r="J10" i="2" s="1"/>
  <c r="M1080" i="9" s="1"/>
  <c r="N8" i="2"/>
  <c r="L8" i="2"/>
  <c r="I1025" i="9" s="1"/>
  <c r="K8" i="2"/>
  <c r="H1025" i="9" s="1"/>
  <c r="N6" i="2"/>
  <c r="K1022" i="9" s="1"/>
  <c r="L6" i="2"/>
  <c r="I1022" i="9" s="1"/>
  <c r="H1022" i="9"/>
  <c r="I6" i="2"/>
  <c r="G14" i="2"/>
  <c r="J1083" i="9" s="1"/>
  <c r="G28" i="2"/>
  <c r="J1041" i="9" s="1"/>
  <c r="J1050" i="9"/>
  <c r="G50" i="2"/>
  <c r="J1074" i="9" s="1"/>
  <c r="G54" i="2"/>
  <c r="J54" i="2" s="1"/>
  <c r="M1065" i="9" s="1"/>
  <c r="G20" i="2"/>
  <c r="N836" i="1"/>
  <c r="H969" i="9" s="1"/>
  <c r="O836" i="1"/>
  <c r="Q836" i="1"/>
  <c r="K969" i="9" s="1"/>
  <c r="N839" i="1"/>
  <c r="H973" i="9" s="1"/>
  <c r="O839" i="1"/>
  <c r="Q839" i="1"/>
  <c r="K973" i="9" s="1"/>
  <c r="N842" i="1"/>
  <c r="O842" i="1"/>
  <c r="I977" i="9" s="1"/>
  <c r="Q842" i="1"/>
  <c r="N845" i="1"/>
  <c r="H981" i="9" s="1"/>
  <c r="O845" i="1"/>
  <c r="I981" i="9" s="1"/>
  <c r="Q845" i="1"/>
  <c r="K981" i="9" s="1"/>
  <c r="N848" i="1"/>
  <c r="O848" i="1"/>
  <c r="I985" i="9" s="1"/>
  <c r="Q848" i="1"/>
  <c r="K985" i="9" s="1"/>
  <c r="N779" i="1"/>
  <c r="H900" i="9" s="1"/>
  <c r="O779" i="1"/>
  <c r="Q779" i="1"/>
  <c r="K900" i="9" s="1"/>
  <c r="N782" i="1"/>
  <c r="O782" i="1"/>
  <c r="I904" i="9" s="1"/>
  <c r="Q782" i="1"/>
  <c r="K904" i="9" s="1"/>
  <c r="N785" i="1"/>
  <c r="H908" i="9" s="1"/>
  <c r="O785" i="1"/>
  <c r="Q785" i="1"/>
  <c r="K908" i="9" s="1"/>
  <c r="K779" i="1"/>
  <c r="I780" i="1" s="1"/>
  <c r="K785" i="1"/>
  <c r="I786" i="1" s="1"/>
  <c r="Q875" i="1"/>
  <c r="Q878" i="1" s="1"/>
  <c r="H15" i="7" s="1"/>
  <c r="O875" i="1"/>
  <c r="N875" i="1"/>
  <c r="I875" i="1"/>
  <c r="Q871" i="1"/>
  <c r="O871" i="1"/>
  <c r="O874" i="1" s="1"/>
  <c r="F14" i="7" s="1"/>
  <c r="N871" i="1"/>
  <c r="I871" i="1"/>
  <c r="K871" i="1" s="1"/>
  <c r="L1012" i="9" s="1"/>
  <c r="Q866" i="1"/>
  <c r="K1010" i="9" s="1"/>
  <c r="O866" i="1"/>
  <c r="N866" i="1"/>
  <c r="H1010" i="9" s="1"/>
  <c r="I866" i="1"/>
  <c r="Q863" i="1"/>
  <c r="K1006" i="9" s="1"/>
  <c r="O863" i="1"/>
  <c r="N863" i="1"/>
  <c r="H1006" i="9" s="1"/>
  <c r="I863" i="1"/>
  <c r="Q860" i="1"/>
  <c r="K1002" i="9" s="1"/>
  <c r="O860" i="1"/>
  <c r="I1002" i="9" s="1"/>
  <c r="N860" i="1"/>
  <c r="H1002" i="9" s="1"/>
  <c r="M999" i="9"/>
  <c r="Q857" i="1"/>
  <c r="K998" i="9" s="1"/>
  <c r="O857" i="1"/>
  <c r="Q854" i="1"/>
  <c r="K993" i="9" s="1"/>
  <c r="O854" i="1"/>
  <c r="I993" i="9" s="1"/>
  <c r="K854" i="1"/>
  <c r="I855" i="1" s="1"/>
  <c r="Q833" i="1"/>
  <c r="O833" i="1"/>
  <c r="I965" i="9" s="1"/>
  <c r="N833" i="1"/>
  <c r="Q830" i="1"/>
  <c r="K961" i="9" s="1"/>
  <c r="O830" i="1"/>
  <c r="I961" i="9" s="1"/>
  <c r="N830" i="1"/>
  <c r="Q827" i="1"/>
  <c r="K957" i="9" s="1"/>
  <c r="O827" i="1"/>
  <c r="I957" i="9" s="1"/>
  <c r="N827" i="1"/>
  <c r="Q824" i="1"/>
  <c r="K953" i="9" s="1"/>
  <c r="N824" i="1"/>
  <c r="H953" i="9" s="1"/>
  <c r="Q821" i="1"/>
  <c r="K949" i="9" s="1"/>
  <c r="O821" i="1"/>
  <c r="I949" i="9" s="1"/>
  <c r="N821" i="1"/>
  <c r="H949" i="9" s="1"/>
  <c r="Q818" i="1"/>
  <c r="K945" i="9" s="1"/>
  <c r="O818" i="1"/>
  <c r="N818" i="1"/>
  <c r="H945" i="9" s="1"/>
  <c r="Q815" i="1"/>
  <c r="K941" i="9" s="1"/>
  <c r="O815" i="1"/>
  <c r="I941" i="9" s="1"/>
  <c r="N815" i="1"/>
  <c r="H941" i="9" s="1"/>
  <c r="Q812" i="1"/>
  <c r="K937" i="9" s="1"/>
  <c r="O812" i="1"/>
  <c r="N812" i="1"/>
  <c r="H937" i="9" s="1"/>
  <c r="Q809" i="1"/>
  <c r="K933" i="9" s="1"/>
  <c r="O809" i="1"/>
  <c r="N809" i="1"/>
  <c r="H933" i="9" s="1"/>
  <c r="Q806" i="1"/>
  <c r="K929" i="9" s="1"/>
  <c r="O806" i="1"/>
  <c r="I929" i="9" s="1"/>
  <c r="N806" i="1"/>
  <c r="H929" i="9" s="1"/>
  <c r="Q803" i="1"/>
  <c r="K925" i="9" s="1"/>
  <c r="O803" i="1"/>
  <c r="N803" i="1"/>
  <c r="H925" i="9" s="1"/>
  <c r="Q800" i="1"/>
  <c r="K921" i="9" s="1"/>
  <c r="O800" i="1"/>
  <c r="H921" i="9"/>
  <c r="M918" i="9"/>
  <c r="Q788" i="1"/>
  <c r="K912" i="9" s="1"/>
  <c r="O788" i="1"/>
  <c r="N788" i="1"/>
  <c r="H912" i="9" s="1"/>
  <c r="Q776" i="1"/>
  <c r="K896" i="9" s="1"/>
  <c r="O776" i="1"/>
  <c r="N776" i="1"/>
  <c r="H896" i="9" s="1"/>
  <c r="K776" i="1"/>
  <c r="I777" i="1" s="1"/>
  <c r="Q773" i="1"/>
  <c r="K892" i="9" s="1"/>
  <c r="O773" i="1"/>
  <c r="N773" i="1"/>
  <c r="H892" i="9" s="1"/>
  <c r="K773" i="1"/>
  <c r="I774" i="1" s="1"/>
  <c r="Q770" i="1"/>
  <c r="K888" i="9" s="1"/>
  <c r="N770" i="1"/>
  <c r="H888" i="9" s="1"/>
  <c r="Q767" i="1"/>
  <c r="K884" i="9" s="1"/>
  <c r="O767" i="1"/>
  <c r="I884" i="9" s="1"/>
  <c r="N767" i="1"/>
  <c r="K880" i="9"/>
  <c r="I880" i="9"/>
  <c r="H880" i="9"/>
  <c r="Q761" i="1"/>
  <c r="O761" i="1"/>
  <c r="I876" i="9" s="1"/>
  <c r="N761" i="1"/>
  <c r="H876" i="9" s="1"/>
  <c r="Q758" i="1"/>
  <c r="O758" i="1"/>
  <c r="I872" i="9" s="1"/>
  <c r="N758" i="1"/>
  <c r="H872" i="9" s="1"/>
  <c r="Q755" i="1"/>
  <c r="O755" i="1"/>
  <c r="I868" i="9" s="1"/>
  <c r="N755" i="1"/>
  <c r="Q752" i="1"/>
  <c r="K864" i="9" s="1"/>
  <c r="O752" i="1"/>
  <c r="I864" i="9" s="1"/>
  <c r="N752" i="1"/>
  <c r="H864" i="9" s="1"/>
  <c r="Q749" i="1"/>
  <c r="K860" i="9" s="1"/>
  <c r="O749" i="1"/>
  <c r="N749" i="1"/>
  <c r="H860" i="9" s="1"/>
  <c r="Q746" i="1"/>
  <c r="K856" i="9" s="1"/>
  <c r="O746" i="1"/>
  <c r="N746" i="1"/>
  <c r="H856" i="9" s="1"/>
  <c r="K746" i="1"/>
  <c r="I747" i="1" s="1"/>
  <c r="Q743" i="1"/>
  <c r="K852" i="9" s="1"/>
  <c r="O743" i="1"/>
  <c r="N743" i="1"/>
  <c r="H852" i="9" s="1"/>
  <c r="K743" i="1"/>
  <c r="I744" i="1" s="1"/>
  <c r="K848" i="9"/>
  <c r="I848" i="9"/>
  <c r="H848" i="9"/>
  <c r="Q740" i="1"/>
  <c r="K844" i="9" s="1"/>
  <c r="O740" i="1"/>
  <c r="N740" i="1"/>
  <c r="H844" i="9" s="1"/>
  <c r="K740" i="1"/>
  <c r="I741" i="1" s="1"/>
  <c r="Q737" i="1"/>
  <c r="O737" i="1"/>
  <c r="N737" i="1"/>
  <c r="H840" i="9" s="1"/>
  <c r="K836" i="9"/>
  <c r="I836" i="9"/>
  <c r="Q731" i="1"/>
  <c r="K832" i="9" s="1"/>
  <c r="O731" i="1"/>
  <c r="I832" i="9" s="1"/>
  <c r="N731" i="1"/>
  <c r="Q728" i="1"/>
  <c r="K828" i="9" s="1"/>
  <c r="N728" i="1"/>
  <c r="H828" i="9" s="1"/>
  <c r="K728" i="1"/>
  <c r="I729" i="1" s="1"/>
  <c r="Q725" i="1"/>
  <c r="K824" i="9" s="1"/>
  <c r="O725" i="1"/>
  <c r="N725" i="1"/>
  <c r="H824" i="9" s="1"/>
  <c r="Q722" i="1"/>
  <c r="K820" i="9" s="1"/>
  <c r="O722" i="1"/>
  <c r="I820" i="9" s="1"/>
  <c r="N722" i="1"/>
  <c r="H820" i="9" s="1"/>
  <c r="Q719" i="1"/>
  <c r="K816" i="9" s="1"/>
  <c r="O719" i="1"/>
  <c r="N719" i="1"/>
  <c r="H816" i="9" s="1"/>
  <c r="K719" i="1"/>
  <c r="I720" i="1" s="1"/>
  <c r="Q716" i="1"/>
  <c r="K812" i="9" s="1"/>
  <c r="O716" i="1"/>
  <c r="N716" i="1"/>
  <c r="H812" i="9" s="1"/>
  <c r="K808" i="9"/>
  <c r="O713" i="1"/>
  <c r="H808" i="9"/>
  <c r="L713" i="1"/>
  <c r="M805" i="9" s="1"/>
  <c r="K54" i="9"/>
  <c r="I54" i="9"/>
  <c r="H54" i="9"/>
  <c r="Q35" i="1"/>
  <c r="K42" i="9" s="1"/>
  <c r="I42" i="9"/>
  <c r="I35" i="1"/>
  <c r="Q32" i="1"/>
  <c r="K38" i="9" s="1"/>
  <c r="I38" i="9"/>
  <c r="H38" i="9"/>
  <c r="I32" i="1"/>
  <c r="K34" i="9"/>
  <c r="I34" i="9"/>
  <c r="H34" i="9"/>
  <c r="J31" i="9"/>
  <c r="K30" i="9"/>
  <c r="H30" i="9"/>
  <c r="H26" i="9"/>
  <c r="I23" i="1"/>
  <c r="Q20" i="1"/>
  <c r="O20" i="1"/>
  <c r="N20" i="1"/>
  <c r="N49" i="1" s="1"/>
  <c r="I20" i="1"/>
  <c r="Q16" i="1"/>
  <c r="K17" i="9" s="1"/>
  <c r="O16" i="1"/>
  <c r="I17" i="9" s="1"/>
  <c r="H17" i="9"/>
  <c r="Q10" i="1"/>
  <c r="K9" i="9" s="1"/>
  <c r="O10" i="1"/>
  <c r="I9" i="9" s="1"/>
  <c r="H9" i="9"/>
  <c r="J6" i="9"/>
  <c r="Q7" i="1"/>
  <c r="O7" i="1"/>
  <c r="M970" i="9"/>
  <c r="M930" i="9"/>
  <c r="M901" i="9"/>
  <c r="M27" i="9"/>
  <c r="M990" i="9"/>
  <c r="O770" i="1"/>
  <c r="I888" i="9" s="1"/>
  <c r="G10" i="13"/>
  <c r="G22" i="2"/>
  <c r="I22" i="2" s="1"/>
  <c r="G23" i="2" s="1"/>
  <c r="L22" i="2"/>
  <c r="I1034" i="9" s="1"/>
  <c r="G8" i="2"/>
  <c r="I8" i="2" s="1"/>
  <c r="G9" i="2" s="1"/>
  <c r="M881" i="9"/>
  <c r="I951" i="9"/>
  <c r="O824" i="1"/>
  <c r="I953" i="9" s="1"/>
  <c r="O728" i="1"/>
  <c r="I828" i="9" s="1"/>
  <c r="I826" i="9"/>
  <c r="M922" i="9"/>
  <c r="H5" i="9"/>
  <c r="M43" i="9"/>
  <c r="M978" i="9"/>
  <c r="G8" i="13"/>
  <c r="J38" i="2"/>
  <c r="M1050" i="9" s="1"/>
  <c r="L1050" i="9"/>
  <c r="L14" i="2"/>
  <c r="I1085" i="9" s="1"/>
  <c r="J6" i="2"/>
  <c r="M1020" i="9" s="1"/>
  <c r="G18" i="7"/>
  <c r="K14" i="2"/>
  <c r="H1085" i="9" s="1"/>
  <c r="G18" i="2"/>
  <c r="I18" i="2" s="1"/>
  <c r="L1062" i="9" s="1"/>
  <c r="G30" i="2"/>
  <c r="J1044" i="9" s="1"/>
  <c r="L48" i="2"/>
  <c r="I1070" i="9" s="1"/>
  <c r="K61" i="2"/>
  <c r="H1095" i="9" s="1"/>
  <c r="N28" i="2"/>
  <c r="N10" i="2"/>
  <c r="N12" i="2"/>
  <c r="N48" i="2"/>
  <c r="J1051" i="9"/>
  <c r="G61" i="2"/>
  <c r="L61" i="2"/>
  <c r="I1095" i="9" s="1"/>
  <c r="N61" i="2"/>
  <c r="K1095" i="9" s="1"/>
  <c r="I39" i="2"/>
  <c r="L1051" i="9" s="1"/>
  <c r="H24" i="12" l="1"/>
  <c r="K23" i="1"/>
  <c r="I24" i="1" s="1"/>
  <c r="L24" i="1" s="1"/>
  <c r="L23" i="1"/>
  <c r="M23" i="9" s="1"/>
  <c r="J35" i="9"/>
  <c r="L32" i="1"/>
  <c r="M35" i="9" s="1"/>
  <c r="L35" i="1"/>
  <c r="M39" i="9" s="1"/>
  <c r="H37" i="12"/>
  <c r="L1020" i="9"/>
  <c r="J50" i="2"/>
  <c r="M1074" i="9" s="1"/>
  <c r="K16" i="1"/>
  <c r="L14" i="9" s="1"/>
  <c r="K716" i="1"/>
  <c r="I717" i="1" s="1"/>
  <c r="L716" i="1"/>
  <c r="M809" i="9" s="1"/>
  <c r="H13" i="13"/>
  <c r="H14" i="13"/>
  <c r="D99" i="13"/>
  <c r="I61" i="2"/>
  <c r="J61" i="2"/>
  <c r="G62" i="2"/>
  <c r="I62" i="2" s="1"/>
  <c r="I30" i="2"/>
  <c r="G31" i="2" s="1"/>
  <c r="J1045" i="9" s="1"/>
  <c r="I50" i="2"/>
  <c r="L1074" i="9" s="1"/>
  <c r="K840" i="9"/>
  <c r="H22" i="13"/>
  <c r="K1067" i="9"/>
  <c r="K1082" i="9"/>
  <c r="K1055" i="9"/>
  <c r="H99" i="12"/>
  <c r="K1070" i="9"/>
  <c r="M38" i="2"/>
  <c r="O38" i="2" s="1"/>
  <c r="L1052" i="9" s="1"/>
  <c r="K1034" i="9"/>
  <c r="K1040" i="9"/>
  <c r="K1046" i="9"/>
  <c r="K1088" i="9"/>
  <c r="K1049" i="9"/>
  <c r="H47" i="12"/>
  <c r="G59" i="12"/>
  <c r="K1064" i="9"/>
  <c r="K1052" i="9"/>
  <c r="K1076" i="9"/>
  <c r="L1044" i="9"/>
  <c r="J14" i="2"/>
  <c r="M1083" i="9" s="1"/>
  <c r="M42" i="2"/>
  <c r="O42" i="2" s="1"/>
  <c r="L1058" i="9" s="1"/>
  <c r="J1062" i="9"/>
  <c r="J18" i="2"/>
  <c r="M1062" i="9" s="1"/>
  <c r="J16" i="2"/>
  <c r="M1026" i="9" s="1"/>
  <c r="K1028" i="9"/>
  <c r="M1058" i="9"/>
  <c r="K1085" i="9"/>
  <c r="J35" i="7"/>
  <c r="K1031" i="9"/>
  <c r="K1025" i="9"/>
  <c r="K1079" i="9"/>
  <c r="I48" i="2"/>
  <c r="L1068" i="9" s="1"/>
  <c r="L56" i="2"/>
  <c r="J48" i="2"/>
  <c r="M1068" i="9" s="1"/>
  <c r="L1032" i="9"/>
  <c r="I23" i="2"/>
  <c r="L1033" i="9" s="1"/>
  <c r="M14" i="2"/>
  <c r="P14" i="2" s="1"/>
  <c r="M1085" i="9" s="1"/>
  <c r="I12" i="2"/>
  <c r="G13" i="2" s="1"/>
  <c r="I13" i="2" s="1"/>
  <c r="L1072" i="9" s="1"/>
  <c r="D101" i="13"/>
  <c r="M34" i="2"/>
  <c r="P34" i="2" s="1"/>
  <c r="M32" i="2"/>
  <c r="P32" i="2" s="1"/>
  <c r="M1088" i="9" s="1"/>
  <c r="H21" i="13"/>
  <c r="D100" i="13"/>
  <c r="B99" i="13" s="1"/>
  <c r="B68" i="13"/>
  <c r="M48" i="2"/>
  <c r="J1070" i="9" s="1"/>
  <c r="M50" i="2"/>
  <c r="O50" i="2" s="1"/>
  <c r="L1076" i="9" s="1"/>
  <c r="J12" i="2"/>
  <c r="M1071" i="9" s="1"/>
  <c r="M12" i="2"/>
  <c r="O12" i="2" s="1"/>
  <c r="J30" i="2"/>
  <c r="M1044" i="9" s="1"/>
  <c r="J28" i="2"/>
  <c r="M1041" i="9" s="1"/>
  <c r="I14" i="2"/>
  <c r="L1083" i="9" s="1"/>
  <c r="I28" i="2"/>
  <c r="L1041" i="9" s="1"/>
  <c r="M26" i="2"/>
  <c r="O26" i="2" s="1"/>
  <c r="L1040" i="9" s="1"/>
  <c r="M22" i="2"/>
  <c r="M16" i="2"/>
  <c r="P16" i="2" s="1"/>
  <c r="M1028" i="9" s="1"/>
  <c r="G60" i="12"/>
  <c r="M116" i="12"/>
  <c r="H19" i="13"/>
  <c r="B44" i="13"/>
  <c r="L1086" i="9"/>
  <c r="M46" i="2"/>
  <c r="P46" i="2" s="1"/>
  <c r="I26" i="2"/>
  <c r="M30" i="2"/>
  <c r="M1046" i="9" s="1"/>
  <c r="M54" i="2"/>
  <c r="P54" i="2" s="1"/>
  <c r="M1067" i="9" s="1"/>
  <c r="M28" i="2"/>
  <c r="J1043" i="9" s="1"/>
  <c r="H52" i="12"/>
  <c r="H60" i="12" s="1"/>
  <c r="M44" i="2"/>
  <c r="P44" i="2" s="1"/>
  <c r="K1019" i="9"/>
  <c r="M6" i="2"/>
  <c r="K1073" i="9"/>
  <c r="K1061" i="9"/>
  <c r="L89" i="12"/>
  <c r="H18" i="13"/>
  <c r="B29" i="13"/>
  <c r="G19" i="2"/>
  <c r="J19" i="2" s="1"/>
  <c r="M1063" i="9" s="1"/>
  <c r="K1043" i="9"/>
  <c r="M40" i="2"/>
  <c r="O40" i="2" s="1"/>
  <c r="L1055" i="9" s="1"/>
  <c r="G47" i="2"/>
  <c r="J47" i="2" s="1"/>
  <c r="J26" i="2"/>
  <c r="M1038" i="9" s="1"/>
  <c r="M10" i="2"/>
  <c r="M18" i="2"/>
  <c r="P18" i="2" s="1"/>
  <c r="M1051" i="9"/>
  <c r="H7" i="13"/>
  <c r="J18" i="7"/>
  <c r="I18" i="7"/>
  <c r="K5" i="9"/>
  <c r="Q19" i="1"/>
  <c r="I22" i="9"/>
  <c r="O49" i="1"/>
  <c r="F10" i="7" s="1"/>
  <c r="K804" i="9"/>
  <c r="Q870" i="1"/>
  <c r="I1019" i="9"/>
  <c r="O878" i="1"/>
  <c r="F15" i="7" s="1"/>
  <c r="H804" i="9"/>
  <c r="N870" i="1"/>
  <c r="E10" i="7"/>
  <c r="H55" i="9" s="1"/>
  <c r="K22" i="9"/>
  <c r="Q49" i="1"/>
  <c r="I804" i="9"/>
  <c r="O870" i="1"/>
  <c r="H1015" i="9"/>
  <c r="N874" i="1"/>
  <c r="E14" i="7" s="1"/>
  <c r="G14" i="7" s="1"/>
  <c r="K1015" i="9"/>
  <c r="Q874" i="1"/>
  <c r="H14" i="7" s="1"/>
  <c r="H1019" i="9"/>
  <c r="N878" i="1"/>
  <c r="E15" i="7" s="1"/>
  <c r="O19" i="1"/>
  <c r="P752" i="1"/>
  <c r="J864" i="9" s="1"/>
  <c r="J19" i="9"/>
  <c r="J800" i="9"/>
  <c r="K713" i="1"/>
  <c r="I714" i="1" s="1"/>
  <c r="J805" i="9"/>
  <c r="J22" i="2"/>
  <c r="M1032" i="9" s="1"/>
  <c r="J1032" i="9"/>
  <c r="I54" i="2"/>
  <c r="L1065" i="9" s="1"/>
  <c r="J1065" i="9"/>
  <c r="I40" i="2"/>
  <c r="L1053" i="9" s="1"/>
  <c r="J1053" i="9"/>
  <c r="I42" i="2"/>
  <c r="L1056" i="9" s="1"/>
  <c r="J1056" i="9"/>
  <c r="I44" i="2"/>
  <c r="L1059" i="9" s="1"/>
  <c r="J1059" i="9"/>
  <c r="I1073" i="9"/>
  <c r="I1061" i="9"/>
  <c r="J8" i="2"/>
  <c r="M1023" i="9" s="1"/>
  <c r="J1023" i="9"/>
  <c r="J1080" i="9"/>
  <c r="I10" i="2"/>
  <c r="I16" i="2"/>
  <c r="L1026" i="9" s="1"/>
  <c r="J1026" i="9"/>
  <c r="J32" i="2"/>
  <c r="M1086" i="9" s="1"/>
  <c r="J1086" i="9"/>
  <c r="I34" i="2"/>
  <c r="L1047" i="9" s="1"/>
  <c r="J1047" i="9"/>
  <c r="K56" i="2"/>
  <c r="M20" i="2"/>
  <c r="P20" i="2" s="1"/>
  <c r="J46" i="2"/>
  <c r="M1077" i="9" s="1"/>
  <c r="J1077" i="9"/>
  <c r="J20" i="2"/>
  <c r="M1029" i="9" s="1"/>
  <c r="J1029" i="9"/>
  <c r="L1023" i="9"/>
  <c r="I17" i="1"/>
  <c r="L17" i="1" s="1"/>
  <c r="J39" i="9"/>
  <c r="J909" i="9"/>
  <c r="K788" i="1"/>
  <c r="I789" i="1" s="1"/>
  <c r="J922" i="9"/>
  <c r="K803" i="1"/>
  <c r="I804" i="1" s="1"/>
  <c r="J995" i="9"/>
  <c r="K857" i="1"/>
  <c r="L995" i="9" s="1"/>
  <c r="M1003" i="9"/>
  <c r="K863" i="1"/>
  <c r="M1007" i="9"/>
  <c r="K866" i="1"/>
  <c r="M982" i="9"/>
  <c r="M833" i="9"/>
  <c r="K734" i="1"/>
  <c r="I735" i="1" s="1"/>
  <c r="J817" i="9"/>
  <c r="K722" i="1"/>
  <c r="I723" i="1" s="1"/>
  <c r="M821" i="9"/>
  <c r="K725" i="1"/>
  <c r="I726" i="1" s="1"/>
  <c r="M837" i="9"/>
  <c r="K737" i="1"/>
  <c r="I738" i="1" s="1"/>
  <c r="K749" i="1"/>
  <c r="M861" i="9"/>
  <c r="K752" i="1"/>
  <c r="I753" i="1" s="1"/>
  <c r="J865" i="9"/>
  <c r="K755" i="1"/>
  <c r="J869" i="9"/>
  <c r="K758" i="1"/>
  <c r="J873" i="9"/>
  <c r="K761" i="1"/>
  <c r="M877" i="9"/>
  <c r="K764" i="1"/>
  <c r="I765" i="1" s="1"/>
  <c r="J881" i="9"/>
  <c r="K767" i="1"/>
  <c r="J885" i="9"/>
  <c r="K770" i="1"/>
  <c r="I771" i="1" s="1"/>
  <c r="J901" i="9"/>
  <c r="K782" i="1"/>
  <c r="P722" i="1"/>
  <c r="J820" i="9" s="1"/>
  <c r="K39" i="1"/>
  <c r="I40" i="1" s="1"/>
  <c r="L40" i="1" s="1"/>
  <c r="J829" i="9"/>
  <c r="K731" i="1"/>
  <c r="I732" i="1" s="1"/>
  <c r="I5" i="9"/>
  <c r="P7" i="1"/>
  <c r="S7" i="1" s="1"/>
  <c r="M5" i="9" s="1"/>
  <c r="L43" i="9"/>
  <c r="M885" i="9"/>
  <c r="M817" i="9"/>
  <c r="J877" i="9"/>
  <c r="I30" i="9"/>
  <c r="M31" i="9"/>
  <c r="M995" i="9"/>
  <c r="M962" i="9"/>
  <c r="K29" i="1"/>
  <c r="P10" i="1"/>
  <c r="R10" i="1" s="1"/>
  <c r="L9" i="9" s="1"/>
  <c r="J990" i="9"/>
  <c r="J861" i="9"/>
  <c r="P731" i="1"/>
  <c r="J832" i="9" s="1"/>
  <c r="L990" i="9"/>
  <c r="L855" i="1"/>
  <c r="M991" i="9" s="1"/>
  <c r="I872" i="1"/>
  <c r="K872" i="1" s="1"/>
  <c r="P824" i="1"/>
  <c r="S824" i="1" s="1"/>
  <c r="M953" i="9" s="1"/>
  <c r="K20" i="1"/>
  <c r="J38" i="9"/>
  <c r="J999" i="9"/>
  <c r="M865" i="9"/>
  <c r="M954" i="9"/>
  <c r="M958" i="9"/>
  <c r="M873" i="9"/>
  <c r="M869" i="9"/>
  <c r="M30" i="9"/>
  <c r="R32" i="1"/>
  <c r="L38" i="9" s="1"/>
  <c r="P728" i="1"/>
  <c r="J828" i="9" s="1"/>
  <c r="S32" i="1"/>
  <c r="M38" i="9" s="1"/>
  <c r="J833" i="9"/>
  <c r="P761" i="1"/>
  <c r="S761" i="1" s="1"/>
  <c r="M876" i="9" s="1"/>
  <c r="J880" i="9"/>
  <c r="P806" i="1"/>
  <c r="S806" i="1" s="1"/>
  <c r="M929" i="9" s="1"/>
  <c r="P20" i="1"/>
  <c r="R20" i="1" s="1"/>
  <c r="L22" i="9" s="1"/>
  <c r="P16" i="1"/>
  <c r="S16" i="1" s="1"/>
  <c r="M17" i="9" s="1"/>
  <c r="P860" i="1"/>
  <c r="J1002" i="9" s="1"/>
  <c r="P758" i="1"/>
  <c r="J872" i="9" s="1"/>
  <c r="I998" i="9"/>
  <c r="P857" i="1"/>
  <c r="R857" i="1" s="1"/>
  <c r="S29" i="1"/>
  <c r="M34" i="9" s="1"/>
  <c r="H12" i="13"/>
  <c r="H10" i="13"/>
  <c r="H20" i="13"/>
  <c r="H17" i="13"/>
  <c r="G11" i="13"/>
  <c r="H11" i="13" s="1"/>
  <c r="H8" i="13"/>
  <c r="H6" i="13"/>
  <c r="H9" i="13"/>
  <c r="M8" i="2"/>
  <c r="J1025" i="9" s="1"/>
  <c r="G56" i="2"/>
  <c r="J56" i="2" s="1"/>
  <c r="G7" i="2"/>
  <c r="I20" i="2"/>
  <c r="L845" i="9"/>
  <c r="L853" i="9"/>
  <c r="J30" i="9"/>
  <c r="L30" i="9"/>
  <c r="L34" i="9"/>
  <c r="M946" i="9"/>
  <c r="P815" i="1"/>
  <c r="P875" i="1"/>
  <c r="P878" i="1" s="1"/>
  <c r="P770" i="1"/>
  <c r="P821" i="1"/>
  <c r="P845" i="1"/>
  <c r="M942" i="9"/>
  <c r="I808" i="9"/>
  <c r="P713" i="1"/>
  <c r="J809" i="9"/>
  <c r="I812" i="9"/>
  <c r="P716" i="1"/>
  <c r="M813" i="9"/>
  <c r="J813" i="9"/>
  <c r="I816" i="9"/>
  <c r="P719" i="1"/>
  <c r="R719" i="1" s="1"/>
  <c r="L816" i="9" s="1"/>
  <c r="J821" i="9"/>
  <c r="P725" i="1"/>
  <c r="R725" i="1" s="1"/>
  <c r="L824" i="9" s="1"/>
  <c r="I824" i="9"/>
  <c r="J825" i="9"/>
  <c r="M825" i="9"/>
  <c r="H832" i="9"/>
  <c r="H836" i="9"/>
  <c r="J837" i="9"/>
  <c r="I840" i="9"/>
  <c r="P737" i="1"/>
  <c r="R737" i="1" s="1"/>
  <c r="J841" i="9"/>
  <c r="M841" i="9"/>
  <c r="I844" i="9"/>
  <c r="P740" i="1"/>
  <c r="J845" i="9"/>
  <c r="M845" i="9"/>
  <c r="J849" i="9"/>
  <c r="M849" i="9"/>
  <c r="I852" i="9"/>
  <c r="P743" i="1"/>
  <c r="J853" i="9"/>
  <c r="M853" i="9"/>
  <c r="I856" i="9"/>
  <c r="P746" i="1"/>
  <c r="I860" i="9"/>
  <c r="P749" i="1"/>
  <c r="H868" i="9"/>
  <c r="P755" i="1"/>
  <c r="S755" i="1" s="1"/>
  <c r="M868" i="9" s="1"/>
  <c r="K868" i="9"/>
  <c r="K872" i="9"/>
  <c r="K876" i="9"/>
  <c r="H884" i="9"/>
  <c r="P767" i="1"/>
  <c r="J889" i="9"/>
  <c r="M889" i="9"/>
  <c r="I892" i="9"/>
  <c r="P773" i="1"/>
  <c r="J893" i="9"/>
  <c r="M893" i="9"/>
  <c r="I896" i="9"/>
  <c r="P776" i="1"/>
  <c r="M909" i="9"/>
  <c r="I912" i="9"/>
  <c r="P788" i="1"/>
  <c r="J918" i="9"/>
  <c r="I921" i="9"/>
  <c r="P800" i="1"/>
  <c r="I925" i="9"/>
  <c r="P803" i="1"/>
  <c r="M926" i="9"/>
  <c r="I933" i="9"/>
  <c r="P809" i="1"/>
  <c r="M934" i="9"/>
  <c r="I937" i="9"/>
  <c r="P812" i="1"/>
  <c r="M938" i="9"/>
  <c r="I945" i="9"/>
  <c r="P818" i="1"/>
  <c r="M950" i="9"/>
  <c r="H957" i="9"/>
  <c r="P827" i="1"/>
  <c r="H961" i="9"/>
  <c r="P830" i="1"/>
  <c r="S830" i="1" s="1"/>
  <c r="M961" i="9" s="1"/>
  <c r="H965" i="9"/>
  <c r="P833" i="1"/>
  <c r="S833" i="1" s="1"/>
  <c r="M965" i="9" s="1"/>
  <c r="K965" i="9"/>
  <c r="H993" i="9"/>
  <c r="P854" i="1"/>
  <c r="S854" i="1" s="1"/>
  <c r="M993" i="9" s="1"/>
  <c r="H998" i="9"/>
  <c r="J1003" i="9"/>
  <c r="I1006" i="9"/>
  <c r="P863" i="1"/>
  <c r="J1007" i="9"/>
  <c r="I1010" i="9"/>
  <c r="P866" i="1"/>
  <c r="L871" i="1"/>
  <c r="J1012" i="9"/>
  <c r="I1015" i="9"/>
  <c r="P871" i="1"/>
  <c r="P874" i="1" s="1"/>
  <c r="J1016" i="9"/>
  <c r="K875" i="1"/>
  <c r="L875" i="1"/>
  <c r="M1016" i="9" s="1"/>
  <c r="J905" i="9"/>
  <c r="M897" i="9"/>
  <c r="J897" i="9"/>
  <c r="I908" i="9"/>
  <c r="P785" i="1"/>
  <c r="H904" i="9"/>
  <c r="P782" i="1"/>
  <c r="I900" i="9"/>
  <c r="P779" i="1"/>
  <c r="M974" i="9"/>
  <c r="H985" i="9"/>
  <c r="P848" i="1"/>
  <c r="K977" i="9"/>
  <c r="H977" i="9"/>
  <c r="P842" i="1"/>
  <c r="I973" i="9"/>
  <c r="P839" i="1"/>
  <c r="M966" i="9"/>
  <c r="I969" i="9"/>
  <c r="P836" i="1"/>
  <c r="J2" i="9"/>
  <c r="M2" i="9"/>
  <c r="K7" i="1"/>
  <c r="I8" i="1" s="1"/>
  <c r="L8" i="1" s="1"/>
  <c r="M14" i="9"/>
  <c r="J14" i="9"/>
  <c r="H42" i="9"/>
  <c r="K26" i="1"/>
  <c r="J27" i="9"/>
  <c r="H9" i="5"/>
  <c r="K35" i="1"/>
  <c r="I36" i="1" s="1"/>
  <c r="L36" i="1" s="1"/>
  <c r="L20" i="1"/>
  <c r="M19" i="9" s="1"/>
  <c r="J43" i="9"/>
  <c r="K32" i="1"/>
  <c r="I33" i="1" s="1"/>
  <c r="J23" i="9"/>
  <c r="M829" i="9"/>
  <c r="J857" i="9"/>
  <c r="M857" i="9"/>
  <c r="H22" i="9"/>
  <c r="M905" i="9"/>
  <c r="N56" i="2"/>
  <c r="H8" i="5"/>
  <c r="I34" i="7"/>
  <c r="M61" i="2"/>
  <c r="K24" i="1" l="1"/>
  <c r="I25" i="1" s="1"/>
  <c r="L25" i="1" s="1"/>
  <c r="L23" i="9"/>
  <c r="S871" i="1"/>
  <c r="O28" i="2"/>
  <c r="L1043" i="9" s="1"/>
  <c r="G55" i="2"/>
  <c r="J1066" i="9" s="1"/>
  <c r="J1058" i="9"/>
  <c r="K33" i="1"/>
  <c r="L33" i="1"/>
  <c r="I768" i="1"/>
  <c r="L768" i="1" s="1"/>
  <c r="M882" i="9" s="1"/>
  <c r="I762" i="1"/>
  <c r="L762" i="1" s="1"/>
  <c r="M874" i="9" s="1"/>
  <c r="I756" i="1"/>
  <c r="J866" i="9" s="1"/>
  <c r="L857" i="9"/>
  <c r="I750" i="1"/>
  <c r="L750" i="1" s="1"/>
  <c r="M858" i="9" s="1"/>
  <c r="L805" i="9"/>
  <c r="I783" i="1"/>
  <c r="L783" i="1" s="1"/>
  <c r="M902" i="9" s="1"/>
  <c r="L869" i="9"/>
  <c r="I759" i="1"/>
  <c r="J870" i="9" s="1"/>
  <c r="L6" i="9"/>
  <c r="I11" i="1"/>
  <c r="L11" i="1" s="1"/>
  <c r="G35" i="2"/>
  <c r="J1048" i="9" s="1"/>
  <c r="G51" i="2"/>
  <c r="I51" i="2" s="1"/>
  <c r="L1075" i="9" s="1"/>
  <c r="J596" i="9"/>
  <c r="J638" i="9"/>
  <c r="R758" i="1"/>
  <c r="L872" i="9" s="1"/>
  <c r="J1052" i="9"/>
  <c r="P38" i="2"/>
  <c r="M1052" i="9" s="1"/>
  <c r="S737" i="1"/>
  <c r="M840" i="9" s="1"/>
  <c r="R806" i="1"/>
  <c r="L929" i="9" s="1"/>
  <c r="P12" i="2"/>
  <c r="L1029" i="9"/>
  <c r="G21" i="2"/>
  <c r="J1030" i="9" s="1"/>
  <c r="J1076" i="9"/>
  <c r="P50" i="2"/>
  <c r="M1076" i="9" s="1"/>
  <c r="J14" i="7"/>
  <c r="L881" i="9"/>
  <c r="L873" i="9"/>
  <c r="L865" i="9"/>
  <c r="J929" i="9"/>
  <c r="P49" i="1"/>
  <c r="S49" i="1" s="1"/>
  <c r="J1021" i="9"/>
  <c r="J7" i="2"/>
  <c r="M1021" i="9" s="1"/>
  <c r="R722" i="1"/>
  <c r="L820" i="9" s="1"/>
  <c r="S722" i="1"/>
  <c r="M820" i="9" s="1"/>
  <c r="G29" i="2"/>
  <c r="J29" i="2" s="1"/>
  <c r="M1042" i="9" s="1"/>
  <c r="J808" i="9"/>
  <c r="R713" i="1"/>
  <c r="L808" i="9" s="1"/>
  <c r="L800" i="9"/>
  <c r="L804" i="9"/>
  <c r="I31" i="2"/>
  <c r="L1045" i="9" s="1"/>
  <c r="P28" i="2"/>
  <c r="M1043" i="9" s="1"/>
  <c r="M1055" i="9"/>
  <c r="M800" i="9"/>
  <c r="M804" i="9"/>
  <c r="I858" i="1"/>
  <c r="J996" i="9" s="1"/>
  <c r="M56" i="2"/>
  <c r="P56" i="2" s="1"/>
  <c r="M1040" i="9"/>
  <c r="P48" i="2"/>
  <c r="M1070" i="9" s="1"/>
  <c r="P8" i="2"/>
  <c r="M1025" i="9" s="1"/>
  <c r="G43" i="2"/>
  <c r="J1057" i="9" s="1"/>
  <c r="J1024" i="9"/>
  <c r="J9" i="2"/>
  <c r="M1024" i="9" s="1"/>
  <c r="G15" i="2"/>
  <c r="J1084" i="9" s="1"/>
  <c r="G49" i="2"/>
  <c r="J49" i="2" s="1"/>
  <c r="I9" i="2"/>
  <c r="L1024" i="9" s="1"/>
  <c r="J62" i="2"/>
  <c r="L1071" i="9"/>
  <c r="J1034" i="9"/>
  <c r="O22" i="2"/>
  <c r="L1034" i="9" s="1"/>
  <c r="M1034" i="9"/>
  <c r="J1049" i="9"/>
  <c r="M1049" i="9"/>
  <c r="J1033" i="9"/>
  <c r="M1033" i="9"/>
  <c r="G41" i="2"/>
  <c r="J1054" i="9" s="1"/>
  <c r="G15" i="7"/>
  <c r="I15" i="7" s="1"/>
  <c r="S10" i="1"/>
  <c r="M9" i="9" s="1"/>
  <c r="G17" i="2"/>
  <c r="I17" i="2" s="1"/>
  <c r="L1027" i="9" s="1"/>
  <c r="J1040" i="9"/>
  <c r="J1055" i="9"/>
  <c r="O34" i="2"/>
  <c r="L1049" i="9" s="1"/>
  <c r="J1028" i="9"/>
  <c r="O16" i="2"/>
  <c r="L1028" i="9" s="1"/>
  <c r="J1088" i="9"/>
  <c r="O32" i="2"/>
  <c r="L1088" i="9" s="1"/>
  <c r="J1085" i="9"/>
  <c r="O14" i="2"/>
  <c r="L1085" i="9" s="1"/>
  <c r="G45" i="2"/>
  <c r="J1060" i="9" s="1"/>
  <c r="J953" i="9"/>
  <c r="O48" i="2"/>
  <c r="L1070" i="9" s="1"/>
  <c r="J1079" i="9"/>
  <c r="M1079" i="9"/>
  <c r="J9" i="9"/>
  <c r="L885" i="9"/>
  <c r="R752" i="1"/>
  <c r="L864" i="9" s="1"/>
  <c r="S752" i="1"/>
  <c r="M864" i="9" s="1"/>
  <c r="O46" i="2"/>
  <c r="L1079" i="9" s="1"/>
  <c r="J1064" i="9"/>
  <c r="M1064" i="9"/>
  <c r="O18" i="2"/>
  <c r="L1064" i="9" s="1"/>
  <c r="L90" i="12"/>
  <c r="M89" i="12"/>
  <c r="J1067" i="9"/>
  <c r="O54" i="2"/>
  <c r="L1067" i="9" s="1"/>
  <c r="J1022" i="9"/>
  <c r="O6" i="2"/>
  <c r="L1022" i="9" s="1"/>
  <c r="P6" i="2"/>
  <c r="M1022" i="9" s="1"/>
  <c r="J1087" i="9"/>
  <c r="I33" i="2"/>
  <c r="L1087" i="9" s="1"/>
  <c r="R731" i="1"/>
  <c r="L832" i="9" s="1"/>
  <c r="J1013" i="9"/>
  <c r="J1082" i="9"/>
  <c r="O10" i="2"/>
  <c r="L1082" i="9" s="1"/>
  <c r="M1082" i="9"/>
  <c r="J1063" i="9"/>
  <c r="I19" i="2"/>
  <c r="L1063" i="9" s="1"/>
  <c r="J1061" i="9"/>
  <c r="J1073" i="9"/>
  <c r="O44" i="2"/>
  <c r="J1046" i="9"/>
  <c r="O30" i="2"/>
  <c r="L1046" i="9" s="1"/>
  <c r="H59" i="12"/>
  <c r="J1078" i="9"/>
  <c r="I47" i="2"/>
  <c r="L1078" i="9" s="1"/>
  <c r="M1078" i="9"/>
  <c r="S731" i="1"/>
  <c r="M832" i="9" s="1"/>
  <c r="L880" i="9"/>
  <c r="L901" i="9"/>
  <c r="L1038" i="9"/>
  <c r="G27" i="2"/>
  <c r="R728" i="1"/>
  <c r="L828" i="9" s="1"/>
  <c r="F13" i="7"/>
  <c r="P870" i="1"/>
  <c r="R870" i="1" s="1"/>
  <c r="F9" i="7"/>
  <c r="G9" i="7" s="1"/>
  <c r="P19" i="1"/>
  <c r="R19" i="1" s="1"/>
  <c r="G10" i="7"/>
  <c r="H10" i="7"/>
  <c r="E13" i="7"/>
  <c r="E23" i="7" s="1"/>
  <c r="H13" i="7"/>
  <c r="H9" i="7"/>
  <c r="I14" i="7"/>
  <c r="J804" i="9"/>
  <c r="I21" i="1"/>
  <c r="L1080" i="9"/>
  <c r="G11" i="2"/>
  <c r="J1031" i="9"/>
  <c r="M1031" i="9"/>
  <c r="O20" i="2"/>
  <c r="L1031" i="9" s="1"/>
  <c r="I55" i="9"/>
  <c r="J13" i="2"/>
  <c r="M1072" i="9" s="1"/>
  <c r="J1072" i="9"/>
  <c r="K17" i="1"/>
  <c r="I18" i="1" s="1"/>
  <c r="L18" i="1" s="1"/>
  <c r="J17" i="9"/>
  <c r="R824" i="1"/>
  <c r="L953" i="9" s="1"/>
  <c r="L27" i="9"/>
  <c r="I27" i="1"/>
  <c r="M846" i="9"/>
  <c r="L31" i="9"/>
  <c r="I30" i="1"/>
  <c r="J44" i="9"/>
  <c r="M44" i="9"/>
  <c r="K747" i="1"/>
  <c r="I748" i="1" s="1"/>
  <c r="L747" i="1"/>
  <c r="M854" i="9" s="1"/>
  <c r="K771" i="1"/>
  <c r="I772" i="1" s="1"/>
  <c r="L771" i="1"/>
  <c r="M886" i="9" s="1"/>
  <c r="J798" i="9"/>
  <c r="L44" i="9"/>
  <c r="J991" i="9"/>
  <c r="K855" i="1"/>
  <c r="L877" i="9"/>
  <c r="J5" i="9"/>
  <c r="R7" i="1"/>
  <c r="L5" i="9" s="1"/>
  <c r="I873" i="1"/>
  <c r="I874" i="1" s="1"/>
  <c r="L1013" i="9"/>
  <c r="L861" i="9"/>
  <c r="L833" i="9"/>
  <c r="J886" i="9"/>
  <c r="S758" i="1"/>
  <c r="M872" i="9" s="1"/>
  <c r="R860" i="1"/>
  <c r="L1002" i="9" s="1"/>
  <c r="L872" i="1"/>
  <c r="M1013" i="9" s="1"/>
  <c r="R16" i="1"/>
  <c r="L17" i="9" s="1"/>
  <c r="S728" i="1"/>
  <c r="M828" i="9" s="1"/>
  <c r="L19" i="9"/>
  <c r="J22" i="9"/>
  <c r="S20" i="1"/>
  <c r="M22" i="9" s="1"/>
  <c r="J876" i="9"/>
  <c r="R761" i="1"/>
  <c r="L876" i="9" s="1"/>
  <c r="J34" i="9"/>
  <c r="M880" i="9"/>
  <c r="S860" i="1"/>
  <c r="M1002" i="9" s="1"/>
  <c r="M1012" i="9"/>
  <c r="L799" i="9"/>
  <c r="O8" i="2"/>
  <c r="L1025" i="9" s="1"/>
  <c r="I7" i="2"/>
  <c r="J54" i="9"/>
  <c r="L54" i="9"/>
  <c r="M54" i="9"/>
  <c r="J42" i="9"/>
  <c r="S35" i="1"/>
  <c r="M42" i="9" s="1"/>
  <c r="R35" i="1"/>
  <c r="L42" i="9" s="1"/>
  <c r="L897" i="9"/>
  <c r="L905" i="9"/>
  <c r="J945" i="9"/>
  <c r="S818" i="1"/>
  <c r="M945" i="9" s="1"/>
  <c r="R818" i="1"/>
  <c r="L945" i="9" s="1"/>
  <c r="S803" i="1"/>
  <c r="M925" i="9" s="1"/>
  <c r="J925" i="9"/>
  <c r="R803" i="1"/>
  <c r="L925" i="9" s="1"/>
  <c r="J921" i="9"/>
  <c r="S800" i="1"/>
  <c r="M921" i="9" s="1"/>
  <c r="R800" i="1"/>
  <c r="L921" i="9" s="1"/>
  <c r="J912" i="9"/>
  <c r="S788" i="1"/>
  <c r="M912" i="9" s="1"/>
  <c r="R788" i="1"/>
  <c r="L912" i="9" s="1"/>
  <c r="S776" i="1"/>
  <c r="M896" i="9" s="1"/>
  <c r="J896" i="9"/>
  <c r="R776" i="1"/>
  <c r="L896" i="9" s="1"/>
  <c r="L893" i="9"/>
  <c r="J884" i="9"/>
  <c r="R767" i="1"/>
  <c r="L884" i="9" s="1"/>
  <c r="S767" i="1"/>
  <c r="M884" i="9" s="1"/>
  <c r="J868" i="9"/>
  <c r="R755" i="1"/>
  <c r="L868" i="9" s="1"/>
  <c r="R749" i="1"/>
  <c r="L860" i="9" s="1"/>
  <c r="J860" i="9"/>
  <c r="S749" i="1"/>
  <c r="M860" i="9" s="1"/>
  <c r="J856" i="9"/>
  <c r="R746" i="1"/>
  <c r="L856" i="9" s="1"/>
  <c r="S746" i="1"/>
  <c r="M856" i="9" s="1"/>
  <c r="J852" i="9"/>
  <c r="S743" i="1"/>
  <c r="M852" i="9" s="1"/>
  <c r="R743" i="1"/>
  <c r="L852" i="9" s="1"/>
  <c r="J840" i="9"/>
  <c r="L840" i="9"/>
  <c r="L836" i="9"/>
  <c r="J836" i="9"/>
  <c r="M836" i="9"/>
  <c r="L825" i="9"/>
  <c r="J824" i="9"/>
  <c r="S725" i="1"/>
  <c r="M824" i="9" s="1"/>
  <c r="L720" i="1"/>
  <c r="L813" i="9"/>
  <c r="J812" i="9"/>
  <c r="S716" i="1"/>
  <c r="M812" i="9" s="1"/>
  <c r="R716" i="1"/>
  <c r="L812" i="9" s="1"/>
  <c r="L809" i="9"/>
  <c r="R845" i="1"/>
  <c r="L981" i="9" s="1"/>
  <c r="J981" i="9"/>
  <c r="S845" i="1"/>
  <c r="M981" i="9" s="1"/>
  <c r="I861" i="1"/>
  <c r="L999" i="9"/>
  <c r="L922" i="9"/>
  <c r="J888" i="9"/>
  <c r="R770" i="1"/>
  <c r="L888" i="9" s="1"/>
  <c r="S770" i="1"/>
  <c r="M888" i="9" s="1"/>
  <c r="S875" i="1"/>
  <c r="R875" i="1"/>
  <c r="J1019" i="9"/>
  <c r="L817" i="9"/>
  <c r="L711" i="1"/>
  <c r="J848" i="9"/>
  <c r="M848" i="9"/>
  <c r="L848" i="9"/>
  <c r="J846" i="9"/>
  <c r="L2" i="9"/>
  <c r="R836" i="1"/>
  <c r="L969" i="9" s="1"/>
  <c r="S836" i="1"/>
  <c r="M969" i="9" s="1"/>
  <c r="J969" i="9"/>
  <c r="J973" i="9"/>
  <c r="R839" i="1"/>
  <c r="L973" i="9" s="1"/>
  <c r="S839" i="1"/>
  <c r="M973" i="9" s="1"/>
  <c r="J977" i="9"/>
  <c r="R842" i="1"/>
  <c r="L977" i="9" s="1"/>
  <c r="J985" i="9"/>
  <c r="S848" i="1"/>
  <c r="M985" i="9" s="1"/>
  <c r="R848" i="1"/>
  <c r="L985" i="9" s="1"/>
  <c r="J900" i="9"/>
  <c r="R779" i="1"/>
  <c r="L900" i="9" s="1"/>
  <c r="S779" i="1"/>
  <c r="M900" i="9" s="1"/>
  <c r="J904" i="9"/>
  <c r="R782" i="1"/>
  <c r="L904" i="9" s="1"/>
  <c r="S782" i="1"/>
  <c r="M904" i="9" s="1"/>
  <c r="J908" i="9"/>
  <c r="S785" i="1"/>
  <c r="M908" i="9" s="1"/>
  <c r="R785" i="1"/>
  <c r="L908" i="9" s="1"/>
  <c r="I876" i="1"/>
  <c r="L1016" i="9"/>
  <c r="R871" i="1"/>
  <c r="J1015" i="9"/>
  <c r="J1010" i="9"/>
  <c r="R866" i="1"/>
  <c r="L1010" i="9" s="1"/>
  <c r="S866" i="1"/>
  <c r="M1010" i="9" s="1"/>
  <c r="I867" i="1"/>
  <c r="L1007" i="9"/>
  <c r="J1006" i="9"/>
  <c r="R863" i="1"/>
  <c r="L1006" i="9" s="1"/>
  <c r="S863" i="1"/>
  <c r="M1006" i="9" s="1"/>
  <c r="L1003" i="9"/>
  <c r="I864" i="1"/>
  <c r="J998" i="9"/>
  <c r="S857" i="1"/>
  <c r="M998" i="9" s="1"/>
  <c r="L998" i="9"/>
  <c r="J993" i="9"/>
  <c r="R854" i="1"/>
  <c r="L993" i="9" s="1"/>
  <c r="J965" i="9"/>
  <c r="R833" i="1"/>
  <c r="L965" i="9" s="1"/>
  <c r="J961" i="9"/>
  <c r="R830" i="1"/>
  <c r="L961" i="9" s="1"/>
  <c r="J957" i="9"/>
  <c r="R827" i="1"/>
  <c r="L957" i="9" s="1"/>
  <c r="J937" i="9"/>
  <c r="R812" i="1"/>
  <c r="L937" i="9" s="1"/>
  <c r="S812" i="1"/>
  <c r="M937" i="9" s="1"/>
  <c r="J933" i="9"/>
  <c r="R809" i="1"/>
  <c r="L933" i="9" s="1"/>
  <c r="S809" i="1"/>
  <c r="M933" i="9" s="1"/>
  <c r="L918" i="9"/>
  <c r="L909" i="9"/>
  <c r="J892" i="9"/>
  <c r="S773" i="1"/>
  <c r="M892" i="9" s="1"/>
  <c r="R773" i="1"/>
  <c r="L892" i="9" s="1"/>
  <c r="L889" i="9"/>
  <c r="L849" i="9"/>
  <c r="S740" i="1"/>
  <c r="M844" i="9" s="1"/>
  <c r="R740" i="1"/>
  <c r="L844" i="9" s="1"/>
  <c r="J844" i="9"/>
  <c r="L841" i="9"/>
  <c r="L837" i="9"/>
  <c r="L821" i="9"/>
  <c r="J816" i="9"/>
  <c r="S719" i="1"/>
  <c r="M816" i="9" s="1"/>
  <c r="S713" i="1"/>
  <c r="M808" i="9" s="1"/>
  <c r="J949" i="9"/>
  <c r="S821" i="1"/>
  <c r="M949" i="9" s="1"/>
  <c r="R821" i="1"/>
  <c r="L949" i="9" s="1"/>
  <c r="S815" i="1"/>
  <c r="M941" i="9" s="1"/>
  <c r="R815" i="1"/>
  <c r="L941" i="9" s="1"/>
  <c r="J941" i="9"/>
  <c r="J854" i="9"/>
  <c r="S842" i="1"/>
  <c r="M977" i="9" s="1"/>
  <c r="S827" i="1"/>
  <c r="M957" i="9" s="1"/>
  <c r="J24" i="9"/>
  <c r="M24" i="9"/>
  <c r="L35" i="9"/>
  <c r="L39" i="9"/>
  <c r="L829" i="9"/>
  <c r="M799" i="9"/>
  <c r="J1095" i="9"/>
  <c r="O61" i="2"/>
  <c r="L1095" i="9" s="1"/>
  <c r="P61" i="2"/>
  <c r="M1095" i="9" s="1"/>
  <c r="F23" i="7" l="1"/>
  <c r="K25" i="1"/>
  <c r="J51" i="2"/>
  <c r="M1075" i="9" s="1"/>
  <c r="K756" i="1"/>
  <c r="L866" i="9" s="1"/>
  <c r="J1075" i="9"/>
  <c r="I55" i="2"/>
  <c r="L1066" i="9" s="1"/>
  <c r="L21" i="1"/>
  <c r="M20" i="9" s="1"/>
  <c r="L758" i="9"/>
  <c r="J758" i="9"/>
  <c r="J55" i="2"/>
  <c r="M1066" i="9" s="1"/>
  <c r="J35" i="2"/>
  <c r="M1048" i="9" s="1"/>
  <c r="L1021" i="9"/>
  <c r="J32" i="9"/>
  <c r="L30" i="1"/>
  <c r="M32" i="9" s="1"/>
  <c r="K27" i="1"/>
  <c r="I28" i="1" s="1"/>
  <c r="L28" i="1" s="1"/>
  <c r="L27" i="1"/>
  <c r="M28" i="9" s="1"/>
  <c r="K18" i="1"/>
  <c r="K11" i="1"/>
  <c r="I12" i="1" s="1"/>
  <c r="L12" i="1" s="1"/>
  <c r="M7" i="9"/>
  <c r="M798" i="9"/>
  <c r="L798" i="9"/>
  <c r="M638" i="9"/>
  <c r="L638" i="9"/>
  <c r="M596" i="9"/>
  <c r="L596" i="9"/>
  <c r="I35" i="2"/>
  <c r="L1048" i="9" s="1"/>
  <c r="L991" i="9"/>
  <c r="I856" i="1"/>
  <c r="J992" i="9" s="1"/>
  <c r="J882" i="9"/>
  <c r="K783" i="1"/>
  <c r="I784" i="1" s="1"/>
  <c r="K784" i="1" s="1"/>
  <c r="L903" i="9" s="1"/>
  <c r="K768" i="1"/>
  <c r="L882" i="9" s="1"/>
  <c r="K762" i="1"/>
  <c r="I763" i="1" s="1"/>
  <c r="L756" i="1"/>
  <c r="M866" i="9" s="1"/>
  <c r="J902" i="9"/>
  <c r="J874" i="9"/>
  <c r="J806" i="9"/>
  <c r="L714" i="1"/>
  <c r="M806" i="9" s="1"/>
  <c r="L858" i="1"/>
  <c r="M996" i="9" s="1"/>
  <c r="K714" i="1"/>
  <c r="M758" i="9"/>
  <c r="J7" i="9"/>
  <c r="L886" i="9"/>
  <c r="K750" i="1"/>
  <c r="I1011" i="9"/>
  <c r="K759" i="1"/>
  <c r="I760" i="1" s="1"/>
  <c r="J858" i="9"/>
  <c r="K858" i="1"/>
  <c r="I859" i="1" s="1"/>
  <c r="J997" i="9" s="1"/>
  <c r="S19" i="1"/>
  <c r="J15" i="7"/>
  <c r="S870" i="1"/>
  <c r="R49" i="1"/>
  <c r="I43" i="2"/>
  <c r="L1057" i="9" s="1"/>
  <c r="K21" i="1"/>
  <c r="I22" i="1" s="1"/>
  <c r="J1027" i="9"/>
  <c r="J17" i="2"/>
  <c r="M1027" i="9" s="1"/>
  <c r="L759" i="1"/>
  <c r="M870" i="9" s="1"/>
  <c r="J1042" i="9"/>
  <c r="I29" i="2"/>
  <c r="L1042" i="9" s="1"/>
  <c r="M1057" i="9"/>
  <c r="I45" i="2"/>
  <c r="L1060" i="9" s="1"/>
  <c r="J15" i="2"/>
  <c r="M1084" i="9" s="1"/>
  <c r="I15" i="2"/>
  <c r="L1084" i="9" s="1"/>
  <c r="J1069" i="9"/>
  <c r="I49" i="2"/>
  <c r="L1069" i="9" s="1"/>
  <c r="M1069" i="9"/>
  <c r="H23" i="7"/>
  <c r="M1054" i="9"/>
  <c r="J45" i="2"/>
  <c r="M1060" i="9" s="1"/>
  <c r="I41" i="2"/>
  <c r="L1054" i="9" s="1"/>
  <c r="M90" i="12"/>
  <c r="L91" i="12"/>
  <c r="L1061" i="9"/>
  <c r="L1073" i="9"/>
  <c r="O56" i="2"/>
  <c r="J1039" i="9"/>
  <c r="I27" i="2"/>
  <c r="L1039" i="9" s="1"/>
  <c r="M1039" i="9"/>
  <c r="M1073" i="9"/>
  <c r="M1061" i="9"/>
  <c r="G13" i="7"/>
  <c r="L1015" i="9"/>
  <c r="R874" i="1"/>
  <c r="M1019" i="9"/>
  <c r="S878" i="1"/>
  <c r="I9" i="7"/>
  <c r="I18" i="9"/>
  <c r="I10" i="7"/>
  <c r="L55" i="9" s="1"/>
  <c r="M1015" i="9"/>
  <c r="S874" i="1"/>
  <c r="L1019" i="9"/>
  <c r="R878" i="1"/>
  <c r="J9" i="7"/>
  <c r="K18" i="9"/>
  <c r="K1011" i="9"/>
  <c r="H1011" i="9"/>
  <c r="J10" i="7"/>
  <c r="M55" i="9" s="1"/>
  <c r="K55" i="9"/>
  <c r="M209" i="9"/>
  <c r="J20" i="9"/>
  <c r="M1081" i="9"/>
  <c r="J1081" i="9"/>
  <c r="I11" i="2"/>
  <c r="L1081" i="9" s="1"/>
  <c r="J802" i="9"/>
  <c r="K732" i="1"/>
  <c r="I733" i="1" s="1"/>
  <c r="L732" i="1"/>
  <c r="M830" i="9" s="1"/>
  <c r="K726" i="1"/>
  <c r="I727" i="1" s="1"/>
  <c r="L726" i="1"/>
  <c r="M822" i="9" s="1"/>
  <c r="K738" i="1"/>
  <c r="I739" i="1" s="1"/>
  <c r="L738" i="1"/>
  <c r="M838" i="9" s="1"/>
  <c r="K744" i="1"/>
  <c r="I745" i="1" s="1"/>
  <c r="L744" i="1"/>
  <c r="M850" i="9" s="1"/>
  <c r="K789" i="1"/>
  <c r="I790" i="1" s="1"/>
  <c r="L789" i="1"/>
  <c r="M910" i="9" s="1"/>
  <c r="K867" i="1"/>
  <c r="L867" i="1"/>
  <c r="M1008" i="9" s="1"/>
  <c r="M802" i="9"/>
  <c r="K711" i="1"/>
  <c r="K861" i="1"/>
  <c r="L861" i="1"/>
  <c r="M1000" i="9" s="1"/>
  <c r="K729" i="1"/>
  <c r="I730" i="1" s="1"/>
  <c r="L729" i="1"/>
  <c r="M826" i="9" s="1"/>
  <c r="K777" i="1"/>
  <c r="I778" i="1" s="1"/>
  <c r="L777" i="1"/>
  <c r="M894" i="9" s="1"/>
  <c r="K786" i="1"/>
  <c r="I787" i="1" s="1"/>
  <c r="L786" i="1"/>
  <c r="M906" i="9" s="1"/>
  <c r="K780" i="1"/>
  <c r="I781" i="1" s="1"/>
  <c r="L780" i="1"/>
  <c r="M898" i="9" s="1"/>
  <c r="K753" i="1"/>
  <c r="I754" i="1" s="1"/>
  <c r="L753" i="1"/>
  <c r="M862" i="9" s="1"/>
  <c r="K741" i="1"/>
  <c r="I742" i="1" s="1"/>
  <c r="L741" i="1"/>
  <c r="M842" i="9" s="1"/>
  <c r="K774" i="1"/>
  <c r="I775" i="1" s="1"/>
  <c r="L774" i="1"/>
  <c r="M890" i="9" s="1"/>
  <c r="K772" i="1"/>
  <c r="L887" i="9" s="1"/>
  <c r="L772" i="1"/>
  <c r="M887" i="9" s="1"/>
  <c r="K723" i="1"/>
  <c r="I724" i="1" s="1"/>
  <c r="L723" i="1"/>
  <c r="M818" i="9" s="1"/>
  <c r="K804" i="1"/>
  <c r="I805" i="1" s="1"/>
  <c r="L804" i="1"/>
  <c r="M923" i="9" s="1"/>
  <c r="K717" i="1"/>
  <c r="I718" i="1" s="1"/>
  <c r="L717" i="1"/>
  <c r="M810" i="9" s="1"/>
  <c r="K720" i="1"/>
  <c r="I721" i="1" s="1"/>
  <c r="K735" i="1"/>
  <c r="I736" i="1" s="1"/>
  <c r="L735" i="1"/>
  <c r="M834" i="9" s="1"/>
  <c r="K765" i="1"/>
  <c r="I766" i="1" s="1"/>
  <c r="L765" i="1"/>
  <c r="M878" i="9" s="1"/>
  <c r="J45" i="9"/>
  <c r="K40" i="1"/>
  <c r="M45" i="9"/>
  <c r="K30" i="1"/>
  <c r="L32" i="9" s="1"/>
  <c r="K864" i="1"/>
  <c r="L864" i="1"/>
  <c r="M1004" i="9" s="1"/>
  <c r="J878" i="9"/>
  <c r="K8" i="1"/>
  <c r="I9" i="1" s="1"/>
  <c r="L9" i="1" s="1"/>
  <c r="J15" i="9"/>
  <c r="J28" i="9"/>
  <c r="J862" i="9"/>
  <c r="J834" i="9"/>
  <c r="J1014" i="9"/>
  <c r="K873" i="1"/>
  <c r="L1014" i="9" s="1"/>
  <c r="L873" i="1"/>
  <c r="M15" i="9"/>
  <c r="J55" i="9"/>
  <c r="J21" i="2"/>
  <c r="M1030" i="9" s="1"/>
  <c r="I21" i="2"/>
  <c r="L1030" i="9" s="1"/>
  <c r="J842" i="9"/>
  <c r="J890" i="9"/>
  <c r="M919" i="9"/>
  <c r="J919" i="9"/>
  <c r="J1004" i="9"/>
  <c r="J1008" i="9"/>
  <c r="L876" i="1"/>
  <c r="M1017" i="9" s="1"/>
  <c r="J1017" i="9"/>
  <c r="K876" i="1"/>
  <c r="J3" i="9"/>
  <c r="M3" i="9"/>
  <c r="J1000" i="9"/>
  <c r="J810" i="9"/>
  <c r="J814" i="9"/>
  <c r="M814" i="9"/>
  <c r="L854" i="9"/>
  <c r="J822" i="9"/>
  <c r="J838" i="9"/>
  <c r="J850" i="9"/>
  <c r="J910" i="9"/>
  <c r="L846" i="9"/>
  <c r="J887" i="9"/>
  <c r="J818" i="9"/>
  <c r="J923" i="9"/>
  <c r="J826" i="9"/>
  <c r="J894" i="9"/>
  <c r="J906" i="9"/>
  <c r="J898" i="9"/>
  <c r="K36" i="1"/>
  <c r="I37" i="1" s="1"/>
  <c r="L37" i="1" s="1"/>
  <c r="J40" i="9"/>
  <c r="M40" i="9"/>
  <c r="I34" i="1"/>
  <c r="L34" i="1" s="1"/>
  <c r="J36" i="9"/>
  <c r="M36" i="9"/>
  <c r="L15" i="9"/>
  <c r="L24" i="9"/>
  <c r="J830" i="9"/>
  <c r="I757" i="1" l="1"/>
  <c r="K757" i="1" s="1"/>
  <c r="L867" i="9" s="1"/>
  <c r="J759" i="9"/>
  <c r="N9" i="7"/>
  <c r="N11" i="7" s="1"/>
  <c r="L902" i="9"/>
  <c r="I56" i="2"/>
  <c r="J21" i="9"/>
  <c r="L22" i="1"/>
  <c r="M21" i="9" s="1"/>
  <c r="L28" i="9"/>
  <c r="L7" i="9"/>
  <c r="M759" i="9"/>
  <c r="L784" i="1"/>
  <c r="M903" i="9" s="1"/>
  <c r="J903" i="9"/>
  <c r="L874" i="9"/>
  <c r="I769" i="1"/>
  <c r="L769" i="1" s="1"/>
  <c r="M883" i="9" s="1"/>
  <c r="L802" i="9"/>
  <c r="I712" i="1"/>
  <c r="L858" i="9"/>
  <c r="I751" i="1"/>
  <c r="L751" i="1" s="1"/>
  <c r="M859" i="9" s="1"/>
  <c r="L806" i="9"/>
  <c r="I715" i="1"/>
  <c r="K715" i="1" s="1"/>
  <c r="J597" i="9"/>
  <c r="J639" i="9"/>
  <c r="K22" i="1"/>
  <c r="L21" i="9" s="1"/>
  <c r="L859" i="1"/>
  <c r="M997" i="9" s="1"/>
  <c r="K859" i="1"/>
  <c r="L997" i="9" s="1"/>
  <c r="L996" i="9"/>
  <c r="L870" i="9"/>
  <c r="L856" i="1"/>
  <c r="M992" i="9" s="1"/>
  <c r="L20" i="9"/>
  <c r="J18" i="9"/>
  <c r="G23" i="7"/>
  <c r="I23" i="7" s="1"/>
  <c r="K856" i="1"/>
  <c r="L992" i="9" s="1"/>
  <c r="M91" i="12"/>
  <c r="L92" i="12"/>
  <c r="I13" i="7"/>
  <c r="L1011" i="9" s="1"/>
  <c r="J1011" i="9"/>
  <c r="J13" i="7"/>
  <c r="M1011" i="9" s="1"/>
  <c r="K12" i="1"/>
  <c r="K748" i="1"/>
  <c r="L855" i="9" s="1"/>
  <c r="L748" i="1"/>
  <c r="M855" i="9" s="1"/>
  <c r="I31" i="1"/>
  <c r="L31" i="1" s="1"/>
  <c r="L45" i="9"/>
  <c r="I41" i="1"/>
  <c r="L41" i="1" s="1"/>
  <c r="L847" i="9"/>
  <c r="M847" i="9"/>
  <c r="K763" i="1"/>
  <c r="L875" i="9" s="1"/>
  <c r="L763" i="1"/>
  <c r="M875" i="9" s="1"/>
  <c r="K760" i="1"/>
  <c r="L871" i="9" s="1"/>
  <c r="L760" i="1"/>
  <c r="M871" i="9" s="1"/>
  <c r="J871" i="9"/>
  <c r="L878" i="9"/>
  <c r="M18" i="9"/>
  <c r="J875" i="9"/>
  <c r="M1014" i="9"/>
  <c r="L874" i="1"/>
  <c r="L834" i="9"/>
  <c r="L862" i="9"/>
  <c r="L898" i="9"/>
  <c r="L826" i="9"/>
  <c r="L923" i="9"/>
  <c r="J847" i="9"/>
  <c r="L910" i="9"/>
  <c r="L838" i="9"/>
  <c r="J855" i="9"/>
  <c r="L810" i="9"/>
  <c r="I862" i="1"/>
  <c r="L1000" i="9"/>
  <c r="L3" i="9"/>
  <c r="I877" i="1"/>
  <c r="I878" i="1" s="1"/>
  <c r="L1017" i="9"/>
  <c r="L919" i="9"/>
  <c r="L842" i="9"/>
  <c r="L906" i="9"/>
  <c r="L894" i="9"/>
  <c r="L818" i="9"/>
  <c r="L850" i="9"/>
  <c r="L822" i="9"/>
  <c r="L814" i="9"/>
  <c r="I868" i="1"/>
  <c r="L1008" i="9"/>
  <c r="I865" i="1"/>
  <c r="L1004" i="9"/>
  <c r="L890" i="9"/>
  <c r="M29" i="9"/>
  <c r="J29" i="9"/>
  <c r="K28" i="1"/>
  <c r="L29" i="9" s="1"/>
  <c r="J8" i="9"/>
  <c r="M8" i="9"/>
  <c r="L40" i="9"/>
  <c r="L25" i="9"/>
  <c r="J25" i="9"/>
  <c r="M25" i="9"/>
  <c r="L16" i="9"/>
  <c r="J16" i="9"/>
  <c r="M16" i="9"/>
  <c r="L36" i="9"/>
  <c r="L830" i="9"/>
  <c r="L757" i="1" l="1"/>
  <c r="M867" i="9" s="1"/>
  <c r="J867" i="9"/>
  <c r="L759" i="9"/>
  <c r="M597" i="9"/>
  <c r="L597" i="9"/>
  <c r="M639" i="9"/>
  <c r="L639" i="9"/>
  <c r="K769" i="1"/>
  <c r="L883" i="9" s="1"/>
  <c r="J883" i="9"/>
  <c r="J859" i="9"/>
  <c r="J807" i="9"/>
  <c r="L715" i="1"/>
  <c r="M807" i="9" s="1"/>
  <c r="P710" i="1"/>
  <c r="R710" i="1" s="1"/>
  <c r="L712" i="1"/>
  <c r="M803" i="9" s="1"/>
  <c r="L807" i="9"/>
  <c r="K751" i="1"/>
  <c r="L859" i="9" s="1"/>
  <c r="J23" i="7"/>
  <c r="L93" i="12"/>
  <c r="M92" i="12"/>
  <c r="J33" i="9"/>
  <c r="J803" i="9"/>
  <c r="K775" i="1"/>
  <c r="L891" i="9" s="1"/>
  <c r="L775" i="1"/>
  <c r="M891" i="9" s="1"/>
  <c r="K712" i="1"/>
  <c r="L803" i="9" s="1"/>
  <c r="K727" i="1"/>
  <c r="L823" i="9" s="1"/>
  <c r="L727" i="1"/>
  <c r="M823" i="9" s="1"/>
  <c r="K745" i="1"/>
  <c r="L851" i="9" s="1"/>
  <c r="L745" i="1"/>
  <c r="M851" i="9" s="1"/>
  <c r="K724" i="1"/>
  <c r="L819" i="9" s="1"/>
  <c r="L724" i="1"/>
  <c r="M819" i="9" s="1"/>
  <c r="K718" i="1"/>
  <c r="L811" i="9" s="1"/>
  <c r="L718" i="1"/>
  <c r="M811" i="9" s="1"/>
  <c r="K739" i="1"/>
  <c r="L839" i="9" s="1"/>
  <c r="L739" i="1"/>
  <c r="M839" i="9" s="1"/>
  <c r="K790" i="1"/>
  <c r="L911" i="9" s="1"/>
  <c r="L790" i="1"/>
  <c r="M911" i="9" s="1"/>
  <c r="K781" i="1"/>
  <c r="L899" i="9" s="1"/>
  <c r="L781" i="1"/>
  <c r="M899" i="9" s="1"/>
  <c r="K736" i="1"/>
  <c r="L835" i="9" s="1"/>
  <c r="L736" i="1"/>
  <c r="M835" i="9" s="1"/>
  <c r="M33" i="9"/>
  <c r="K31" i="1"/>
  <c r="L33" i="9" s="1"/>
  <c r="K733" i="1"/>
  <c r="L831" i="9" s="1"/>
  <c r="L733" i="1"/>
  <c r="M831" i="9" s="1"/>
  <c r="K868" i="1"/>
  <c r="L1009" i="9" s="1"/>
  <c r="L868" i="1"/>
  <c r="M1009" i="9" s="1"/>
  <c r="K721" i="1"/>
  <c r="L815" i="9" s="1"/>
  <c r="L721" i="1"/>
  <c r="M815" i="9" s="1"/>
  <c r="K778" i="1"/>
  <c r="L895" i="9" s="1"/>
  <c r="L778" i="1"/>
  <c r="M895" i="9" s="1"/>
  <c r="K787" i="1"/>
  <c r="L907" i="9" s="1"/>
  <c r="L787" i="1"/>
  <c r="M907" i="9" s="1"/>
  <c r="K742" i="1"/>
  <c r="L843" i="9" s="1"/>
  <c r="L742" i="1"/>
  <c r="M843" i="9" s="1"/>
  <c r="K862" i="1"/>
  <c r="L1001" i="9" s="1"/>
  <c r="L862" i="1"/>
  <c r="M1001" i="9" s="1"/>
  <c r="K805" i="1"/>
  <c r="L805" i="1"/>
  <c r="M924" i="9" s="1"/>
  <c r="K730" i="1"/>
  <c r="L827" i="9" s="1"/>
  <c r="L730" i="1"/>
  <c r="M827" i="9" s="1"/>
  <c r="K754" i="1"/>
  <c r="L863" i="9" s="1"/>
  <c r="L754" i="1"/>
  <c r="M863" i="9" s="1"/>
  <c r="K766" i="1"/>
  <c r="L879" i="9" s="1"/>
  <c r="L766" i="1"/>
  <c r="M879" i="9" s="1"/>
  <c r="M46" i="9"/>
  <c r="K41" i="1"/>
  <c r="J46" i="9"/>
  <c r="K865" i="1"/>
  <c r="L1005" i="9" s="1"/>
  <c r="L865" i="1"/>
  <c r="M1005" i="9" s="1"/>
  <c r="K9" i="1"/>
  <c r="K19" i="1" s="1"/>
  <c r="I19" i="1"/>
  <c r="J879" i="9"/>
  <c r="J863" i="9"/>
  <c r="J835" i="9"/>
  <c r="L8" i="9"/>
  <c r="J1005" i="9"/>
  <c r="J1009" i="9"/>
  <c r="J823" i="9"/>
  <c r="J851" i="9"/>
  <c r="L920" i="9"/>
  <c r="J920" i="9"/>
  <c r="M920" i="9"/>
  <c r="J4" i="9"/>
  <c r="M4" i="9"/>
  <c r="J1001" i="9"/>
  <c r="J811" i="9"/>
  <c r="J899" i="9"/>
  <c r="J891" i="9"/>
  <c r="J815" i="9"/>
  <c r="J819" i="9"/>
  <c r="J895" i="9"/>
  <c r="J907" i="9"/>
  <c r="J843" i="9"/>
  <c r="J1018" i="9"/>
  <c r="K877" i="1"/>
  <c r="L877" i="1"/>
  <c r="M1018" i="9" s="1"/>
  <c r="J839" i="9"/>
  <c r="J911" i="9"/>
  <c r="J924" i="9"/>
  <c r="J827" i="9"/>
  <c r="K34" i="1"/>
  <c r="L37" i="9" s="1"/>
  <c r="J37" i="9"/>
  <c r="M37" i="9"/>
  <c r="L291" i="9"/>
  <c r="M41" i="9"/>
  <c r="J41" i="9"/>
  <c r="K37" i="1"/>
  <c r="L41" i="9" s="1"/>
  <c r="J831" i="9"/>
  <c r="J986" i="9" l="1"/>
  <c r="K851" i="1"/>
  <c r="I852" i="1" s="1"/>
  <c r="L924" i="9"/>
  <c r="J958" i="9"/>
  <c r="K830" i="1"/>
  <c r="I831" i="1" s="1"/>
  <c r="K815" i="1"/>
  <c r="I816" i="1" s="1"/>
  <c r="J938" i="9"/>
  <c r="S710" i="1"/>
  <c r="L4" i="9"/>
  <c r="L94" i="12"/>
  <c r="M93" i="12"/>
  <c r="L18" i="9"/>
  <c r="L46" i="9"/>
  <c r="I42" i="1"/>
  <c r="L42" i="1" s="1"/>
  <c r="L1018" i="9"/>
  <c r="K878" i="1"/>
  <c r="J978" i="9" l="1"/>
  <c r="K845" i="1"/>
  <c r="I846" i="1" s="1"/>
  <c r="K824" i="1"/>
  <c r="I825" i="1" s="1"/>
  <c r="J950" i="9"/>
  <c r="L958" i="9"/>
  <c r="K806" i="1"/>
  <c r="I807" i="1" s="1"/>
  <c r="J926" i="9"/>
  <c r="J966" i="9"/>
  <c r="K836" i="1"/>
  <c r="I837" i="1" s="1"/>
  <c r="J954" i="9"/>
  <c r="K827" i="1"/>
  <c r="I828" i="1" s="1"/>
  <c r="J962" i="9"/>
  <c r="K833" i="1"/>
  <c r="I834" i="1" s="1"/>
  <c r="K812" i="1"/>
  <c r="I813" i="1" s="1"/>
  <c r="J934" i="9"/>
  <c r="J970" i="9"/>
  <c r="K839" i="1"/>
  <c r="I840" i="1" s="1"/>
  <c r="J946" i="9"/>
  <c r="K821" i="1"/>
  <c r="I822" i="1" s="1"/>
  <c r="K809" i="1"/>
  <c r="I810" i="1" s="1"/>
  <c r="J930" i="9"/>
  <c r="J942" i="9"/>
  <c r="K818" i="1"/>
  <c r="I819" i="1" s="1"/>
  <c r="J974" i="9"/>
  <c r="K842" i="1"/>
  <c r="I843" i="1" s="1"/>
  <c r="L986" i="9"/>
  <c r="K848" i="1"/>
  <c r="I849" i="1" s="1"/>
  <c r="J982" i="9"/>
  <c r="L938" i="9"/>
  <c r="L95" i="12"/>
  <c r="M94" i="12"/>
  <c r="K42" i="1"/>
  <c r="J47" i="9"/>
  <c r="M47" i="9"/>
  <c r="J987" i="9" l="1"/>
  <c r="K852" i="1"/>
  <c r="L852" i="1"/>
  <c r="M987" i="9" s="1"/>
  <c r="L942" i="9"/>
  <c r="L946" i="9"/>
  <c r="L954" i="9"/>
  <c r="K816" i="1"/>
  <c r="L816" i="1"/>
  <c r="M939" i="9" s="1"/>
  <c r="J939" i="9"/>
  <c r="L934" i="9"/>
  <c r="L974" i="9"/>
  <c r="L970" i="9"/>
  <c r="L962" i="9"/>
  <c r="L966" i="9"/>
  <c r="L926" i="9"/>
  <c r="L950" i="9"/>
  <c r="L982" i="9"/>
  <c r="L930" i="9"/>
  <c r="L978" i="9"/>
  <c r="K831" i="1"/>
  <c r="L831" i="1"/>
  <c r="M959" i="9" s="1"/>
  <c r="J959" i="9"/>
  <c r="M95" i="12"/>
  <c r="L96" i="12"/>
  <c r="L47" i="9"/>
  <c r="I43" i="1"/>
  <c r="L43" i="1" s="1"/>
  <c r="L939" i="9" l="1"/>
  <c r="I817" i="1"/>
  <c r="L987" i="9"/>
  <c r="I853" i="1"/>
  <c r="L959" i="9"/>
  <c r="I832" i="1"/>
  <c r="K837" i="1"/>
  <c r="L837" i="1"/>
  <c r="M967" i="9" s="1"/>
  <c r="J967" i="9"/>
  <c r="K840" i="1"/>
  <c r="M971" i="9"/>
  <c r="J971" i="9"/>
  <c r="L813" i="1"/>
  <c r="M935" i="9" s="1"/>
  <c r="J935" i="9"/>
  <c r="K813" i="1"/>
  <c r="L828" i="1"/>
  <c r="M955" i="9" s="1"/>
  <c r="J955" i="9"/>
  <c r="K828" i="1"/>
  <c r="K846" i="1"/>
  <c r="L846" i="1"/>
  <c r="M979" i="9" s="1"/>
  <c r="J979" i="9"/>
  <c r="K849" i="1"/>
  <c r="J983" i="9"/>
  <c r="M983" i="9"/>
  <c r="J963" i="9"/>
  <c r="L834" i="1"/>
  <c r="M963" i="9" s="1"/>
  <c r="K834" i="1"/>
  <c r="K819" i="1"/>
  <c r="L819" i="1"/>
  <c r="M943" i="9" s="1"/>
  <c r="J943" i="9"/>
  <c r="J927" i="9"/>
  <c r="K807" i="1"/>
  <c r="I808" i="1" s="1"/>
  <c r="L807" i="1"/>
  <c r="M927" i="9" s="1"/>
  <c r="K843" i="1"/>
  <c r="L843" i="1"/>
  <c r="M975" i="9" s="1"/>
  <c r="J975" i="9"/>
  <c r="J931" i="9"/>
  <c r="K810" i="1"/>
  <c r="L810" i="1"/>
  <c r="M931" i="9" s="1"/>
  <c r="K825" i="1"/>
  <c r="L825" i="1"/>
  <c r="M951" i="9" s="1"/>
  <c r="J951" i="9"/>
  <c r="J947" i="9"/>
  <c r="K822" i="1"/>
  <c r="L822" i="1"/>
  <c r="M947" i="9" s="1"/>
  <c r="M96" i="12"/>
  <c r="L97" i="12"/>
  <c r="M97" i="12" s="1"/>
  <c r="K43" i="1"/>
  <c r="J48" i="9"/>
  <c r="M48" i="9"/>
  <c r="L808" i="1" l="1"/>
  <c r="M928" i="9" s="1"/>
  <c r="J928" i="9"/>
  <c r="K808" i="1"/>
  <c r="L928" i="9" s="1"/>
  <c r="L943" i="9"/>
  <c r="I820" i="1"/>
  <c r="J988" i="9"/>
  <c r="K853" i="1"/>
  <c r="L988" i="9" s="1"/>
  <c r="L853" i="1"/>
  <c r="M988" i="9" s="1"/>
  <c r="L931" i="9"/>
  <c r="I811" i="1"/>
  <c r="L975" i="9"/>
  <c r="I844" i="1"/>
  <c r="L963" i="9"/>
  <c r="I835" i="1"/>
  <c r="L979" i="9"/>
  <c r="I847" i="1"/>
  <c r="L935" i="9"/>
  <c r="I814" i="1"/>
  <c r="L967" i="9"/>
  <c r="I838" i="1"/>
  <c r="L983" i="9"/>
  <c r="I850" i="1"/>
  <c r="L955" i="9"/>
  <c r="I829" i="1"/>
  <c r="L971" i="9"/>
  <c r="I841" i="1"/>
  <c r="K832" i="1"/>
  <c r="L960" i="9" s="1"/>
  <c r="L832" i="1"/>
  <c r="M960" i="9" s="1"/>
  <c r="J960" i="9"/>
  <c r="K817" i="1"/>
  <c r="L940" i="9" s="1"/>
  <c r="L817" i="1"/>
  <c r="M940" i="9" s="1"/>
  <c r="J940" i="9"/>
  <c r="L947" i="9"/>
  <c r="I823" i="1"/>
  <c r="L951" i="9"/>
  <c r="I826" i="1"/>
  <c r="L927" i="9"/>
  <c r="L48" i="9"/>
  <c r="I44" i="1"/>
  <c r="L44" i="1" s="1"/>
  <c r="J948" i="9" l="1"/>
  <c r="K823" i="1"/>
  <c r="L948" i="9" s="1"/>
  <c r="L823" i="1"/>
  <c r="M948" i="9" s="1"/>
  <c r="K841" i="1"/>
  <c r="L972" i="9" s="1"/>
  <c r="L841" i="1"/>
  <c r="M972" i="9" s="1"/>
  <c r="J972" i="9"/>
  <c r="J984" i="9"/>
  <c r="K850" i="1"/>
  <c r="L984" i="9" s="1"/>
  <c r="L850" i="1"/>
  <c r="M984" i="9" s="1"/>
  <c r="K814" i="1"/>
  <c r="L936" i="9" s="1"/>
  <c r="L814" i="1"/>
  <c r="M936" i="9" s="1"/>
  <c r="J936" i="9"/>
  <c r="L835" i="1"/>
  <c r="M964" i="9" s="1"/>
  <c r="K835" i="1"/>
  <c r="L964" i="9" s="1"/>
  <c r="J964" i="9"/>
  <c r="K811" i="1"/>
  <c r="L811" i="1"/>
  <c r="M932" i="9" s="1"/>
  <c r="J932" i="9"/>
  <c r="K826" i="1"/>
  <c r="L952" i="9" s="1"/>
  <c r="L826" i="1"/>
  <c r="M952" i="9" s="1"/>
  <c r="J952" i="9"/>
  <c r="J956" i="9"/>
  <c r="K829" i="1"/>
  <c r="L956" i="9" s="1"/>
  <c r="L829" i="1"/>
  <c r="M956" i="9" s="1"/>
  <c r="I870" i="1"/>
  <c r="L820" i="1"/>
  <c r="M944" i="9" s="1"/>
  <c r="J944" i="9"/>
  <c r="K820" i="1"/>
  <c r="L944" i="9" s="1"/>
  <c r="J968" i="9"/>
  <c r="K838" i="1"/>
  <c r="L968" i="9" s="1"/>
  <c r="L838" i="1"/>
  <c r="M968" i="9" s="1"/>
  <c r="K847" i="1"/>
  <c r="L980" i="9" s="1"/>
  <c r="L847" i="1"/>
  <c r="M980" i="9" s="1"/>
  <c r="J980" i="9"/>
  <c r="K844" i="1"/>
  <c r="L976" i="9" s="1"/>
  <c r="J976" i="9"/>
  <c r="L844" i="1"/>
  <c r="M976" i="9" s="1"/>
  <c r="K44" i="1"/>
  <c r="M49" i="9"/>
  <c r="J49" i="9"/>
  <c r="L932" i="9" l="1"/>
  <c r="K874" i="1"/>
  <c r="I45" i="1"/>
  <c r="L45" i="1" s="1"/>
  <c r="L49" i="9"/>
  <c r="J50" i="9" l="1"/>
  <c r="K45" i="1"/>
  <c r="M50" i="9"/>
  <c r="L50" i="9" l="1"/>
  <c r="I46" i="1"/>
  <c r="L46" i="1" s="1"/>
  <c r="J51" i="9" l="1"/>
  <c r="M51" i="9"/>
  <c r="K46" i="1"/>
  <c r="L51" i="9" l="1"/>
  <c r="I47" i="1"/>
  <c r="L47" i="1" s="1"/>
  <c r="J52" i="9" l="1"/>
  <c r="M52" i="9"/>
  <c r="K47" i="1"/>
  <c r="I48" i="1" l="1"/>
  <c r="L48" i="1" s="1"/>
  <c r="L52" i="9"/>
  <c r="I49" i="1" l="1"/>
  <c r="M53" i="9"/>
  <c r="K48" i="1"/>
  <c r="J53" i="9"/>
  <c r="L53" i="9" l="1"/>
  <c r="K49" i="1"/>
</calcChain>
</file>

<file path=xl/comments1.xml><?xml version="1.0" encoding="utf-8"?>
<comments xmlns="http://schemas.openxmlformats.org/spreadsheetml/2006/main">
  <authors>
    <author>Monica Madariaga Medel</author>
    <author>mmadariagam</author>
    <author>nmontecino</author>
    <author>gezul</author>
    <author>tc={4B476743-56D6-42BC-82B6-BADA9483CF86}</author>
    <author>kmolina</author>
    <author>ZULETA ESPINOZA, GERALDINE</author>
  </authors>
  <commentList>
    <comment ref="D166" authorId="0">
      <text>
        <r>
          <rPr>
            <b/>
            <sz val="9"/>
            <color indexed="81"/>
            <rFont val="Tahoma"/>
            <family val="2"/>
          </rPr>
          <t>Monica Madariaga Medel:</t>
        </r>
        <r>
          <rPr>
            <sz val="9"/>
            <color indexed="81"/>
            <rFont val="Tahoma"/>
            <family val="2"/>
          </rPr>
          <t xml:space="preserve">
reemplaza a STI BUZOS PESCADORES Y ACUICULTORES CALETA PRESIDENTE BALMACEDA DE LLICO  RSU 07.02.0096</t>
        </r>
      </text>
    </comment>
    <comment ref="E184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REALIZA REEMPLAZO Y SUSTITUCIÓN</t>
        </r>
      </text>
    </comment>
    <comment ref="E208" authorId="2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SUSTITUYE A LOS CARRERA (9573363)</t>
        </r>
      </text>
    </comment>
    <comment ref="H225" authorId="3">
      <text>
        <r>
          <rPr>
            <b/>
            <sz val="9"/>
            <color indexed="81"/>
            <rFont val="Tahoma"/>
            <family val="2"/>
          </rPr>
          <t xml:space="preserve">gezul:
</t>
        </r>
        <r>
          <rPr>
            <sz val="9"/>
            <color indexed="81"/>
            <rFont val="Tahoma"/>
            <family val="2"/>
          </rPr>
          <t>Res N°1450-20 descuento por sanción</t>
        </r>
      </text>
    </comment>
    <comment ref="E247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REALIZA REEMPLAZO</t>
        </r>
      </text>
    </comment>
    <comment ref="E283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SUSTITUYE A ACHIM 955194</t>
        </r>
      </text>
    </comment>
    <comment ref="E286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CORNELIA MARIE 2.0 965733</t>
        </r>
      </text>
    </comment>
    <comment ref="E298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SUST. JESUS DE NAZARETH (960928)</t>
        </r>
      </text>
    </comment>
    <comment ref="E301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LOBO SOLITARIO IV (961146)</t>
        </r>
      </text>
    </comment>
    <comment ref="E307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PERLA NEGRA I (961031)</t>
        </r>
      </text>
    </comment>
    <comment ref="E316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SAN FRANCISCO V (960958)</t>
        </r>
      </text>
    </comment>
    <comment ref="E32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TA MARIA IV 965378</t>
        </r>
      </text>
    </comment>
    <comment ref="E331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ANTONELLA II (967039)</t>
        </r>
      </text>
    </comment>
    <comment ref="E367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SAMURAI IV (966836)</t>
        </r>
      </text>
    </comment>
    <comment ref="E373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SKORPIO II (964195)</t>
        </r>
      </text>
    </comment>
    <comment ref="E397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KEVIN II (961542)</t>
        </r>
      </text>
    </comment>
    <comment ref="E403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NORTHWESTERN I (960349)</t>
        </r>
      </text>
    </comment>
    <comment ref="E41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SAN SEBASTIAN (965295)</t>
        </r>
      </text>
    </comment>
    <comment ref="E424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GERSON CHINO II (966780)</t>
        </r>
      </text>
    </comment>
    <comment ref="E430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SUPER DON YIYO (965205)</t>
        </r>
      </text>
    </comment>
    <comment ref="E433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TERESITA II (964548)</t>
        </r>
      </text>
    </comment>
    <comment ref="H440" authorId="3">
      <text>
        <r>
          <rPr>
            <b/>
            <sz val="9"/>
            <color indexed="81"/>
            <rFont val="Tahoma"/>
            <family val="2"/>
          </rPr>
          <t xml:space="preserve">gezul:
</t>
        </r>
        <r>
          <rPr>
            <sz val="9"/>
            <color indexed="81"/>
            <rFont val="Tahoma"/>
            <family val="2"/>
          </rPr>
          <t xml:space="preserve">Res N° 720, Cesión de 10 ton desde JUANOVOARCE-LOTA
Res N° 717, Cesión de 5 ton desde SIPEAYRAS DE LOTA  </t>
        </r>
      </text>
    </comment>
    <comment ref="E44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BARCAM III (961046)</t>
        </r>
      </text>
    </comment>
    <comment ref="E445" authorId="2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 BARLOVENTO (960753)</t>
        </r>
      </text>
    </comment>
    <comment ref="E448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BELEN (965266)</t>
        </r>
      </text>
    </comment>
    <comment ref="E47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REEMPLAZO RPA ANTIGUO 967605
SUST GERSON CHINO (961070)</t>
        </r>
      </text>
    </comment>
    <comment ref="E475" authorId="0">
      <text>
        <r>
          <rPr>
            <b/>
            <sz val="9"/>
            <color indexed="81"/>
            <rFont val="Tahoma"/>
            <family val="2"/>
          </rPr>
          <t>Monica Madariaga Medel:</t>
        </r>
        <r>
          <rPr>
            <sz val="9"/>
            <color indexed="81"/>
            <rFont val="Tahoma"/>
            <family val="2"/>
          </rPr>
          <t xml:space="preserve">
REEMP GERSON CHINO III (966167)
</t>
        </r>
      </text>
    </comment>
    <comment ref="E493" authorId="4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SUST A LOLITO PELLUHUANO II (962351)</t>
        </r>
      </text>
    </comment>
    <comment ref="E499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MAR LOA V (959592)</t>
        </r>
      </text>
    </comment>
    <comment ref="E514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PUNTA DE LOBOS (961030)</t>
        </r>
      </text>
    </comment>
    <comment ref="E529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REGRESO II (964896); REEMPL NAUTILUS III (967237)</t>
        </r>
      </text>
    </comment>
    <comment ref="H546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N°1452-20 descuento por sanción 
</t>
        </r>
      </text>
    </comment>
    <comment ref="E56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DON BETITO (964083)</t>
        </r>
      </text>
    </comment>
    <comment ref="E571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SUSTITUYE A ESPERANZA II (963247)</t>
        </r>
      </text>
    </comment>
    <comment ref="E577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MANUTARA II (956902)</t>
        </r>
      </text>
    </comment>
    <comment ref="E580" authorId="2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 PEZ DORADO II (959346)</t>
        </r>
      </text>
    </comment>
    <comment ref="E598" authorId="2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SUSTITUYE AL TITANIC VI (963711)</t>
        </r>
      </text>
    </comment>
    <comment ref="E62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REEMPLAZA ACRISTOBAL II (960553)</t>
        </r>
      </text>
    </comment>
    <comment ref="E646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REALIZA REEMPLAZO LAITO III (960526) Y LAITO III (968304)</t>
        </r>
      </text>
    </comment>
    <comment ref="H647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1332-20 incremento de 25 ton desde caleta quidico region del biobío</t>
        </r>
      </text>
    </comment>
    <comment ref="E655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MARIA ELIZABETH (951208)
</t>
        </r>
      </text>
    </comment>
    <comment ref="E661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MEJILLONES I (954951)</t>
        </r>
      </text>
    </comment>
    <comment ref="E673" authorId="2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SUSTITUYE PERSEVERANCIA II (966012)</t>
        </r>
      </text>
    </comment>
    <comment ref="E691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TATA FILA (963779)</t>
        </r>
      </text>
    </comment>
    <comment ref="H696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1451-20 descuento por sanción </t>
        </r>
      </text>
    </comment>
    <comment ref="E706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YO SERGIO III (961952)</t>
        </r>
      </text>
    </comment>
    <comment ref="G729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29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N°24 cesion  entre artesanal e industrial de 35 toneladas </t>
        </r>
      </text>
    </comment>
    <comment ref="H732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85, Cesión de 6 ton en favor de la embarcación UZIEL IV RPA 966009</t>
        </r>
      </text>
    </comment>
    <comment ref="H777" authorId="3">
      <text>
        <r>
          <rPr>
            <b/>
            <sz val="9"/>
            <color indexed="81"/>
            <rFont val="Tahoma"/>
            <family val="2"/>
          </rPr>
          <t xml:space="preserve">gezul:
</t>
        </r>
        <r>
          <rPr>
            <sz val="9"/>
            <color indexed="81"/>
            <rFont val="Tahoma"/>
            <family val="2"/>
          </rPr>
          <t>Res N° 78-20 cesion de 12 ton en fvor de la embarcación DON JOSE L I</t>
        </r>
      </text>
    </comment>
    <comment ref="H801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81 Cesión de 95 ton en favor de embarcaciones del Ñuble</t>
        </r>
      </text>
    </comment>
    <comment ref="H804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82  cede 116 ton en favor de embarcaciones artesanales </t>
        </r>
      </text>
    </comment>
    <comment ref="H807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ex. N° 26 cesión de 10 ton en favor de la embarcación JONAS I</t>
        </r>
      </text>
    </comment>
    <comment ref="H816" authorId="5">
      <text>
        <r>
          <rPr>
            <b/>
            <sz val="9"/>
            <color indexed="81"/>
            <rFont val="Tahoma"/>
            <family val="2"/>
          </rPr>
          <t xml:space="preserve">kmolina:
</t>
        </r>
        <r>
          <rPr>
            <sz val="9"/>
            <color indexed="81"/>
            <rFont val="Tahoma"/>
            <family val="2"/>
          </rPr>
          <t>Res. Ex. N° 16-20 Cesión de 10 ton a embarcación ANTONELLA PAZ II
Res. Ex. N° 29-20 Cesión de 9 ton a embarcación  SAN PEDRO.</t>
        </r>
      </text>
    </comment>
    <comment ref="H828" authorId="6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Res. Ex. N° 717-20 Cesión de 5 ton a embarcación  ACHUILUCHO I.</t>
        </r>
      </text>
    </comment>
    <comment ref="H831" authorId="6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Ex N° 720 cesion de 10 ton en favoe de la embarcación AGUILUCHO I </t>
        </r>
      </text>
    </comment>
    <comment ref="H840" authorId="6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Ex N° 32 Cesión de 5 ton en favor de la Embarcaciín SAN PEDRO </t>
        </r>
      </text>
    </comment>
    <comment ref="H846" authorId="6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&gt;Res Ex N° 719-20 Cesion en faor de la embarcacion PEZ DORADO III</t>
        </r>
      </text>
    </comment>
    <comment ref="H849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86, Cesión de 4 ton en favor de la embarcacion DON JAIRO RPA 902384</t>
        </r>
      </text>
    </comment>
    <comment ref="H864" authorId="6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Res. Ex. N° 718-20 Cesión de 15 ton a embarcación  BELEN I.
Res N° 1332-20 Cesión de 25 ton en favor de la embarcacion LAITO III region del Maule</t>
        </r>
      </text>
    </comment>
  </commentList>
</comments>
</file>

<file path=xl/comments2.xml><?xml version="1.0" encoding="utf-8"?>
<comments xmlns="http://schemas.openxmlformats.org/spreadsheetml/2006/main">
  <authors>
    <author>ZULETA ESPINOZA, GERALDINE</author>
    <author>gezul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1108-20 deja sin efecto Res N° 9895-19 coeficiente de 0,002
Res N° 1109-20 deja sin efecto Res N° 3896-19 coeficiente de 0,002
Res N° 1110-20 deja sin efecto Res N° 3897-19 coeficiente de 0,0161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2 arriendo de 347,631 ton desde SOC PESQUERA GENMAR LTDA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Cetificado N° 07 arriendo de 140,301 ton en favor de ENFERMAR LTDA</t>
        </r>
      </text>
    </comment>
    <comment ref="F14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13 arriendo de 2,013 ton en favor de Jose Cofre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844-20 deja sin efecto fideicomiso 2204-19
Certificado N° 09 arriendo de 350,004 ton desde Marcelino Gonzalez Silva 
Certificado N° 10 arriendo de 35,228 ton desde Pelantaro Inostroza
Certificado N° 07 arriendo de 140,301 ton desde Asesorias financieras y comunicacion limitada
Certificado N° 08 arriendo de 341,488 ton desde Soc pesquera leucoton 
Res N° 1108-20 deja sin efecto Res N° 9895-19 coeficiente de 0,002
Res N° 1109-20 deja sin efecto Res N° 3896-19 coeficiente de 0,002
Res N° 1110-20 deja sin efecto Res N° 3897-19 coeficiente de 0,0161
Res N°24-20 Cesion de 35 ton desde artesanl SPARHITAL </t>
        </r>
      </text>
    </comment>
    <comment ref="F22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N°02 arriendo de 347,631 ton en favor de PES ANTONIO CRUZ CORDOVA NAKOUZI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09  arriendo de 350,004 ton en favor de ENFERMAR LTDA.
Certificado N°01, negocio no traslaticio  de 245,094 ton en favor de ANTONIO CRUZ CORDOVA NAKOUZI E.I.R.L.</t>
        </r>
      </text>
    </comment>
    <comment ref="F30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10 arriendo de 35,2278 ton en favor de ENFERMAR LTDA</t>
        </r>
      </text>
    </comment>
    <comment ref="F36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13, Arriendo de 2,103 ton desde Camanchaca Pesca Sur </t>
        </r>
      </text>
    </comment>
    <comment ref="F38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844-20 deja sin efecto fideicomiso 2201-19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 08 arriendo de 341,488 toneladas en favor de Soc Pesquera Enfermar</t>
        </r>
      </text>
    </comment>
  </commentList>
</comments>
</file>

<file path=xl/sharedStrings.xml><?xml version="1.0" encoding="utf-8"?>
<sst xmlns="http://schemas.openxmlformats.org/spreadsheetml/2006/main" count="9454" uniqueCount="689">
  <si>
    <t xml:space="preserve">CONTROL DE CUOTA ANUAL </t>
  </si>
  <si>
    <t>Región</t>
  </si>
  <si>
    <t>Área</t>
  </si>
  <si>
    <t>Area/Organización</t>
  </si>
  <si>
    <t>Asignatario de la Cuota</t>
  </si>
  <si>
    <t>Periodo</t>
  </si>
  <si>
    <t>Cuota Asignada (ton)</t>
  </si>
  <si>
    <t>Movimientos</t>
  </si>
  <si>
    <t>Cuota Efectiva (ton)</t>
  </si>
  <si>
    <t>Captura (ton)</t>
  </si>
  <si>
    <t>Saldo</t>
  </si>
  <si>
    <t xml:space="preserve">%Consumido </t>
  </si>
  <si>
    <t>Fecha de Cierre</t>
  </si>
  <si>
    <t>Cuota Asignada</t>
  </si>
  <si>
    <t>Movimiento</t>
  </si>
  <si>
    <t>Cuota efectiva</t>
  </si>
  <si>
    <t xml:space="preserve">Captura </t>
  </si>
  <si>
    <t xml:space="preserve">Saldo </t>
  </si>
  <si>
    <t xml:space="preserve">Consumo </t>
  </si>
  <si>
    <t xml:space="preserve">IV Región de Coquimbo 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</si>
  <si>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</si>
  <si>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</si>
  <si>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</si>
  <si>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</si>
  <si>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</si>
  <si>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</si>
  <si>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</si>
  <si>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</si>
  <si>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</si>
  <si>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</si>
  <si>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</si>
  <si>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</si>
  <si>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</si>
  <si>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</si>
  <si>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</si>
  <si>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</si>
  <si>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</si>
  <si>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</si>
  <si>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 xml:space="preserve">Area Norte </t>
  </si>
  <si>
    <t>Area Sur</t>
  </si>
  <si>
    <t>IX</t>
  </si>
  <si>
    <t>XIV-X</t>
  </si>
  <si>
    <t xml:space="preserve">VEDA BIOLÓGICA DEL 01 DE SEPTIEMBRE AL 30 DE SEPTIEMBRE </t>
  </si>
  <si>
    <t>CUOTA (TONELADAS)</t>
  </si>
  <si>
    <t>OPERACIÓN</t>
  </si>
  <si>
    <t xml:space="preserve">RESUMEN ANUAL </t>
  </si>
  <si>
    <t xml:space="preserve">Unidad de pesquería </t>
  </si>
  <si>
    <t>Titular de cuota LTP</t>
  </si>
  <si>
    <t>Traspaso, Cesion, Arriendo, etc)</t>
  </si>
  <si>
    <t>Cuota Efectiva</t>
  </si>
  <si>
    <t>Captura (t)</t>
  </si>
  <si>
    <t>Saldo (t)</t>
  </si>
  <si>
    <t>% consumido</t>
  </si>
  <si>
    <t>Cuota asignada (t)</t>
  </si>
  <si>
    <t>Merluza Común IV región al paralelo 41° 28,6' L.S.</t>
  </si>
  <si>
    <t>Ene-Jul</t>
  </si>
  <si>
    <t>Unidad de Pesquería</t>
  </si>
  <si>
    <t>Zona</t>
  </si>
  <si>
    <t>Cuota Período</t>
  </si>
  <si>
    <t>% Consumido</t>
  </si>
  <si>
    <t>Fecha cierre</t>
  </si>
  <si>
    <t>Ago-Dic</t>
  </si>
  <si>
    <t>Período</t>
  </si>
  <si>
    <t xml:space="preserve">Cesiones </t>
  </si>
  <si>
    <t>efectiva</t>
  </si>
  <si>
    <t>ANTONIO CRUZ CORDOVA NAKOUZI E.I.R.L.</t>
  </si>
  <si>
    <t>Captura</t>
  </si>
  <si>
    <t xml:space="preserve">IV </t>
  </si>
  <si>
    <t>Ene-Dic</t>
  </si>
  <si>
    <t>VI</t>
  </si>
  <si>
    <t>VII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</si>
  <si>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</si>
  <si>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</si>
  <si>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</si>
  <si>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</si>
  <si>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</si>
  <si>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</si>
  <si>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</si>
  <si>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 xml:space="preserve"> Industrial - Artesanal</t>
  </si>
  <si>
    <t>Fauna Acompañante</t>
  </si>
  <si>
    <t>VIII Región del BioBio
Res Ex N°440-18</t>
  </si>
  <si>
    <t>JORGE COFRE REYES</t>
  </si>
  <si>
    <t>IV</t>
  </si>
  <si>
    <t>V</t>
  </si>
  <si>
    <t>F.A</t>
  </si>
  <si>
    <t>IV-41°28,6 L.S.</t>
  </si>
  <si>
    <t>Investigación</t>
  </si>
  <si>
    <t>Imprevisto</t>
  </si>
  <si>
    <t>MERLUZA COMUN IV-41°28,6 LS</t>
  </si>
  <si>
    <t>MERLUZA COMUN</t>
  </si>
  <si>
    <t>AREA</t>
  </si>
  <si>
    <t>ENERO</t>
  </si>
  <si>
    <t xml:space="preserve">FEBRERO </t>
  </si>
  <si>
    <t>JUNIO</t>
  </si>
  <si>
    <t>JULIO</t>
  </si>
  <si>
    <t>DICIEMBRE</t>
  </si>
  <si>
    <t>NORTE</t>
  </si>
  <si>
    <t>MARZO</t>
  </si>
  <si>
    <t>ABRIL</t>
  </si>
  <si>
    <t>MAYO</t>
  </si>
  <si>
    <t>AGOSTO</t>
  </si>
  <si>
    <t>OCTUBRE</t>
  </si>
  <si>
    <t>NOVIEMBRE</t>
  </si>
  <si>
    <t>BOLSON RESIDUAL</t>
  </si>
  <si>
    <t>ORGANIZACION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</si>
  <si>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</si>
  <si>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</si>
  <si>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</si>
  <si>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</si>
  <si>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</si>
  <si>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</si>
  <si>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</si>
  <si>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</si>
  <si>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</si>
  <si>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</si>
  <si>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RUBIO Y MAUAD LTDA</t>
  </si>
  <si>
    <t>IV-41°28,6 LS</t>
  </si>
  <si>
    <t>TITULAR LTP</t>
  </si>
  <si>
    <t>TOTAL LTP</t>
  </si>
  <si>
    <t>TOTAL ASIGNATARIOS LTP</t>
  </si>
  <si>
    <t>asignada</t>
  </si>
  <si>
    <t>TOTAL ASIGNATARIOS REGION</t>
  </si>
  <si>
    <t>TOTAL REGION</t>
  </si>
  <si>
    <t xml:space="preserve">% Consumo </t>
  </si>
  <si>
    <t>Resol</t>
  </si>
  <si>
    <t>Cuota</t>
  </si>
  <si>
    <t>%Consumo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</si>
  <si>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</si>
  <si>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</si>
  <si>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</si>
  <si>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</si>
  <si>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</si>
  <si>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</si>
  <si>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</si>
  <si>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</si>
  <si>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</si>
  <si>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</si>
  <si>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</si>
  <si>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</si>
  <si>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</si>
  <si>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</si>
  <si>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</si>
  <si>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</si>
  <si>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</si>
  <si>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</si>
  <si>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</si>
  <si>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</si>
  <si>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</si>
  <si>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</si>
  <si>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</si>
  <si>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</si>
  <si>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</si>
  <si>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</si>
  <si>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</si>
  <si>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</si>
  <si>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</si>
  <si>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</si>
  <si>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</si>
  <si>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</si>
  <si>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</si>
  <si>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</si>
  <si>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</si>
  <si>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</si>
  <si>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</si>
  <si>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</si>
  <si>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</si>
  <si>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</si>
  <si>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</si>
  <si>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</si>
  <si>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</si>
  <si>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</si>
  <si>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</si>
  <si>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</si>
  <si>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</si>
  <si>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</si>
  <si>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</si>
  <si>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</si>
  <si>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</si>
  <si>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</si>
  <si>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</si>
  <si>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</si>
  <si>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</si>
  <si>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</si>
  <si>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</si>
  <si>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</si>
  <si>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</si>
  <si>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</si>
  <si>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</si>
  <si>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</si>
  <si>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</si>
  <si>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</si>
  <si>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</si>
  <si>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</si>
  <si>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</si>
  <si>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</si>
  <si>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</si>
  <si>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</si>
  <si>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</si>
  <si>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</si>
  <si>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</si>
  <si>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</si>
  <si>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</si>
  <si>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</si>
  <si>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</si>
  <si>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</si>
  <si>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</si>
  <si>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</si>
  <si>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</si>
  <si>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</si>
  <si>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</si>
  <si>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</si>
  <si>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</si>
  <si>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</si>
  <si>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</si>
  <si>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</si>
  <si>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</si>
  <si>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</si>
  <si>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</si>
  <si>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</si>
  <si>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</si>
  <si>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</si>
  <si>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</si>
  <si>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</si>
  <si>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</si>
  <si>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</si>
  <si>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</si>
  <si>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</si>
  <si>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</si>
  <si>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</si>
  <si>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</si>
  <si>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</si>
  <si>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</si>
  <si>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</si>
  <si>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</si>
  <si>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</si>
  <si>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</si>
  <si>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</si>
  <si>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</si>
  <si>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</si>
  <si>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</si>
  <si>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</si>
  <si>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</si>
  <si>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</si>
  <si>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</si>
  <si>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</si>
  <si>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</si>
  <si>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</si>
  <si>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</si>
  <si>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</si>
  <si>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</si>
  <si>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</si>
  <si>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</si>
  <si>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</si>
  <si>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</si>
  <si>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</si>
  <si>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</si>
  <si>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</si>
  <si>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</si>
  <si>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</si>
  <si>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</si>
  <si>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</si>
  <si>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</si>
  <si>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</si>
  <si>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</si>
  <si>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</si>
  <si>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</si>
  <si>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</si>
  <si>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</si>
  <si>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</si>
  <si>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</si>
  <si>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</si>
  <si>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</si>
  <si>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</si>
  <si>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</si>
  <si>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</si>
  <si>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</si>
  <si>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</si>
  <si>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</si>
  <si>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</si>
  <si>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</si>
  <si>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</si>
  <si>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</si>
  <si>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</si>
  <si>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</si>
  <si>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</si>
  <si>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</si>
  <si>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</si>
  <si>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</si>
  <si>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Fracción</t>
  </si>
  <si>
    <t>Región o zona/UP</t>
  </si>
  <si>
    <t>IX Región</t>
  </si>
  <si>
    <t>XIV-X Regiones</t>
  </si>
  <si>
    <t>RESIDUAL CENTRO</t>
  </si>
  <si>
    <t>IX Region de la Araucanía</t>
  </si>
  <si>
    <t>CUOTA GLOBAL MERLUZA COMUN IV-41°28,6´ LS</t>
  </si>
  <si>
    <t>XVI-VIII</t>
  </si>
  <si>
    <t>AREA CENTRO</t>
  </si>
  <si>
    <t>AREA SUR</t>
  </si>
  <si>
    <t>AREA NORTE</t>
  </si>
  <si>
    <t>AREA NORTE II</t>
  </si>
  <si>
    <t>IX REGION</t>
  </si>
  <si>
    <t>XIV-X REGIONES</t>
  </si>
  <si>
    <t>Resolución</t>
  </si>
  <si>
    <t>ISLA QUIHUA S.A</t>
  </si>
  <si>
    <t xml:space="preserve">ANTARTIC SEAFOOD S.A.   </t>
  </si>
  <si>
    <t xml:space="preserve">ASESORIAS FINANCIERAS Y COMUCACIONALES LTDA. </t>
  </si>
  <si>
    <t xml:space="preserve">BRACPESCA S.A.              </t>
  </si>
  <si>
    <t xml:space="preserve">CAMANCHACA PESCA SUR S.A. </t>
  </si>
  <si>
    <t xml:space="preserve">DERIS S.A.        </t>
  </si>
  <si>
    <t>ENFEMAR LTDA.</t>
  </si>
  <si>
    <t>GENMAR LTDA.</t>
  </si>
  <si>
    <t>GRIMAR S.A.</t>
  </si>
  <si>
    <t>INOSTROZA CONCHA PELANTARIO</t>
  </si>
  <si>
    <t>ISLA DAMAS S.A.</t>
  </si>
  <si>
    <t>LANDES S.A.</t>
  </si>
  <si>
    <t>LEUCOTON LTDA.</t>
  </si>
  <si>
    <t>NORDIO LTDA.</t>
  </si>
  <si>
    <t>ORIZON S.A.</t>
  </si>
  <si>
    <t>PACIFICBLU SpA.</t>
  </si>
  <si>
    <t>QUINTERO S.A.</t>
  </si>
  <si>
    <t>SUR AUSTRAL S.A</t>
  </si>
  <si>
    <t xml:space="preserve">Cuota Asignada </t>
  </si>
  <si>
    <t>A.G PESCADORES ARTESANALES, BUZOS Y MARISCADORES DE COQUIMBO RAG 55-4</t>
  </si>
  <si>
    <t>RESIDUAL CENTRO VALPARAÍSO</t>
  </si>
  <si>
    <t>RESIDUAL SUR SAN ANTONIO</t>
  </si>
  <si>
    <t xml:space="preserve">V Región de Valparaíso 
</t>
  </si>
  <si>
    <t>STI PESCADORES ARTESANALES DE CALETA PORTALES  RSU 05.01.0037</t>
  </si>
  <si>
    <t>STI ARTESANALES DE CON CON  RSU 05.06.0043</t>
  </si>
  <si>
    <t>STI PESCADORES ARTESANALES DE CALETA HIGUERILLA RSU 05.06.0048</t>
  </si>
  <si>
    <t>STI PESCADORES CALETA EL MEMBRILLO RSU 05.01.0061</t>
  </si>
  <si>
    <t>STI PESCADORES ARTESANALES LAS TERRAZAS DE PICHILEMU RSU 06.07.0058</t>
  </si>
  <si>
    <t>STI PESCADORES ARTESANALES DE PICHILEMU RSU 06.07.0010</t>
  </si>
  <si>
    <t>S.T.I. PESCADORES DE BUCALEMU RSU 06.07.0071</t>
  </si>
  <si>
    <t>STI LAS ANIMAS 06.07.0070</t>
  </si>
  <si>
    <t>STI ARMADORES, PESCADORES ARTESANALES, RECOLECTORES Y RAMOS AFINES RSU 06.07.0075</t>
  </si>
  <si>
    <t>STI BUZOS MARISCADORES, PESCADORES Y ALGUEROS DE BUCALEMU 06.07.0019</t>
  </si>
  <si>
    <t>STI DE BUZOS Y PESCADORES ALGUEROS Y RAMOS AFINES PROA CENTRO DUAO RSU 07.02.0111 (ROA 433)</t>
  </si>
  <si>
    <t>STI DE BUZOS Y PESCADORES ARTESANALES MAR BRAVA DE DUAO RSU 07.02.0116 (ROA 90214)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</si>
  <si>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</si>
  <si>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</si>
  <si>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</si>
  <si>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</si>
  <si>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</si>
  <si>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</si>
  <si>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</si>
  <si>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</si>
  <si>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</si>
  <si>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</si>
  <si>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</si>
  <si>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</si>
  <si>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</si>
  <si>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</si>
  <si>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</si>
  <si>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STI PEQUEÑOS ARMADORES Y PESCADORES ARTESANALES DE CERCO Y OTRAS ACTIVIDADES AFINES DE CORONEL Y LOTA SIPAC RSU 08.07.0373</t>
  </si>
  <si>
    <t>ASOCIACIÓN GREMIAL DE PESCADORES ARTESANALES DE CORONEL RAG 5-8</t>
  </si>
  <si>
    <t>STI PESCADORES ARMADORES Y RAMOS AFINES DE LA PESCA ARTESANAL DE CORONEL SIPARMAR CORONEL RSU 08.07.0271</t>
  </si>
  <si>
    <t>ASOCIACIÓN GREMIAL DE ARMADORES, PESCADORES ARTESANALES Y ACTIVIDADES AFINES ARMAPESCA A.G RAG 635-8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</si>
  <si>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</si>
  <si>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</si>
  <si>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</si>
  <si>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</si>
  <si>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COOPERATIVA DE PESCADORES SOL DE ISRAEL LIMITADA COOPES LTDA. 5483</t>
  </si>
  <si>
    <t>STI PESCADORES Y ARMADORES Y RAMOS AFINES DE LA PESCA ARTESANAL, LOTA PESCA RSU 08.07.0495</t>
  </si>
  <si>
    <t>STI PESCADORES Y ARMADORES Y RAMOS AFINES DE LA PESCA ARTESANAL, EPES LOTA RSU 08.07.0510</t>
  </si>
  <si>
    <t>COOPERATIVA PESQUERA ARTESABAK DE CORONEL LTDA. 5472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</si>
  <si>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</si>
  <si>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</si>
  <si>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</si>
  <si>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STI DE PESCADORES ARTESANALES, BUZOS MARISCADORES CALETA QUIDICO RSU 08.13.0051</t>
  </si>
  <si>
    <t>CONTROL CUOTA MERLUZA COMÚN_ ARTESANAL_IV-X_AÑO 2019</t>
  </si>
  <si>
    <t>ASOCIACIÓN GREMIAL DE PESCADORES ARTESANALES CALETA LOTA-A.G. APESCA LOTA 428-8</t>
  </si>
  <si>
    <t>Enero</t>
  </si>
  <si>
    <t>STI DE BUZOS Y PESCADORES ARTESANALES Y ACUICULTORES MATAQUITO DE LA PESCA RSU 07.02.0103</t>
  </si>
  <si>
    <t>STI PESCADORES ESTRELLAS DE MAR RSU 07.05.0168</t>
  </si>
  <si>
    <t>STI DE TRIPULANTES, PESCADORES Y ACUICULTORES - CALETA DUAO RSU 07.02.0252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</si>
  <si>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</si>
  <si>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</si>
  <si>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</si>
  <si>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</si>
  <si>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ARMADORES PESCADORES ARTESANALES ALGUEROS Y RAMOS AFINES MEDITERRÁNEO RSU 08.05.0605</t>
  </si>
  <si>
    <t>STI PESCA ARTESANAL ARMADORES BUZOS MARISCADORES RECOLECTORES DE ORILLA Y ACTIVIDADES CONEXAS CALETA COBQUECURA RSU 08.02.0176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</si>
  <si>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</si>
  <si>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</si>
  <si>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</si>
  <si>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ARMADORES PESCADORES Y RAMOS AFINES DE LA PESCA ARTESANAL DE LA RGIÓN DEL BIOBÍO RSU 08.05.0378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</si>
  <si>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</si>
  <si>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</si>
  <si>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</si>
  <si>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</si>
  <si>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CUOTA RESIDUAL O BOLSÓN</t>
  </si>
  <si>
    <t>AGRUPACIÓN DE ARMADORES GOLFO DE ARAUCO  ROC 621 ARAUCO</t>
  </si>
  <si>
    <t>BOLSON RESIDUAL CENTRO</t>
  </si>
  <si>
    <t>NORTE I</t>
  </si>
  <si>
    <t>AREA NORTE QUINTERO</t>
  </si>
  <si>
    <t>Cuota ton</t>
  </si>
  <si>
    <t>RESUMEN CONSUMO ANUAL MERLUZA COMUN FUERA UNIDAD DE PESQUERÍAS AÑO 2019. Dato en toneladas</t>
  </si>
  <si>
    <t>Información preliminar</t>
  </si>
  <si>
    <t>Embarcación</t>
  </si>
  <si>
    <t>RPA</t>
  </si>
  <si>
    <t>Descuentos</t>
  </si>
  <si>
    <t>CESIONARIOS INDIVIDUALES</t>
  </si>
  <si>
    <t>I</t>
  </si>
  <si>
    <t>cuota inicial</t>
  </si>
  <si>
    <t>VIII</t>
  </si>
  <si>
    <t>EMBARCACION</t>
  </si>
  <si>
    <t>ANTONELLA PAZ II</t>
  </si>
  <si>
    <t>Total cesiones</t>
  </si>
  <si>
    <t>Descuentos por sanción</t>
  </si>
  <si>
    <t>Toneladas</t>
  </si>
  <si>
    <t>TOTAL MOVIMIENTOS</t>
  </si>
  <si>
    <t>Movimientos Art. + Ind.</t>
  </si>
  <si>
    <t>Macrozona XIV-X</t>
  </si>
  <si>
    <t>LOS PITAS (RPA 902011)</t>
  </si>
  <si>
    <t>CHICO PITA (RPA 928200)</t>
  </si>
  <si>
    <t>LA SOFI (RPA 954560)</t>
  </si>
  <si>
    <t>GENESIS (RPA 956822)</t>
  </si>
  <si>
    <t>EL CHUNGA II (RPA 957980)</t>
  </si>
  <si>
    <t>VAY II (RPA 959029)</t>
  </si>
  <si>
    <t>CRISTOBAL I (RPA 960762)</t>
  </si>
  <si>
    <t>EL CHUNGA III (RPA 961966)</t>
  </si>
  <si>
    <t>R. JUNIOR (RPA 966604)</t>
  </si>
  <si>
    <t>EL LEYTON (RPA 900331)</t>
  </si>
  <si>
    <t>CRISTOPHER (RPA 900336)</t>
  </si>
  <si>
    <t>SAN MARCOS II (RPA 952807)</t>
  </si>
  <si>
    <t>DON TITO III (RPA 954974)</t>
  </si>
  <si>
    <t>SANTA ROSA II (RPA 954991)</t>
  </si>
  <si>
    <t>LA NENA (RPA 957823)</t>
  </si>
  <si>
    <t>HURACAN II (RPA 962717)</t>
  </si>
  <si>
    <t>NICOL (RPA 963246)</t>
  </si>
  <si>
    <t>PERLA NEGRA (RPA 953991)</t>
  </si>
  <si>
    <t>FULLU (RPA 954253)</t>
  </si>
  <si>
    <t>ESPERANZA I (RPA 955167)</t>
  </si>
  <si>
    <t>EL PATRON (RPA 962485)</t>
  </si>
  <si>
    <t>GYTTANO (RPA 963675)</t>
  </si>
  <si>
    <t>SAN DIEGO III (RPA 964920)</t>
  </si>
  <si>
    <t>EBEN-EZER (RPA 902004)</t>
  </si>
  <si>
    <t>ERICAR (RPA 957516)</t>
  </si>
  <si>
    <t>SAN JOSE III (RPA 962034)</t>
  </si>
  <si>
    <t>BEN-HUR II (RPA 962110)</t>
  </si>
  <si>
    <t>VELASQUEZ II (RPA 954159)</t>
  </si>
  <si>
    <t>MARIA ELIANA (RPA 958902)</t>
  </si>
  <si>
    <t>CLAUDIO ALEJANDRO (RPA 967538)</t>
  </si>
  <si>
    <t>EL FARO (RPA 964544)</t>
  </si>
  <si>
    <t>GONZALO ZUÑIGA ROMERO</t>
  </si>
  <si>
    <t>año</t>
  </si>
  <si>
    <t>comentario</t>
  </si>
  <si>
    <t>Nota: Con el fin de establecer correctamente la cuota asignada y debido a que las cuotas por organización (Res. Ex. N° 853-19) y por embarcación (Res. Ex. N° 1405-19) fueron publicadas durante febrero y abril, respectivamente y además consideraron los saldos de los meses anteriores,para los RAE por organizacion, en el mes de enero se le descontó el saldo de existente al 19 de febrero y es por esto que muchas se encuentran con un consumo de 100%. En la distribucion de RAE individual, se descontó el saldo del período en que operó solo a nivel de organizacion, Febrero - Marzo, produciendose la misma situacion antes mencionada.</t>
  </si>
  <si>
    <t xml:space="preserve">licitacion  Diciembre </t>
  </si>
  <si>
    <t>BENJAMIN II (RPA 967308)</t>
  </si>
  <si>
    <t>ELISABETH II (RPA 968125)</t>
  </si>
  <si>
    <t>EMILIA ANTONIA (RPA 968621)</t>
  </si>
  <si>
    <t>GONZALO HERNAN (968343)</t>
  </si>
  <si>
    <t>LOS GOMEZ (968121)</t>
  </si>
  <si>
    <t>MAR Y LUZ (967771)</t>
  </si>
  <si>
    <t xml:space="preserve">AREA SUR </t>
  </si>
  <si>
    <t>AREA  NORTE</t>
  </si>
  <si>
    <t>VI REGIÓN DEL LIBERTADOR BERNARDO O´HIGGINS</t>
  </si>
  <si>
    <t>VII REGIÓN DEL MAULE</t>
  </si>
  <si>
    <t>VIII REGIÓN DEL BIOBÍO</t>
  </si>
  <si>
    <t>AREA NORTE 1</t>
  </si>
  <si>
    <t>RESUMEN CONSUMO ANUAL MERLUZA COMUN IV-41°28,6 L.S AÑO 2020. Dato en toneladas</t>
  </si>
  <si>
    <t>CONTROL DE CUOTA MERLUZA COMUN IV al 41°28,6´ LS. POR TITULAR LTP. AÑO 2020</t>
  </si>
  <si>
    <t>Cuota Anual de Captura Merluza común Fuera de Unidad de Pesquería, año 2020</t>
  </si>
  <si>
    <t>CESIONES INDIVIDUALES MERLUZA COMÚN, AÑO 2020</t>
  </si>
  <si>
    <t>periodo</t>
  </si>
  <si>
    <t>global</t>
  </si>
  <si>
    <t>%</t>
  </si>
  <si>
    <t>cuota global</t>
  </si>
  <si>
    <t xml:space="preserve">periodos </t>
  </si>
  <si>
    <t>26-2020</t>
  </si>
  <si>
    <t>captura</t>
  </si>
  <si>
    <t>29-2020</t>
  </si>
  <si>
    <t>SAN PEDRO</t>
  </si>
  <si>
    <t xml:space="preserve">Cesiones Individuales </t>
  </si>
  <si>
    <t>Fuera área</t>
  </si>
  <si>
    <t>32-2020</t>
  </si>
  <si>
    <t>Region IX</t>
  </si>
  <si>
    <t>JONAS I</t>
  </si>
  <si>
    <t>16-2020</t>
  </si>
  <si>
    <t>SEA SHEPHERD (967391)</t>
  </si>
  <si>
    <t>JOSEFA (967328)</t>
  </si>
  <si>
    <t>STI N° 1 DE BUZOS, PESCADORES Y ACUICULTORES "PRESIDENTE BALMACEDA DE LLICO"  RSU 07.02.0372</t>
  </si>
  <si>
    <t>CARLITA II (963657)</t>
  </si>
  <si>
    <t>CRUCERO DEL MAR I (963743)</t>
  </si>
  <si>
    <t>DIEGO ANTONIO I (957350)</t>
  </si>
  <si>
    <t>EL NIÑO I (963683)</t>
  </si>
  <si>
    <t>EL RAUL I (959324)</t>
  </si>
  <si>
    <t>MARIA IRENE III (965110)</t>
  </si>
  <si>
    <t>MARIA VICTORIA (924515)</t>
  </si>
  <si>
    <t>PINGÜINO I (956576)</t>
  </si>
  <si>
    <t>SANTA ROSA II (956905)</t>
  </si>
  <si>
    <t>TITAN DEL MAR I (965111)</t>
  </si>
  <si>
    <t>VICENTE ALONSO (966350)</t>
  </si>
  <si>
    <t>SINDICATO DE PESCADORES ARTESANALES Y AFINES "MANUEL VELIZ"   RSU 70.20.168</t>
  </si>
  <si>
    <t>EL PELICANO III (963242)</t>
  </si>
  <si>
    <t>EL VIEJO ROLA (966699)</t>
  </si>
  <si>
    <t>KARINA ANDREA II (966887)</t>
  </si>
  <si>
    <t>LOS CARRERA I (967344)</t>
  </si>
  <si>
    <t>MARGAB I (959020)</t>
  </si>
  <si>
    <t xml:space="preserve">QUETZAL III (958072)
</t>
  </si>
  <si>
    <t>STIS.T.I. BUZOS , PESCADOREES ARTESANALES Y ACUICULTORES "EL ESFUERZO" DE BOYERUCA RSU 70.20.148</t>
  </si>
  <si>
    <t>ESMERALDA III (966210)</t>
  </si>
  <si>
    <t>MERY (966143)</t>
  </si>
  <si>
    <t>S.T.I. BUZOS Y PESCADORES LIBERTAD DE BOYERUCA  RSU 70.20.095</t>
  </si>
  <si>
    <t>MARIA LUISA (965925)</t>
  </si>
  <si>
    <t>SAN PEDRO (913216)</t>
  </si>
  <si>
    <t>Residual</t>
  </si>
  <si>
    <t>DEILYN I (961356)</t>
  </si>
  <si>
    <t>EL LOLO II (960360)</t>
  </si>
  <si>
    <t>EL FANTASMA I (966603)</t>
  </si>
  <si>
    <t>SKORPIOS II (966149)</t>
  </si>
  <si>
    <t>STI PESCADORES ARTESANALES, BUZOS, MARISCADORES Y ALGUEROS DE PELLINES  RSU 70.50.061</t>
  </si>
  <si>
    <t xml:space="preserve">S.T.I. PESCADORES ARTESANALES, ACUICULTORES Y MARISCADORES DE ORILLA DE LOANCO (N°2) RSU 70.40.045 </t>
  </si>
  <si>
    <t>ABRAHAM (966190)</t>
  </si>
  <si>
    <t>ALFA I (961290)</t>
  </si>
  <si>
    <t>MAC - GIVER IV (966923)</t>
  </si>
  <si>
    <t>PAZ NATANAEL III (966681)</t>
  </si>
  <si>
    <t xml:space="preserve">SABANDIJA (966072) </t>
  </si>
  <si>
    <t>TRISTAN II (964422)</t>
  </si>
  <si>
    <t>TRISTAN III (965407)</t>
  </si>
  <si>
    <t>LOBO SOLITARIO IV (967956)</t>
  </si>
  <si>
    <t>CORNELIA MARIE 3.0 (967937)</t>
  </si>
  <si>
    <t>EL LLANERO VI (967255)</t>
  </si>
  <si>
    <t>EL REY DEL MAR (964745)</t>
  </si>
  <si>
    <t>HALCON CUARTO (966653)</t>
  </si>
  <si>
    <t>LOBO SOLITARIO V (967631)</t>
  </si>
  <si>
    <t>PAULITO I (955236)</t>
  </si>
  <si>
    <t>PERLA NEGRA II (967660)</t>
  </si>
  <si>
    <t>RAPA NUI III (965621)</t>
  </si>
  <si>
    <t>RAPA NUI VII (966898)</t>
  </si>
  <si>
    <t>SAN FRANCISCO VI (967464)</t>
  </si>
  <si>
    <t>SANTA MARIA V (968097)</t>
  </si>
  <si>
    <t>STI PESCADORES ARTESANALES Y BUZOS MARISCADORES PUERTO MAGUILLINES      RSU 70.50.047</t>
  </si>
  <si>
    <t>ALSADO II (965728)</t>
  </si>
  <si>
    <t>ANA DELIA III (966442)</t>
  </si>
  <si>
    <t>ATUN II (965119)</t>
  </si>
  <si>
    <t>AVENTURERO III (965028)</t>
  </si>
  <si>
    <t>AYSEN II (966821)</t>
  </si>
  <si>
    <t>CORSARIOS (961538)</t>
  </si>
  <si>
    <t>EL SAMURAI (913244)</t>
  </si>
  <si>
    <t>INBANO IV (966145)</t>
  </si>
  <si>
    <t>LUCAS II (962133)</t>
  </si>
  <si>
    <t>LUKAS MARCELO II (960852)</t>
  </si>
  <si>
    <t>MARIMARCE III (966523)</t>
  </si>
  <si>
    <t>PELICANO III (960308)</t>
  </si>
  <si>
    <t>RAUL ALEXANDER I (960895)</t>
  </si>
  <si>
    <t>SAMURAI V (966836)</t>
  </si>
  <si>
    <t>SANDER III (963707)</t>
  </si>
  <si>
    <t>SKORPIO III (968042)</t>
  </si>
  <si>
    <t>TRITON IV (963932)</t>
  </si>
  <si>
    <t>S.T.I. BUZOS Y PESCADORES ARTESANLES DE CURANIPE DE LA COMUNA DE PELLUHUE PROVINCIA CAUQUENES    RSU  70.40.030</t>
  </si>
  <si>
    <t>COSTA BRAVA IV (966736)</t>
  </si>
  <si>
    <t>DELFIN VIII (966792)</t>
  </si>
  <si>
    <t>EL SOLITARIO IV (960371)</t>
  </si>
  <si>
    <t>GOLIATH IV (960371)</t>
  </si>
  <si>
    <t>JESUS VI (966043)</t>
  </si>
  <si>
    <t>KEVIN III (967882)</t>
  </si>
  <si>
    <t>MAICOL VII (966081)</t>
  </si>
  <si>
    <t>NORTHWESTERN II (968205)</t>
  </si>
  <si>
    <t>PATRON DEL MAR I (965496)</t>
  </si>
  <si>
    <t>SAN ANTONIO VII (967081)</t>
  </si>
  <si>
    <t>SAN SEBASTIAN 1 (968514)</t>
  </si>
  <si>
    <t>TIBURON VIII (966737)</t>
  </si>
  <si>
    <t>VIDA MARINA IV (959394)</t>
  </si>
  <si>
    <t>EMMANUEL II (967124)</t>
  </si>
  <si>
    <t>S.T.I. PESCADORES ARTESANALES, BUZOS, MARISCADORES Y RAMOS SIMILARES DE PELLUHUE   RSU 70.40.026</t>
  </si>
  <si>
    <t>GERSON CHINO IV (967400)</t>
  </si>
  <si>
    <t>OCEANIC III (965565)</t>
  </si>
  <si>
    <t>CAPITAN PAVEZ (967996)</t>
  </si>
  <si>
    <t>TERESITA III (967858)</t>
  </si>
  <si>
    <t>AGUILA REAL  V (966819)</t>
  </si>
  <si>
    <t>AGUILUCHO I  (963628)</t>
  </si>
  <si>
    <t>BARCAM (968407)</t>
  </si>
  <si>
    <t>BARLOVENTO I (967438)</t>
  </si>
  <si>
    <t>BELEN I (968302)</t>
  </si>
  <si>
    <t>CORSARIO VI (966584)</t>
  </si>
  <si>
    <t>DON MOISES I (966476)</t>
  </si>
  <si>
    <t>EL GITANO III (966092)</t>
  </si>
  <si>
    <t>EL SIRIO (966942)</t>
  </si>
  <si>
    <t>ESPADON II (959601)</t>
  </si>
  <si>
    <t>FELIPE JESUS III (966209)</t>
  </si>
  <si>
    <t>FERNANDA IGNACIA I (967158)</t>
  </si>
  <si>
    <t>EL HOLANDES (968721)</t>
  </si>
  <si>
    <t>GERSON CHINO III (968701)</t>
  </si>
  <si>
    <t>GERSON VIII (965326)</t>
  </si>
  <si>
    <t>INDEPENDENCIA I (967157)</t>
  </si>
  <si>
    <t>JEFE DEL MAR VI (965784)</t>
  </si>
  <si>
    <t>KING FISH I (966651)</t>
  </si>
  <si>
    <t>KOMATSU KAMING I (965179)</t>
  </si>
  <si>
    <t>PERONI (968844)</t>
  </si>
  <si>
    <t>MAR BEN (966274)</t>
  </si>
  <si>
    <t>MAR LOA (968228)</t>
  </si>
  <si>
    <t>MAX RAPER I (965814)</t>
  </si>
  <si>
    <t>MISTER CHILE I (965767)</t>
  </si>
  <si>
    <t>ODISEO I (962284)</t>
  </si>
  <si>
    <t>PITUFO III (966444)</t>
  </si>
  <si>
    <t>PUNTA DE LOBOS II (968163)</t>
  </si>
  <si>
    <t>PUNTA DE LOBOS I (967155)</t>
  </si>
  <si>
    <t>PUNTA DEL ESTE I (966953)</t>
  </si>
  <si>
    <t>RAYO DE SOL IV (965226)</t>
  </si>
  <si>
    <t>RAYO IV (966787)</t>
  </si>
  <si>
    <t>NAUTILUS III (968827)</t>
  </si>
  <si>
    <t>SANTA OLGA III (966443)</t>
  </si>
  <si>
    <t>SIMBAD EL MARINO VI (967018)</t>
  </si>
  <si>
    <t>TIO CHERITO (966055)</t>
  </si>
  <si>
    <t>S.T.I. PESCADORES ARTESANALES, BUZOS, MARISCADORES, ALGUEROS, ACUICULTORES Y ACTIVIDADES CONEXAS DE LA CALETA LOANCO DE LA COMUNA DE CHANCO  RSU 70.40.022</t>
  </si>
  <si>
    <t>LEONORA II (966658)</t>
  </si>
  <si>
    <t>BUENA VISTA IV (965550)</t>
  </si>
  <si>
    <t>DON BETITO I (967595)</t>
  </si>
  <si>
    <t>EL FENIX I (965543)</t>
  </si>
  <si>
    <t>EL ZORRO I (958349)</t>
  </si>
  <si>
    <t>ESPERANZA III (968695)</t>
  </si>
  <si>
    <t>LUIS RICARDO III (966090)</t>
  </si>
  <si>
    <t>TERESITA II (968011)</t>
  </si>
  <si>
    <t>PEZ DORADO III (967326)</t>
  </si>
  <si>
    <t>SAN NICOLAS I (963622)</t>
  </si>
  <si>
    <t>SAN ROQUE VII (966419)</t>
  </si>
  <si>
    <t>TITANIC VII (967667)</t>
  </si>
  <si>
    <t xml:space="preserve">STI DE PESCADORES ARTESANALES RECOLECTORES DE ORILLA BUZOS Y ALGUEROS N°2 DE PUTU     RSU 70.50.158  </t>
  </si>
  <si>
    <t xml:space="preserve"> SOFIA III (968603)</t>
  </si>
  <si>
    <t>S.T.I. DE ARMADORES CONSTITUCIÓN R.S.U. 70.50.186</t>
  </si>
  <si>
    <t>ANUBIS II (965560)</t>
  </si>
  <si>
    <t xml:space="preserve">ARIES V (967117) </t>
  </si>
  <si>
    <t>CACHARPIN III (966768)</t>
  </si>
  <si>
    <t>CHILOTE I (961144)</t>
  </si>
  <si>
    <t>CRISTIAN III (963684)</t>
  </si>
  <si>
    <t>CRISTOBAL II 967948)</t>
  </si>
  <si>
    <t>CRISTOBAL III (966327)</t>
  </si>
  <si>
    <t>DAYSI ANDREA IV (966642)</t>
  </si>
  <si>
    <t>FARO FELIX III (965293)</t>
  </si>
  <si>
    <t>JEREMY IGNACIO II (963727)</t>
  </si>
  <si>
    <t>JIMMY CRISTAL II (966785)</t>
  </si>
  <si>
    <t>KOSITA II (966412)</t>
  </si>
  <si>
    <t>LAITO II (966648)</t>
  </si>
  <si>
    <t>LAITO III (968664)</t>
  </si>
  <si>
    <t>MAMA ROSA V (966897)</t>
  </si>
  <si>
    <t>MARANATHA II (966725)</t>
  </si>
  <si>
    <t>ANTONIOS IRENE (967597)</t>
  </si>
  <si>
    <t>MARINER III (966280)</t>
  </si>
  <si>
    <t>MEJILLONES V (967779)</t>
  </si>
  <si>
    <t>NICOL III (966956)</t>
  </si>
  <si>
    <t>OLIMPO V (966766)</t>
  </si>
  <si>
    <t>PADRE PIO (957203)</t>
  </si>
  <si>
    <t>PERSEVERANCIA III (967345)</t>
  </si>
  <si>
    <t>POMPEYA II (967128)</t>
  </si>
  <si>
    <t>RODRIGO ANDRES II (964703)</t>
  </si>
  <si>
    <t>SALVADOR GAVIOTA V (956575)</t>
  </si>
  <si>
    <t>SAN CARLOS III (966007)</t>
  </si>
  <si>
    <t>SAN PITER I (960855)</t>
  </si>
  <si>
    <t>TATA FILA I (967210)</t>
  </si>
  <si>
    <t>TATA RENE II (965577)</t>
  </si>
  <si>
    <t>TIARE CAROLINA I (966652)</t>
  </si>
  <si>
    <t>WAL-PA V (963900)</t>
  </si>
  <si>
    <t>WAL-PA VI (964547)</t>
  </si>
  <si>
    <t>YO SERGIO IV (967419)</t>
  </si>
  <si>
    <t>ASOCIACIÓN GREMIAL DE ARMADORES ARTESANALES Y PRODUCTORES PELÁGICOS DE LA CALETA EL MORRO DE TALCAHUANO AGEMAPAR (376-8)</t>
  </si>
  <si>
    <t>SINDICATO DE PESCADORES Y ARMADORES ARTESANALES DEL MAR SIPARMAR TALCAHUANO (08.05.0399)</t>
  </si>
  <si>
    <t>Pesca de investigación Merluza común 2020</t>
  </si>
  <si>
    <t>S.T.I. BUZOS Y PESCADORES ARTEANALES N° 2 DE LA COMUNA DE PELLUHUE, CALETA CURANIPE   RSU 70.40.048</t>
  </si>
  <si>
    <t>Feb</t>
  </si>
  <si>
    <t>SAN DIEGO V (963896)</t>
  </si>
  <si>
    <t>CARLITA (964956)</t>
  </si>
  <si>
    <t>ANGEL BLANCO I (955659)</t>
  </si>
  <si>
    <t>AQUILES VI (966275)</t>
  </si>
  <si>
    <t>BAYWACHT II (966647)</t>
  </si>
  <si>
    <t>GALILEA (965735)</t>
  </si>
  <si>
    <t>VICTOR MANUEL V (966623)</t>
  </si>
  <si>
    <t>BENJAMIN ANTONIO M (964033)</t>
  </si>
  <si>
    <t>EL TORITO II (966116)</t>
  </si>
  <si>
    <t>GUARDIAN DE LA BAHIA III (961540)</t>
  </si>
  <si>
    <t>78-2020</t>
  </si>
  <si>
    <t>DON JOSE L I</t>
  </si>
  <si>
    <t>DON LUCIANO</t>
  </si>
  <si>
    <t>MARBELLA</t>
  </si>
  <si>
    <t>DON JAIRO</t>
  </si>
  <si>
    <t>EL ACUARIO I</t>
  </si>
  <si>
    <t>CATALINA</t>
  </si>
  <si>
    <t>82-2020</t>
  </si>
  <si>
    <t>JONNATHAN</t>
  </si>
  <si>
    <t>DON VICTORIANO I</t>
  </si>
  <si>
    <t>JUANITA I</t>
  </si>
  <si>
    <t>CARMEN GLORIA</t>
  </si>
  <si>
    <t>SANTA EVITA II</t>
  </si>
  <si>
    <t xml:space="preserve">GENEZARET I </t>
  </si>
  <si>
    <t>81-2020</t>
  </si>
  <si>
    <t xml:space="preserve">DON JAIRO </t>
  </si>
  <si>
    <t>86-2020</t>
  </si>
  <si>
    <t>85-2020</t>
  </si>
  <si>
    <t>UZIEL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</si>
</sst>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[$-F800]dddd\,\ mmmm\ dd\,\ yyyy"/>
    <numFmt numFmtId="169" formatCode="0.00_ ;[Red]\-0.00\ "/>
    <numFmt numFmtId="170" formatCode="#,##0_ ;[Red]\-#,##0\ "/>
    <numFmt numFmtId="171" formatCode="#,##0.00_ ;[Red]\-#,##0.00\ "/>
    <numFmt numFmtId="172" formatCode="#,##0.000_ ;[Red]\-#,##0.000\ "/>
    <numFmt numFmtId="173" formatCode="_-* #,##0_-;\-* #,##0_-;_-* &quot;-&quot;??_-;_-@_-"/>
    <numFmt numFmtId="174" formatCode="_-* #,##0.00000000_-;\-* #,##0.00000000_-;_-* &quot;-&quot;??_-;_-@_-"/>
    <numFmt numFmtId="175" formatCode="0.0000000"/>
    <numFmt numFmtId="176" formatCode="000.000"/>
    <numFmt numFmtId="177" formatCode="0.000.000"/>
    <numFmt numFmtId="178" formatCode="00.000"/>
    <numFmt numFmtId="179" formatCode="0.0000"/>
    <numFmt numFmtId="180" formatCode="0.000%"/>
    <numFmt numFmtId="181" formatCode="0.000000"/>
    <numFmt numFmtId="182" formatCode="0.0_ ;[Red]\-0.0\ 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6" tint="0.59999389629810485"/>
        </stop>
        <stop position="1">
          <color rgb="FF92D050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270">
        <stop position="0">
          <color theme="0"/>
        </stop>
        <stop position="1">
          <color theme="7"/>
        </stop>
      </gradientFill>
    </fill>
    <fill>
      <gradientFill degree="90">
        <stop position="0">
          <color theme="7" tint="0.59999389629810485"/>
        </stop>
        <stop position="0.5">
          <color theme="7"/>
        </stop>
        <stop position="1">
          <color theme="7" tint="0.59999389629810485"/>
        </stop>
      </gradientFill>
    </fill>
    <fill>
      <patternFill patternType="solid">
        <fgColor theme="7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9" tint="0.80001220740379042"/>
        </stop>
        <stop position="0.5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auto="1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4">
    <xf numFmtId="0" fontId="0" fillId="0" borderId="0"/>
    <xf numFmtId="9" fontId="1" fillId="46" borderId="0" applyFont="0" applyBorder="0" applyAlignment="0" applyProtection="0"/>
    <xf numFmtId="0" fontId="9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14" fillId="0" borderId="0"/>
    <xf numFmtId="9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0" fontId="42" fillId="0" borderId="0"/>
    <xf numFmtId="9" fontId="42" fillId="0" borderId="0" applyFont="0" applyFill="0" applyBorder="0" applyAlignment="0" applyProtection="0"/>
    <xf numFmtId="0" fontId="34" fillId="0" borderId="0"/>
    <xf numFmtId="0" fontId="1" fillId="0" borderId="0"/>
    <xf numFmtId="0" fontId="45" fillId="0" borderId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0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13" fillId="0" borderId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10" fillId="0" borderId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7" fillId="0" borderId="0"/>
    <xf numFmtId="0" fontId="42" fillId="0" borderId="0"/>
    <xf numFmtId="0" fontId="34" fillId="0" borderId="0"/>
    <xf numFmtId="9" fontId="10" fillId="0" borderId="0" applyFont="0" applyFill="0" applyBorder="0" applyAlignment="0" applyProtection="0"/>
  </cellStyleXfs>
  <cellXfs count="952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12" borderId="0" xfId="0" applyFont="1" applyFill="1"/>
    <xf numFmtId="0" fontId="0" fillId="0" borderId="0" xfId="0" applyFont="1"/>
    <xf numFmtId="0" fontId="0" fillId="12" borderId="3" xfId="0" applyFill="1" applyBorder="1"/>
    <xf numFmtId="0" fontId="0" fillId="12" borderId="0" xfId="0" applyFill="1" applyBorder="1"/>
    <xf numFmtId="0" fontId="0" fillId="12" borderId="0" xfId="0" applyFill="1"/>
    <xf numFmtId="173" fontId="0" fillId="12" borderId="0" xfId="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5" xfId="0" applyFont="1" applyBorder="1"/>
    <xf numFmtId="0" fontId="21" fillId="0" borderId="25" xfId="0" applyFont="1" applyBorder="1"/>
    <xf numFmtId="0" fontId="21" fillId="0" borderId="0" xfId="0" applyFont="1" applyBorder="1"/>
    <xf numFmtId="0" fontId="21" fillId="0" borderId="42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26" xfId="0" applyFont="1" applyBorder="1"/>
    <xf numFmtId="0" fontId="21" fillId="0" borderId="7" xfId="0" applyFont="1" applyBorder="1"/>
    <xf numFmtId="0" fontId="21" fillId="0" borderId="8" xfId="0" applyFont="1" applyBorder="1"/>
    <xf numFmtId="0" fontId="21" fillId="0" borderId="0" xfId="0" applyFont="1" applyAlignment="1">
      <alignment horizontal="center"/>
    </xf>
    <xf numFmtId="0" fontId="22" fillId="0" borderId="5" xfId="0" applyFont="1" applyBorder="1"/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2" fillId="16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/>
    </xf>
    <xf numFmtId="0" fontId="22" fillId="0" borderId="6" xfId="0" applyFont="1" applyBorder="1"/>
    <xf numFmtId="0" fontId="22" fillId="0" borderId="20" xfId="0" applyFont="1" applyBorder="1"/>
    <xf numFmtId="0" fontId="22" fillId="0" borderId="24" xfId="0" applyFont="1" applyBorder="1"/>
    <xf numFmtId="0" fontId="22" fillId="0" borderId="21" xfId="0" applyFont="1" applyBorder="1"/>
    <xf numFmtId="0" fontId="21" fillId="0" borderId="5" xfId="0" applyFont="1" applyFill="1" applyBorder="1"/>
    <xf numFmtId="0" fontId="23" fillId="0" borderId="5" xfId="0" applyFont="1" applyFill="1" applyBorder="1"/>
    <xf numFmtId="0" fontId="0" fillId="0" borderId="7" xfId="0" applyBorder="1"/>
    <xf numFmtId="0" fontId="0" fillId="0" borderId="8" xfId="0" applyBorder="1"/>
    <xf numFmtId="0" fontId="22" fillId="0" borderId="0" xfId="0" applyFont="1"/>
    <xf numFmtId="174" fontId="0" fillId="0" borderId="0" xfId="9" applyNumberFormat="1" applyFont="1"/>
    <xf numFmtId="166" fontId="0" fillId="0" borderId="0" xfId="0" applyNumberFormat="1"/>
    <xf numFmtId="0" fontId="24" fillId="0" borderId="5" xfId="7" applyFont="1" applyBorder="1" applyAlignment="1">
      <alignment horizontal="left" vertical="center" wrapText="1"/>
    </xf>
    <xf numFmtId="175" fontId="24" fillId="0" borderId="5" xfId="7" applyNumberFormat="1" applyFont="1" applyBorder="1" applyAlignment="1">
      <alignment horizontal="right" vertical="center" wrapText="1"/>
    </xf>
    <xf numFmtId="166" fontId="24" fillId="0" borderId="5" xfId="7" applyNumberFormat="1" applyFont="1" applyBorder="1" applyAlignment="1">
      <alignment horizontal="right" vertical="center" wrapText="1"/>
    </xf>
    <xf numFmtId="176" fontId="24" fillId="0" borderId="5" xfId="7" applyNumberFormat="1" applyFont="1" applyBorder="1" applyAlignment="1">
      <alignment horizontal="right" vertical="center" wrapText="1"/>
    </xf>
    <xf numFmtId="167" fontId="24" fillId="0" borderId="5" xfId="7" applyNumberFormat="1" applyFont="1" applyBorder="1" applyAlignment="1">
      <alignment horizontal="right" vertical="center" wrapText="1"/>
    </xf>
    <xf numFmtId="0" fontId="25" fillId="0" borderId="5" xfId="7" applyFont="1" applyBorder="1" applyAlignment="1">
      <alignment horizontal="left" vertical="center" wrapText="1"/>
    </xf>
    <xf numFmtId="0" fontId="25" fillId="0" borderId="5" xfId="7" applyFont="1" applyBorder="1" applyAlignment="1">
      <alignment horizontal="right" vertical="center" wrapText="1" indent="1"/>
    </xf>
    <xf numFmtId="0" fontId="25" fillId="0" borderId="5" xfId="7" applyFont="1" applyBorder="1" applyAlignment="1">
      <alignment horizontal="right" vertical="center" wrapText="1" indent="2"/>
    </xf>
    <xf numFmtId="177" fontId="24" fillId="0" borderId="5" xfId="7" applyNumberFormat="1" applyFont="1" applyBorder="1" applyAlignment="1">
      <alignment horizontal="right" vertical="center" wrapText="1"/>
    </xf>
    <xf numFmtId="0" fontId="25" fillId="0" borderId="5" xfId="7" applyFont="1" applyBorder="1" applyAlignment="1">
      <alignment horizontal="center" vertical="center" wrapText="1"/>
    </xf>
    <xf numFmtId="178" fontId="24" fillId="0" borderId="5" xfId="7" applyNumberFormat="1" applyFont="1" applyBorder="1" applyAlignment="1">
      <alignment horizontal="right" vertical="center" wrapText="1"/>
    </xf>
    <xf numFmtId="0" fontId="24" fillId="0" borderId="5" xfId="7" applyFont="1" applyBorder="1" applyAlignment="1">
      <alignment horizontal="left" vertical="top" wrapText="1" indent="1"/>
    </xf>
    <xf numFmtId="175" fontId="24" fillId="0" borderId="5" xfId="7" applyNumberFormat="1" applyFont="1" applyBorder="1" applyAlignment="1">
      <alignment horizontal="right" wrapText="1"/>
    </xf>
    <xf numFmtId="166" fontId="24" fillId="0" borderId="5" xfId="7" applyNumberFormat="1" applyFont="1" applyBorder="1" applyAlignment="1">
      <alignment horizontal="right" wrapText="1"/>
    </xf>
    <xf numFmtId="176" fontId="24" fillId="0" borderId="5" xfId="7" applyNumberFormat="1" applyFont="1" applyBorder="1" applyAlignment="1">
      <alignment horizontal="right" wrapText="1"/>
    </xf>
    <xf numFmtId="0" fontId="24" fillId="2" borderId="5" xfId="7" applyFont="1" applyFill="1" applyBorder="1" applyAlignment="1">
      <alignment horizontal="left" vertical="center" wrapText="1"/>
    </xf>
    <xf numFmtId="175" fontId="24" fillId="2" borderId="5" xfId="7" applyNumberFormat="1" applyFont="1" applyFill="1" applyBorder="1" applyAlignment="1">
      <alignment horizontal="right" vertical="center" wrapText="1"/>
    </xf>
    <xf numFmtId="166" fontId="24" fillId="2" borderId="5" xfId="7" applyNumberFormat="1" applyFont="1" applyFill="1" applyBorder="1" applyAlignment="1">
      <alignment horizontal="right" vertical="center" wrapText="1"/>
    </xf>
    <xf numFmtId="176" fontId="24" fillId="2" borderId="5" xfId="7" applyNumberFormat="1" applyFont="1" applyFill="1" applyBorder="1" applyAlignment="1">
      <alignment horizontal="right" vertical="center" wrapText="1"/>
    </xf>
    <xf numFmtId="0" fontId="22" fillId="0" borderId="5" xfId="0" applyFont="1" applyFill="1" applyBorder="1"/>
    <xf numFmtId="0" fontId="21" fillId="0" borderId="5" xfId="0" applyFont="1" applyBorder="1" applyAlignment="1">
      <alignment horizontal="right"/>
    </xf>
    <xf numFmtId="0" fontId="21" fillId="0" borderId="5" xfId="0" applyFont="1" applyFill="1" applyBorder="1" applyAlignment="1">
      <alignment horizontal="right"/>
    </xf>
    <xf numFmtId="0" fontId="0" fillId="0" borderId="6" xfId="0" applyBorder="1"/>
    <xf numFmtId="0" fontId="22" fillId="0" borderId="13" xfId="0" applyFont="1" applyBorder="1" applyAlignment="1">
      <alignment horizontal="center" vertical="center" wrapText="1"/>
    </xf>
    <xf numFmtId="0" fontId="26" fillId="0" borderId="0" xfId="0" applyFont="1"/>
    <xf numFmtId="0" fontId="22" fillId="0" borderId="5" xfId="0" applyFont="1" applyBorder="1" applyAlignment="1">
      <alignment horizontal="center" vertical="center"/>
    </xf>
    <xf numFmtId="0" fontId="27" fillId="0" borderId="5" xfId="0" applyFont="1" applyBorder="1"/>
    <xf numFmtId="0" fontId="27" fillId="0" borderId="5" xfId="0" applyFont="1" applyFill="1" applyBorder="1"/>
    <xf numFmtId="0" fontId="22" fillId="0" borderId="13" xfId="0" applyFont="1" applyBorder="1"/>
    <xf numFmtId="0" fontId="2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25" xfId="0" applyBorder="1"/>
    <xf numFmtId="0" fontId="2" fillId="0" borderId="21" xfId="0" applyFont="1" applyBorder="1"/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1" fillId="0" borderId="13" xfId="0" applyFont="1" applyBorder="1"/>
    <xf numFmtId="0" fontId="21" fillId="0" borderId="14" xfId="0" applyFont="1" applyBorder="1"/>
    <xf numFmtId="0" fontId="22" fillId="0" borderId="0" xfId="0" applyFont="1" applyFill="1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6" borderId="5" xfId="0" applyFont="1" applyFill="1" applyBorder="1" applyAlignment="1">
      <alignment horizontal="center" vertical="center"/>
    </xf>
    <xf numFmtId="0" fontId="0" fillId="0" borderId="0" xfId="0" applyNumberFormat="1" applyFill="1" applyAlignment="1"/>
    <xf numFmtId="1" fontId="0" fillId="12" borderId="0" xfId="0" applyNumberFormat="1" applyFill="1" applyBorder="1"/>
    <xf numFmtId="1" fontId="16" fillId="0" borderId="5" xfId="0" applyNumberFormat="1" applyFont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179" fontId="0" fillId="0" borderId="0" xfId="0" applyNumberFormat="1"/>
    <xf numFmtId="2" fontId="16" fillId="0" borderId="5" xfId="0" applyNumberFormat="1" applyFont="1" applyBorder="1" applyAlignment="1">
      <alignment horizontal="center"/>
    </xf>
    <xf numFmtId="0" fontId="0" fillId="42" borderId="0" xfId="0" applyFill="1"/>
    <xf numFmtId="0" fontId="0" fillId="42" borderId="0" xfId="0" applyFill="1" applyAlignment="1">
      <alignment horizontal="center" vertical="center" wrapText="1"/>
    </xf>
    <xf numFmtId="0" fontId="0" fillId="42" borderId="0" xfId="0" applyFill="1" applyAlignment="1">
      <alignment horizontal="center" vertical="center"/>
    </xf>
    <xf numFmtId="10" fontId="0" fillId="42" borderId="30" xfId="1" applyNumberFormat="1" applyFont="1" applyFill="1" applyBorder="1" applyAlignment="1">
      <alignment horizontal="center" vertical="center"/>
    </xf>
    <xf numFmtId="0" fontId="0" fillId="42" borderId="8" xfId="0" applyFont="1" applyFill="1" applyBorder="1" applyAlignment="1">
      <alignment horizontal="center" vertical="center"/>
    </xf>
    <xf numFmtId="10" fontId="0" fillId="42" borderId="46" xfId="1" applyNumberFormat="1" applyFont="1" applyFill="1" applyBorder="1" applyAlignment="1">
      <alignment horizontal="center" vertical="center"/>
    </xf>
    <xf numFmtId="10" fontId="0" fillId="42" borderId="50" xfId="1" applyNumberFormat="1" applyFont="1" applyFill="1" applyBorder="1" applyAlignment="1">
      <alignment horizontal="center" vertical="center"/>
    </xf>
    <xf numFmtId="14" fontId="0" fillId="42" borderId="0" xfId="0" applyNumberFormat="1" applyFill="1" applyAlignment="1">
      <alignment horizontal="center" vertical="center" wrapText="1"/>
    </xf>
    <xf numFmtId="10" fontId="5" fillId="42" borderId="50" xfId="1" applyNumberFormat="1" applyFont="1" applyFill="1" applyBorder="1" applyAlignment="1">
      <alignment horizontal="center" vertical="center"/>
    </xf>
    <xf numFmtId="10" fontId="5" fillId="42" borderId="46" xfId="1" applyNumberFormat="1" applyFont="1" applyFill="1" applyBorder="1" applyAlignment="1">
      <alignment horizontal="center" vertical="center"/>
    </xf>
    <xf numFmtId="166" fontId="0" fillId="42" borderId="0" xfId="0" applyNumberFormat="1" applyFill="1" applyAlignment="1">
      <alignment horizontal="center" vertical="center"/>
    </xf>
    <xf numFmtId="10" fontId="0" fillId="42" borderId="0" xfId="1" applyNumberFormat="1" applyFont="1" applyFill="1" applyAlignment="1">
      <alignment horizontal="center" vertical="center"/>
    </xf>
    <xf numFmtId="1" fontId="0" fillId="42" borderId="0" xfId="0" applyNumberFormat="1" applyFill="1" applyAlignment="1">
      <alignment horizontal="center" vertical="center"/>
    </xf>
    <xf numFmtId="169" fontId="0" fillId="42" borderId="0" xfId="0" applyNumberFormat="1" applyFill="1" applyAlignment="1">
      <alignment horizontal="center" vertical="center"/>
    </xf>
    <xf numFmtId="10" fontId="0" fillId="42" borderId="0" xfId="0" applyNumberFormat="1" applyFill="1" applyAlignment="1">
      <alignment horizontal="center" vertical="center"/>
    </xf>
    <xf numFmtId="0" fontId="0" fillId="42" borderId="8" xfId="0" applyFont="1" applyFill="1" applyBorder="1" applyAlignment="1">
      <alignment horizontal="center" vertical="center" wrapText="1"/>
    </xf>
    <xf numFmtId="2" fontId="0" fillId="42" borderId="8" xfId="0" applyNumberFormat="1" applyFont="1" applyFill="1" applyBorder="1" applyAlignment="1">
      <alignment horizontal="center" vertical="center" wrapText="1"/>
    </xf>
    <xf numFmtId="9" fontId="1" fillId="42" borderId="8" xfId="1" applyFont="1" applyFill="1" applyBorder="1" applyAlignment="1">
      <alignment horizontal="center" vertical="center" wrapText="1"/>
    </xf>
    <xf numFmtId="0" fontId="0" fillId="42" borderId="5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 wrapText="1"/>
    </xf>
    <xf numFmtId="166" fontId="0" fillId="42" borderId="5" xfId="0" applyNumberFormat="1" applyFont="1" applyFill="1" applyBorder="1" applyAlignment="1">
      <alignment horizontal="center" vertical="center" wrapText="1"/>
    </xf>
    <xf numFmtId="2" fontId="0" fillId="42" borderId="5" xfId="0" applyNumberFormat="1" applyFont="1" applyFill="1" applyBorder="1" applyAlignment="1">
      <alignment horizontal="center" vertical="center" wrapText="1"/>
    </xf>
    <xf numFmtId="9" fontId="1" fillId="42" borderId="5" xfId="1" applyFont="1" applyFill="1" applyBorder="1" applyAlignment="1">
      <alignment horizontal="center" vertical="center" wrapText="1"/>
    </xf>
    <xf numFmtId="0" fontId="32" fillId="42" borderId="0" xfId="0" applyFont="1" applyFill="1"/>
    <xf numFmtId="0" fontId="0" fillId="43" borderId="26" xfId="0" applyFill="1" applyBorder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 wrapText="1"/>
    </xf>
    <xf numFmtId="0" fontId="66" fillId="19" borderId="33" xfId="3" applyFont="1" applyFill="1" applyBorder="1" applyAlignment="1">
      <alignment horizontal="center" vertical="center" wrapText="1"/>
    </xf>
    <xf numFmtId="0" fontId="66" fillId="19" borderId="40" xfId="3" applyFont="1" applyFill="1" applyBorder="1" applyAlignment="1">
      <alignment horizontal="center" vertical="center" wrapText="1"/>
    </xf>
    <xf numFmtId="0" fontId="66" fillId="19" borderId="54" xfId="4" applyFont="1" applyFill="1" applyBorder="1" applyAlignment="1">
      <alignment horizontal="center" vertical="center" wrapText="1"/>
    </xf>
    <xf numFmtId="0" fontId="66" fillId="19" borderId="37" xfId="5" applyFont="1" applyFill="1" applyBorder="1" applyAlignment="1">
      <alignment horizontal="center" vertical="center" wrapText="1"/>
    </xf>
    <xf numFmtId="0" fontId="66" fillId="19" borderId="38" xfId="5" applyFont="1" applyFill="1" applyBorder="1" applyAlignment="1">
      <alignment horizontal="center" vertical="center" wrapText="1"/>
    </xf>
    <xf numFmtId="0" fontId="66" fillId="19" borderId="36" xfId="2" applyFont="1" applyFill="1" applyBorder="1" applyAlignment="1">
      <alignment horizontal="center" vertical="center" wrapText="1"/>
    </xf>
    <xf numFmtId="169" fontId="66" fillId="19" borderId="37" xfId="5" applyNumberFormat="1" applyFont="1" applyFill="1" applyBorder="1" applyAlignment="1">
      <alignment horizontal="center" vertical="center" wrapText="1"/>
    </xf>
    <xf numFmtId="10" fontId="66" fillId="19" borderId="38" xfId="5" applyNumberFormat="1" applyFont="1" applyFill="1" applyBorder="1" applyAlignment="1">
      <alignment horizontal="center" vertical="center" wrapText="1"/>
    </xf>
    <xf numFmtId="0" fontId="68" fillId="45" borderId="54" xfId="0" applyFont="1" applyFill="1" applyBorder="1" applyAlignment="1">
      <alignment vertical="center"/>
    </xf>
    <xf numFmtId="0" fontId="68" fillId="45" borderId="55" xfId="0" applyFont="1" applyFill="1" applyBorder="1" applyAlignment="1">
      <alignment vertical="center"/>
    </xf>
    <xf numFmtId="0" fontId="68" fillId="45" borderId="56" xfId="0" applyFont="1" applyFill="1" applyBorder="1" applyAlignment="1">
      <alignment vertical="center"/>
    </xf>
    <xf numFmtId="10" fontId="0" fillId="42" borderId="47" xfId="1" applyNumberFormat="1" applyFont="1" applyFill="1" applyBorder="1" applyAlignment="1">
      <alignment horizontal="center" vertical="center"/>
    </xf>
    <xf numFmtId="10" fontId="0" fillId="42" borderId="41" xfId="1" applyNumberFormat="1" applyFont="1" applyFill="1" applyBorder="1" applyAlignment="1">
      <alignment horizontal="center" vertical="center"/>
    </xf>
    <xf numFmtId="0" fontId="12" fillId="19" borderId="19" xfId="3" applyFont="1" applyFill="1" applyBorder="1" applyAlignment="1">
      <alignment horizontal="center" vertical="center" wrapText="1"/>
    </xf>
    <xf numFmtId="0" fontId="12" fillId="19" borderId="15" xfId="0" applyFont="1" applyFill="1" applyBorder="1" applyAlignment="1">
      <alignment horizontal="center" vertical="center"/>
    </xf>
    <xf numFmtId="0" fontId="12" fillId="19" borderId="23" xfId="3" applyFont="1" applyFill="1" applyBorder="1" applyAlignment="1">
      <alignment horizontal="center" vertical="center" wrapText="1"/>
    </xf>
    <xf numFmtId="166" fontId="0" fillId="42" borderId="8" xfId="0" applyNumberFormat="1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/>
    </xf>
    <xf numFmtId="170" fontId="5" fillId="8" borderId="5" xfId="0" applyNumberFormat="1" applyFont="1" applyFill="1" applyBorder="1" applyAlignment="1">
      <alignment horizontal="center" vertical="center"/>
    </xf>
    <xf numFmtId="172" fontId="5" fillId="8" borderId="5" xfId="0" applyNumberFormat="1" applyFont="1" applyFill="1" applyBorder="1" applyAlignment="1">
      <alignment horizontal="center" vertical="center" wrapText="1"/>
    </xf>
    <xf numFmtId="171" fontId="5" fillId="8" borderId="5" xfId="0" applyNumberFormat="1" applyFont="1" applyFill="1" applyBorder="1" applyAlignment="1">
      <alignment horizontal="center" vertical="center"/>
    </xf>
    <xf numFmtId="10" fontId="5" fillId="8" borderId="5" xfId="8" applyNumberFormat="1" applyFont="1" applyFill="1" applyBorder="1" applyAlignment="1">
      <alignment horizontal="center"/>
    </xf>
    <xf numFmtId="14" fontId="0" fillId="8" borderId="5" xfId="0" applyNumberFormat="1" applyFont="1" applyFill="1" applyBorder="1" applyAlignment="1">
      <alignment horizontal="center"/>
    </xf>
    <xf numFmtId="0" fontId="15" fillId="47" borderId="5" xfId="0" applyFont="1" applyFill="1" applyBorder="1" applyAlignment="1">
      <alignment horizontal="center" vertical="center"/>
    </xf>
    <xf numFmtId="0" fontId="15" fillId="47" borderId="6" xfId="0" applyFont="1" applyFill="1" applyBorder="1" applyAlignment="1">
      <alignment horizontal="center" vertical="center" wrapText="1"/>
    </xf>
    <xf numFmtId="0" fontId="15" fillId="47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1" fontId="15" fillId="47" borderId="5" xfId="9" applyNumberFormat="1" applyFont="1" applyFill="1" applyBorder="1" applyAlignment="1">
      <alignment horizontal="center" vertical="center"/>
    </xf>
    <xf numFmtId="166" fontId="15" fillId="47" borderId="5" xfId="9" applyNumberFormat="1" applyFont="1" applyFill="1" applyBorder="1" applyAlignment="1">
      <alignment horizontal="center" vertical="center"/>
    </xf>
    <xf numFmtId="1" fontId="15" fillId="47" borderId="5" xfId="0" applyNumberFormat="1" applyFont="1" applyFill="1" applyBorder="1" applyAlignment="1">
      <alignment horizontal="center" vertical="center"/>
    </xf>
    <xf numFmtId="9" fontId="15" fillId="47" borderId="5" xfId="1" applyFont="1" applyFill="1" applyBorder="1" applyAlignment="1">
      <alignment horizontal="center" vertical="center"/>
    </xf>
    <xf numFmtId="10" fontId="16" fillId="0" borderId="5" xfId="8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vertical="center"/>
    </xf>
    <xf numFmtId="170" fontId="16" fillId="0" borderId="5" xfId="0" applyNumberFormat="1" applyFont="1" applyFill="1" applyBorder="1" applyAlignment="1">
      <alignment horizontal="center" vertical="center"/>
    </xf>
    <xf numFmtId="171" fontId="16" fillId="0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6" fillId="47" borderId="5" xfId="0" applyFont="1" applyFill="1" applyBorder="1" applyAlignment="1">
      <alignment horizontal="center" vertical="center"/>
    </xf>
    <xf numFmtId="0" fontId="6" fillId="47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8" fillId="0" borderId="0" xfId="0" applyFont="1" applyFill="1"/>
    <xf numFmtId="0" fontId="16" fillId="0" borderId="0" xfId="0" applyFont="1" applyFill="1"/>
    <xf numFmtId="0" fontId="5" fillId="0" borderId="0" xfId="0" applyFont="1" applyFill="1"/>
    <xf numFmtId="0" fontId="37" fillId="0" borderId="0" xfId="0" applyFont="1" applyFill="1"/>
    <xf numFmtId="0" fontId="0" fillId="0" borderId="0" xfId="0" applyFont="1" applyFill="1" applyBorder="1"/>
    <xf numFmtId="0" fontId="0" fillId="7" borderId="15" xfId="0" applyFont="1" applyFill="1" applyBorder="1"/>
    <xf numFmtId="2" fontId="0" fillId="7" borderId="15" xfId="0" applyNumberFormat="1" applyFont="1" applyFill="1" applyBorder="1" applyAlignment="1">
      <alignment horizontal="center"/>
    </xf>
    <xf numFmtId="0" fontId="0" fillId="0" borderId="0" xfId="0" applyFill="1"/>
    <xf numFmtId="0" fontId="0" fillId="4" borderId="5" xfId="0" applyFont="1" applyFill="1" applyBorder="1" applyAlignment="1">
      <alignment horizontal="center"/>
    </xf>
    <xf numFmtId="0" fontId="0" fillId="5" borderId="14" xfId="0" applyFont="1" applyFill="1" applyBorder="1"/>
    <xf numFmtId="0" fontId="0" fillId="4" borderId="9" xfId="0" applyFont="1" applyFill="1" applyBorder="1"/>
    <xf numFmtId="0" fontId="0" fillId="4" borderId="9" xfId="0" applyFont="1" applyFill="1" applyBorder="1" applyAlignment="1">
      <alignment horizontal="center"/>
    </xf>
    <xf numFmtId="0" fontId="0" fillId="4" borderId="14" xfId="0" applyFont="1" applyFill="1" applyBorder="1"/>
    <xf numFmtId="0" fontId="0" fillId="4" borderId="5" xfId="0" applyFont="1" applyFill="1" applyBorder="1"/>
    <xf numFmtId="0" fontId="0" fillId="4" borderId="15" xfId="0" applyFont="1" applyFill="1" applyBorder="1" applyAlignment="1">
      <alignment horizontal="center"/>
    </xf>
    <xf numFmtId="0" fontId="0" fillId="0" borderId="0" xfId="0" applyFont="1" applyFill="1"/>
    <xf numFmtId="0" fontId="5" fillId="4" borderId="9" xfId="0" applyFont="1" applyFill="1" applyBorder="1" applyAlignment="1">
      <alignment horizontal="center"/>
    </xf>
    <xf numFmtId="9" fontId="5" fillId="4" borderId="5" xfId="1" applyFont="1" applyFill="1" applyBorder="1" applyAlignment="1">
      <alignment horizontal="center" vertical="center"/>
    </xf>
    <xf numFmtId="0" fontId="0" fillId="4" borderId="39" xfId="0" applyFont="1" applyFill="1" applyBorder="1"/>
    <xf numFmtId="0" fontId="0" fillId="4" borderId="15" xfId="0" applyFont="1" applyFill="1" applyBorder="1"/>
    <xf numFmtId="0" fontId="0" fillId="9" borderId="5" xfId="0" applyFont="1" applyFill="1" applyBorder="1"/>
    <xf numFmtId="0" fontId="0" fillId="48" borderId="14" xfId="0" applyFont="1" applyFill="1" applyBorder="1"/>
    <xf numFmtId="0" fontId="0" fillId="48" borderId="5" xfId="0" applyFont="1" applyFill="1" applyBorder="1"/>
    <xf numFmtId="0" fontId="0" fillId="48" borderId="5" xfId="0" applyFont="1" applyFill="1" applyBorder="1" applyAlignment="1">
      <alignment horizontal="center"/>
    </xf>
    <xf numFmtId="9" fontId="0" fillId="48" borderId="5" xfId="1" applyFont="1" applyFill="1" applyBorder="1" applyAlignment="1">
      <alignment horizontal="center" vertical="center"/>
    </xf>
    <xf numFmtId="166" fontId="0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6" fontId="5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2" fontId="0" fillId="48" borderId="5" xfId="0" applyNumberFormat="1" applyFont="1" applyFill="1" applyBorder="1" applyAlignment="1">
      <alignment horizontal="center"/>
    </xf>
    <xf numFmtId="2" fontId="5" fillId="48" borderId="5" xfId="0" applyNumberFormat="1" applyFont="1" applyFill="1" applyBorder="1" applyAlignment="1">
      <alignment horizontal="center"/>
    </xf>
    <xf numFmtId="2" fontId="0" fillId="48" borderId="5" xfId="9" applyNumberFormat="1" applyFont="1" applyFill="1" applyBorder="1" applyAlignment="1">
      <alignment horizontal="center"/>
    </xf>
    <xf numFmtId="0" fontId="43" fillId="48" borderId="5" xfId="0" applyFont="1" applyFill="1" applyBorder="1" applyAlignment="1">
      <alignment horizontal="center"/>
    </xf>
    <xf numFmtId="0" fontId="30" fillId="48" borderId="5" xfId="0" applyFont="1" applyFill="1" applyBorder="1"/>
    <xf numFmtId="0" fontId="30" fillId="48" borderId="5" xfId="0" applyFont="1" applyFill="1" applyBorder="1" applyAlignment="1">
      <alignment horizontal="center"/>
    </xf>
    <xf numFmtId="0" fontId="5" fillId="48" borderId="14" xfId="0" applyFont="1" applyFill="1" applyBorder="1"/>
    <xf numFmtId="0" fontId="5" fillId="48" borderId="5" xfId="0" applyFont="1" applyFill="1" applyBorder="1"/>
    <xf numFmtId="0" fontId="5" fillId="48" borderId="5" xfId="0" applyFont="1" applyFill="1" applyBorder="1" applyAlignment="1">
      <alignment horizontal="center"/>
    </xf>
    <xf numFmtId="0" fontId="0" fillId="55" borderId="9" xfId="0" applyFont="1" applyFill="1" applyBorder="1" applyAlignment="1">
      <alignment horizontal="center"/>
    </xf>
    <xf numFmtId="9" fontId="1" fillId="55" borderId="9" xfId="1" applyFont="1" applyFill="1" applyBorder="1" applyAlignment="1">
      <alignment horizontal="center"/>
    </xf>
    <xf numFmtId="0" fontId="0" fillId="55" borderId="14" xfId="0" applyFont="1" applyFill="1" applyBorder="1"/>
    <xf numFmtId="0" fontId="0" fillId="55" borderId="5" xfId="0" applyFont="1" applyFill="1" applyBorder="1" applyAlignment="1">
      <alignment horizontal="center"/>
    </xf>
    <xf numFmtId="9" fontId="1" fillId="55" borderId="5" xfId="1" applyFon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9" fontId="1" fillId="55" borderId="15" xfId="1" applyFont="1" applyFill="1" applyBorder="1" applyAlignment="1">
      <alignment horizontal="center"/>
    </xf>
    <xf numFmtId="0" fontId="2" fillId="49" borderId="9" xfId="0" applyFont="1" applyFill="1" applyBorder="1" applyAlignment="1">
      <alignment horizontal="center"/>
    </xf>
    <xf numFmtId="9" fontId="2" fillId="49" borderId="9" xfId="1" applyFont="1" applyFill="1" applyBorder="1" applyAlignment="1">
      <alignment horizontal="center"/>
    </xf>
    <xf numFmtId="0" fontId="2" fillId="49" borderId="14" xfId="0" applyFont="1" applyFill="1" applyBorder="1"/>
    <xf numFmtId="0" fontId="2" fillId="49" borderId="5" xfId="0" applyFont="1" applyFill="1" applyBorder="1" applyAlignment="1">
      <alignment horizontal="center"/>
    </xf>
    <xf numFmtId="9" fontId="2" fillId="49" borderId="5" xfId="1" applyFont="1" applyFill="1" applyBorder="1" applyAlignment="1">
      <alignment horizontal="center"/>
    </xf>
    <xf numFmtId="0" fontId="2" fillId="49" borderId="15" xfId="0" applyFont="1" applyFill="1" applyBorder="1" applyAlignment="1">
      <alignment horizontal="center"/>
    </xf>
    <xf numFmtId="9" fontId="2" fillId="49" borderId="15" xfId="1" applyFont="1" applyFill="1" applyBorder="1" applyAlignment="1">
      <alignment horizontal="center"/>
    </xf>
    <xf numFmtId="0" fontId="0" fillId="50" borderId="16" xfId="0" applyFont="1" applyFill="1" applyBorder="1" applyAlignment="1">
      <alignment horizontal="center" vertical="center"/>
    </xf>
    <xf numFmtId="0" fontId="0" fillId="50" borderId="13" xfId="0" applyFont="1" applyFill="1" applyBorder="1" applyAlignment="1">
      <alignment horizontal="center" vertical="center"/>
    </xf>
    <xf numFmtId="0" fontId="5" fillId="50" borderId="13" xfId="0" applyFont="1" applyFill="1" applyBorder="1" applyAlignment="1">
      <alignment horizontal="center" vertical="center"/>
    </xf>
    <xf numFmtId="0" fontId="0" fillId="50" borderId="13" xfId="0" applyFill="1" applyBorder="1" applyAlignment="1">
      <alignment horizontal="center" vertical="center"/>
    </xf>
    <xf numFmtId="0" fontId="0" fillId="50" borderId="66" xfId="0" applyFont="1" applyFill="1" applyBorder="1" applyAlignment="1">
      <alignment horizontal="center" vertical="center"/>
    </xf>
    <xf numFmtId="0" fontId="66" fillId="19" borderId="1" xfId="0" applyFont="1" applyFill="1" applyBorder="1" applyAlignment="1">
      <alignment horizontal="center" vertical="center" wrapText="1"/>
    </xf>
    <xf numFmtId="0" fontId="67" fillId="19" borderId="19" xfId="0" applyFont="1" applyFill="1" applyBorder="1" applyAlignment="1">
      <alignment horizontal="center" vertical="center" wrapText="1"/>
    </xf>
    <xf numFmtId="0" fontId="67" fillId="19" borderId="43" xfId="0" applyFont="1" applyFill="1" applyBorder="1" applyAlignment="1">
      <alignment horizontal="center" vertical="center" wrapText="1"/>
    </xf>
    <xf numFmtId="0" fontId="66" fillId="19" borderId="19" xfId="5" applyFont="1" applyFill="1" applyBorder="1" applyAlignment="1">
      <alignment horizontal="center" vertical="center" wrapText="1"/>
    </xf>
    <xf numFmtId="166" fontId="0" fillId="42" borderId="21" xfId="0" applyNumberFormat="1" applyFont="1" applyFill="1" applyBorder="1" applyAlignment="1">
      <alignment horizontal="center" vertical="center"/>
    </xf>
    <xf numFmtId="166" fontId="2" fillId="42" borderId="0" xfId="0" applyNumberFormat="1" applyFont="1" applyFill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2" fontId="12" fillId="42" borderId="5" xfId="0" applyNumberFormat="1" applyFont="1" applyFill="1" applyBorder="1" applyAlignment="1">
      <alignment horizontal="center" vertical="center"/>
    </xf>
    <xf numFmtId="166" fontId="2" fillId="42" borderId="5" xfId="0" applyNumberFormat="1" applyFont="1" applyFill="1" applyBorder="1" applyAlignment="1">
      <alignment horizontal="center" vertical="center"/>
    </xf>
    <xf numFmtId="166" fontId="12" fillId="42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10" fontId="0" fillId="42" borderId="46" xfId="1" applyNumberFormat="1" applyFont="1" applyFill="1" applyBorder="1" applyAlignment="1">
      <alignment horizontal="center" vertical="center"/>
    </xf>
    <xf numFmtId="2" fontId="0" fillId="42" borderId="5" xfId="0" applyNumberFormat="1" applyFont="1" applyFill="1" applyBorder="1" applyAlignment="1">
      <alignment horizontal="center" vertical="center"/>
    </xf>
    <xf numFmtId="0" fontId="0" fillId="7" borderId="14" xfId="0" applyFont="1" applyFill="1" applyBorder="1"/>
    <xf numFmtId="0" fontId="0" fillId="7" borderId="5" xfId="0" applyFont="1" applyFill="1" applyBorder="1"/>
    <xf numFmtId="0" fontId="0" fillId="7" borderId="5" xfId="0" applyFont="1" applyFill="1" applyBorder="1" applyAlignment="1">
      <alignment horizontal="center"/>
    </xf>
    <xf numFmtId="2" fontId="0" fillId="7" borderId="5" xfId="0" applyNumberFormat="1" applyFont="1" applyFill="1" applyBorder="1" applyAlignment="1">
      <alignment horizontal="center"/>
    </xf>
    <xf numFmtId="0" fontId="0" fillId="42" borderId="5" xfId="0" applyFont="1" applyFill="1" applyBorder="1" applyAlignment="1">
      <alignment horizontal="center" vertical="center"/>
    </xf>
    <xf numFmtId="166" fontId="0" fillId="42" borderId="5" xfId="0" applyNumberFormat="1" applyFont="1" applyFill="1" applyBorder="1" applyAlignment="1">
      <alignment horizontal="center" vertical="center"/>
    </xf>
    <xf numFmtId="0" fontId="39" fillId="0" borderId="0" xfId="10" applyFont="1" applyFill="1" applyBorder="1" applyAlignment="1">
      <alignment horizontal="center" vertical="center" wrapText="1"/>
    </xf>
    <xf numFmtId="0" fontId="39" fillId="0" borderId="0" xfId="10" applyFont="1" applyFill="1" applyBorder="1" applyAlignment="1">
      <alignment horizontal="center" vertical="center" wrapText="1"/>
    </xf>
    <xf numFmtId="0" fontId="0" fillId="7" borderId="14" xfId="0" applyFill="1" applyBorder="1"/>
    <xf numFmtId="0" fontId="0" fillId="4" borderId="14" xfId="0" applyFill="1" applyBorder="1"/>
    <xf numFmtId="0" fontId="0" fillId="5" borderId="14" xfId="0" applyFill="1" applyBorder="1"/>
    <xf numFmtId="0" fontId="0" fillId="48" borderId="14" xfId="0" applyFill="1" applyBorder="1"/>
    <xf numFmtId="0" fontId="12" fillId="4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8" borderId="5" xfId="0" applyFont="1" applyFill="1" applyBorder="1" applyAlignment="1">
      <alignment horizontal="center" vertical="center"/>
    </xf>
    <xf numFmtId="2" fontId="12" fillId="7" borderId="5" xfId="0" applyNumberFormat="1" applyFont="1" applyFill="1" applyBorder="1" applyAlignment="1">
      <alignment horizontal="center"/>
    </xf>
    <xf numFmtId="2" fontId="12" fillId="7" borderId="15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0" borderId="0" xfId="0" applyFont="1" applyFill="1"/>
    <xf numFmtId="0" fontId="12" fillId="55" borderId="9" xfId="0" applyFont="1" applyFill="1" applyBorder="1" applyAlignment="1">
      <alignment horizontal="center"/>
    </xf>
    <xf numFmtId="0" fontId="12" fillId="55" borderId="5" xfId="0" applyFont="1" applyFill="1" applyBorder="1" applyAlignment="1">
      <alignment horizontal="center"/>
    </xf>
    <xf numFmtId="0" fontId="12" fillId="55" borderId="15" xfId="0" applyFont="1" applyFill="1" applyBorder="1" applyAlignment="1">
      <alignment horizontal="center"/>
    </xf>
    <xf numFmtId="166" fontId="12" fillId="49" borderId="9" xfId="0" applyNumberFormat="1" applyFont="1" applyFill="1" applyBorder="1" applyAlignment="1">
      <alignment horizontal="center"/>
    </xf>
    <xf numFmtId="2" fontId="12" fillId="49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/>
    <xf numFmtId="14" fontId="0" fillId="55" borderId="32" xfId="0" applyNumberFormat="1" applyFont="1" applyFill="1" applyBorder="1" applyAlignment="1">
      <alignment horizontal="center"/>
    </xf>
    <xf numFmtId="14" fontId="0" fillId="55" borderId="34" xfId="0" applyNumberFormat="1" applyFont="1" applyFill="1" applyBorder="1" applyAlignment="1">
      <alignment horizontal="center"/>
    </xf>
    <xf numFmtId="14" fontId="0" fillId="55" borderId="35" xfId="0" applyNumberFormat="1" applyFont="1" applyFill="1" applyBorder="1" applyAlignment="1">
      <alignment horizontal="center"/>
    </xf>
    <xf numFmtId="14" fontId="2" fillId="49" borderId="32" xfId="0" applyNumberFormat="1" applyFont="1" applyFill="1" applyBorder="1" applyAlignment="1">
      <alignment horizontal="center"/>
    </xf>
    <xf numFmtId="14" fontId="2" fillId="49" borderId="34" xfId="0" applyNumberFormat="1" applyFont="1" applyFill="1" applyBorder="1" applyAlignment="1">
      <alignment horizontal="center"/>
    </xf>
    <xf numFmtId="14" fontId="2" fillId="49" borderId="35" xfId="0" applyNumberFormat="1" applyFont="1" applyFill="1" applyBorder="1" applyAlignment="1">
      <alignment horizontal="center"/>
    </xf>
    <xf numFmtId="14" fontId="0" fillId="0" borderId="0" xfId="0" applyNumberFormat="1" applyFont="1" applyFill="1"/>
    <xf numFmtId="0" fontId="0" fillId="0" borderId="5" xfId="0" applyFont="1" applyFill="1" applyBorder="1"/>
    <xf numFmtId="9" fontId="0" fillId="9" borderId="5" xfId="1" applyFont="1" applyFill="1" applyBorder="1" applyAlignment="1">
      <alignment horizontal="center" vertical="center"/>
    </xf>
    <xf numFmtId="9" fontId="0" fillId="5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/>
    </xf>
    <xf numFmtId="166" fontId="12" fillId="49" borderId="5" xfId="0" applyNumberFormat="1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2" fillId="49" borderId="9" xfId="0" applyFont="1" applyFill="1" applyBorder="1" applyAlignment="1">
      <alignment horizontal="center" vertical="center" wrapText="1"/>
    </xf>
    <xf numFmtId="10" fontId="2" fillId="49" borderId="32" xfId="0" applyNumberFormat="1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0" fillId="7" borderId="39" xfId="0" applyFont="1" applyFill="1" applyBorder="1"/>
    <xf numFmtId="14" fontId="2" fillId="13" borderId="27" xfId="0" applyNumberFormat="1" applyFont="1" applyFill="1" applyBorder="1" applyAlignment="1">
      <alignment horizontal="center" vertical="center" wrapText="1"/>
    </xf>
    <xf numFmtId="14" fontId="0" fillId="7" borderId="13" xfId="0" applyNumberFormat="1" applyFont="1" applyFill="1" applyBorder="1" applyAlignment="1">
      <alignment horizontal="center"/>
    </xf>
    <xf numFmtId="14" fontId="0" fillId="7" borderId="66" xfId="0" applyNumberFormat="1" applyFont="1" applyFill="1" applyBorder="1" applyAlignment="1">
      <alignment horizontal="center"/>
    </xf>
    <xf numFmtId="0" fontId="2" fillId="49" borderId="3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vertical="center"/>
    </xf>
    <xf numFmtId="0" fontId="0" fillId="0" borderId="8" xfId="0" applyFont="1" applyFill="1" applyBorder="1"/>
    <xf numFmtId="0" fontId="0" fillId="4" borderId="29" xfId="0" applyFill="1" applyBorder="1"/>
    <xf numFmtId="14" fontId="0" fillId="4" borderId="27" xfId="0" applyNumberFormat="1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14" fontId="0" fillId="4" borderId="66" xfId="0" applyNumberFormat="1" applyFill="1" applyBorder="1" applyAlignment="1">
      <alignment horizontal="center"/>
    </xf>
    <xf numFmtId="0" fontId="38" fillId="0" borderId="7" xfId="0" applyFont="1" applyFill="1" applyBorder="1"/>
    <xf numFmtId="0" fontId="5" fillId="0" borderId="7" xfId="0" applyFont="1" applyFill="1" applyBorder="1"/>
    <xf numFmtId="0" fontId="31" fillId="0" borderId="7" xfId="0" applyFont="1" applyFill="1" applyBorder="1"/>
    <xf numFmtId="167" fontId="31" fillId="0" borderId="7" xfId="0" applyNumberFormat="1" applyFont="1" applyFill="1" applyBorder="1"/>
    <xf numFmtId="0" fontId="12" fillId="0" borderId="7" xfId="0" applyFont="1" applyFill="1" applyBorder="1"/>
    <xf numFmtId="0" fontId="0" fillId="0" borderId="7" xfId="0" applyFont="1" applyFill="1" applyBorder="1"/>
    <xf numFmtId="0" fontId="40" fillId="0" borderId="7" xfId="0" applyFont="1" applyFill="1" applyBorder="1"/>
    <xf numFmtId="0" fontId="40" fillId="0" borderId="7" xfId="0" applyFont="1" applyFill="1" applyBorder="1" applyAlignment="1">
      <alignment vertical="center"/>
    </xf>
    <xf numFmtId="0" fontId="37" fillId="0" borderId="7" xfId="0" applyFont="1" applyFill="1" applyBorder="1" applyAlignment="1"/>
    <xf numFmtId="0" fontId="37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35" fillId="0" borderId="7" xfId="0" applyFont="1" applyFill="1" applyBorder="1"/>
    <xf numFmtId="167" fontId="5" fillId="0" borderId="7" xfId="0" applyNumberFormat="1" applyFont="1" applyFill="1" applyBorder="1"/>
    <xf numFmtId="167" fontId="12" fillId="0" borderId="7" xfId="0" applyNumberFormat="1" applyFont="1" applyFill="1" applyBorder="1"/>
    <xf numFmtId="14" fontId="0" fillId="48" borderId="13" xfId="0" applyNumberFormat="1" applyFill="1" applyBorder="1" applyAlignment="1">
      <alignment horizontal="center"/>
    </xf>
    <xf numFmtId="0" fontId="16" fillId="0" borderId="7" xfId="0" applyFont="1" applyFill="1" applyBorder="1"/>
    <xf numFmtId="0" fontId="0" fillId="55" borderId="13" xfId="0" applyFont="1" applyFill="1" applyBorder="1"/>
    <xf numFmtId="0" fontId="0" fillId="0" borderId="7" xfId="0" applyFont="1" applyFill="1" applyBorder="1" applyAlignment="1">
      <alignment horizontal="right"/>
    </xf>
    <xf numFmtId="14" fontId="0" fillId="0" borderId="7" xfId="0" applyNumberFormat="1" applyFill="1" applyBorder="1" applyAlignment="1">
      <alignment horizontal="center"/>
    </xf>
    <xf numFmtId="0" fontId="0" fillId="55" borderId="31" xfId="0" applyFont="1" applyFill="1" applyBorder="1"/>
    <xf numFmtId="0" fontId="0" fillId="55" borderId="48" xfId="0" applyFont="1" applyFill="1" applyBorder="1"/>
    <xf numFmtId="0" fontId="0" fillId="55" borderId="22" xfId="0" applyFont="1" applyFill="1" applyBorder="1"/>
    <xf numFmtId="0" fontId="2" fillId="49" borderId="13" xfId="0" applyFont="1" applyFill="1" applyBorder="1"/>
    <xf numFmtId="0" fontId="12" fillId="0" borderId="7" xfId="0" applyFont="1" applyFill="1" applyBorder="1" applyAlignment="1">
      <alignment horizontal="right"/>
    </xf>
    <xf numFmtId="9" fontId="1" fillId="0" borderId="7" xfId="1" applyFont="1" applyFill="1" applyBorder="1" applyAlignment="1">
      <alignment horizontal="right"/>
    </xf>
    <xf numFmtId="0" fontId="2" fillId="49" borderId="31" xfId="0" applyFont="1" applyFill="1" applyBorder="1"/>
    <xf numFmtId="0" fontId="2" fillId="49" borderId="48" xfId="0" applyFont="1" applyFill="1" applyBorder="1"/>
    <xf numFmtId="0" fontId="2" fillId="49" borderId="22" xfId="0" applyFont="1" applyFill="1" applyBorder="1"/>
    <xf numFmtId="0" fontId="6" fillId="0" borderId="7" xfId="0" applyFont="1" applyFill="1" applyBorder="1"/>
    <xf numFmtId="0" fontId="15" fillId="0" borderId="7" xfId="0" applyFont="1" applyFill="1" applyBorder="1"/>
    <xf numFmtId="0" fontId="6" fillId="13" borderId="31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12" fillId="13" borderId="32" xfId="0" applyFont="1" applyFill="1" applyBorder="1" applyAlignment="1">
      <alignment horizontal="center" vertical="center" wrapText="1"/>
    </xf>
    <xf numFmtId="179" fontId="0" fillId="48" borderId="5" xfId="0" applyNumberFormat="1" applyFont="1" applyFill="1" applyBorder="1" applyAlignment="1">
      <alignment horizontal="center"/>
    </xf>
    <xf numFmtId="166" fontId="16" fillId="0" borderId="5" xfId="0" applyNumberFormat="1" applyFont="1" applyBorder="1" applyAlignment="1">
      <alignment horizontal="center"/>
    </xf>
    <xf numFmtId="180" fontId="16" fillId="0" borderId="5" xfId="0" applyNumberFormat="1" applyFon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6" fontId="0" fillId="42" borderId="5" xfId="0" applyNumberFormat="1" applyFont="1" applyFill="1" applyBorder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right"/>
    </xf>
    <xf numFmtId="166" fontId="0" fillId="42" borderId="25" xfId="0" applyNumberFormat="1" applyFont="1" applyFill="1" applyBorder="1" applyAlignment="1">
      <alignment horizontal="center" vertical="center"/>
    </xf>
    <xf numFmtId="0" fontId="15" fillId="50" borderId="23" xfId="0" applyFont="1" applyFill="1" applyBorder="1" applyAlignment="1">
      <alignment horizontal="center" vertical="center" wrapText="1"/>
    </xf>
    <xf numFmtId="0" fontId="39" fillId="0" borderId="0" xfId="10" applyFon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vertical="center"/>
    </xf>
    <xf numFmtId="9" fontId="14" fillId="0" borderId="0" xfId="0" applyNumberFormat="1" applyFont="1" applyFill="1" applyAlignment="1">
      <alignment horizontal="right"/>
    </xf>
    <xf numFmtId="0" fontId="0" fillId="12" borderId="0" xfId="0" applyFill="1"/>
    <xf numFmtId="0" fontId="0" fillId="0" borderId="0" xfId="0" applyFont="1" applyFill="1" applyAlignment="1"/>
    <xf numFmtId="0" fontId="0" fillId="0" borderId="0" xfId="0" applyFont="1" applyFill="1" applyBorder="1" applyAlignment="1"/>
    <xf numFmtId="9" fontId="0" fillId="0" borderId="0" xfId="1" applyFont="1" applyFill="1" applyBorder="1" applyAlignment="1">
      <alignment horizontal="center" vertical="center"/>
    </xf>
    <xf numFmtId="0" fontId="0" fillId="0" borderId="0" xfId="0" applyFill="1" applyAlignment="1"/>
    <xf numFmtId="0" fontId="17" fillId="0" borderId="0" xfId="0" applyFont="1" applyFill="1" applyAlignment="1"/>
    <xf numFmtId="0" fontId="18" fillId="0" borderId="5" xfId="0" applyFont="1" applyFill="1" applyBorder="1" applyAlignment="1"/>
    <xf numFmtId="0" fontId="14" fillId="0" borderId="0" xfId="0" applyFont="1" applyFill="1" applyAlignment="1"/>
    <xf numFmtId="9" fontId="0" fillId="0" borderId="0" xfId="1" applyFont="1" applyFill="1" applyAlignment="1"/>
    <xf numFmtId="2" fontId="14" fillId="0" borderId="0" xfId="0" applyNumberFormat="1" applyFont="1" applyFill="1" applyAlignment="1">
      <alignment horizontal="right"/>
    </xf>
    <xf numFmtId="9" fontId="28" fillId="0" borderId="5" xfId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/>
    <xf numFmtId="166" fontId="2" fillId="0" borderId="5" xfId="0" applyNumberFormat="1" applyFont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9" fontId="2" fillId="0" borderId="5" xfId="319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6" fontId="0" fillId="42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11" borderId="5" xfId="0" applyFont="1" applyFill="1" applyBorder="1" applyAlignment="1">
      <alignment horizontal="center"/>
    </xf>
    <xf numFmtId="0" fontId="0" fillId="48" borderId="23" xfId="0" applyFont="1" applyFill="1" applyBorder="1"/>
    <xf numFmtId="0" fontId="0" fillId="8" borderId="44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48" borderId="44" xfId="0" applyFill="1" applyBorder="1"/>
    <xf numFmtId="1" fontId="0" fillId="0" borderId="25" xfId="0" applyNumberFormat="1" applyFont="1" applyFill="1" applyBorder="1" applyAlignment="1">
      <alignment horizontal="right"/>
    </xf>
    <xf numFmtId="0" fontId="0" fillId="48" borderId="6" xfId="0" applyFont="1" applyFill="1" applyBorder="1" applyAlignment="1">
      <alignment horizontal="center"/>
    </xf>
    <xf numFmtId="0" fontId="12" fillId="48" borderId="6" xfId="0" applyFont="1" applyFill="1" applyBorder="1" applyAlignment="1">
      <alignment horizontal="center" vertical="center"/>
    </xf>
    <xf numFmtId="9" fontId="0" fillId="48" borderId="21" xfId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right"/>
    </xf>
    <xf numFmtId="167" fontId="12" fillId="0" borderId="37" xfId="0" applyNumberFormat="1" applyFont="1" applyFill="1" applyBorder="1" applyAlignment="1">
      <alignment horizontal="right"/>
    </xf>
    <xf numFmtId="166" fontId="0" fillId="0" borderId="37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14" fontId="0" fillId="0" borderId="38" xfId="0" applyNumberFormat="1" applyFill="1" applyBorder="1" applyAlignment="1">
      <alignment horizontal="center"/>
    </xf>
    <xf numFmtId="166" fontId="0" fillId="42" borderId="16" xfId="0" applyNumberFormat="1" applyFont="1" applyFill="1" applyBorder="1" applyAlignment="1">
      <alignment horizontal="center" vertical="center"/>
    </xf>
    <xf numFmtId="166" fontId="0" fillId="42" borderId="5" xfId="0" applyNumberFormat="1" applyFont="1" applyFill="1" applyBorder="1" applyAlignment="1">
      <alignment horizontal="center" vertical="center"/>
    </xf>
    <xf numFmtId="166" fontId="0" fillId="42" borderId="5" xfId="0" applyNumberForma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/>
    </xf>
    <xf numFmtId="0" fontId="0" fillId="9" borderId="5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right" vertic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9" borderId="5" xfId="0" applyFill="1" applyBorder="1"/>
    <xf numFmtId="0" fontId="0" fillId="9" borderId="5" xfId="0" applyFill="1" applyBorder="1" applyAlignment="1">
      <alignment vertical="center"/>
    </xf>
    <xf numFmtId="14" fontId="0" fillId="9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4" fontId="0" fillId="5" borderId="13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0" fontId="30" fillId="0" borderId="0" xfId="0" applyFont="1" applyFill="1"/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166" fontId="0" fillId="9" borderId="5" xfId="0" applyNumberFormat="1" applyFont="1" applyFill="1" applyBorder="1" applyAlignment="1">
      <alignment horizontal="right" vertical="center"/>
    </xf>
    <xf numFmtId="166" fontId="12" fillId="18" borderId="7" xfId="0" applyNumberFormat="1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 vertical="center"/>
    </xf>
    <xf numFmtId="0" fontId="2" fillId="19" borderId="7" xfId="0" applyFont="1" applyFill="1" applyBorder="1" applyAlignment="1">
      <alignment vertical="center"/>
    </xf>
    <xf numFmtId="0" fontId="12" fillId="52" borderId="7" xfId="0" applyFont="1" applyFill="1" applyBorder="1" applyAlignment="1">
      <alignment vertical="center"/>
    </xf>
    <xf numFmtId="166" fontId="12" fillId="6" borderId="7" xfId="0" applyNumberFormat="1" applyFont="1" applyFill="1" applyBorder="1" applyAlignment="1">
      <alignment horizontal="center" vertical="center"/>
    </xf>
    <xf numFmtId="0" fontId="2" fillId="55" borderId="7" xfId="0" applyFont="1" applyFill="1" applyBorder="1" applyAlignment="1">
      <alignment vertical="center"/>
    </xf>
    <xf numFmtId="0" fontId="2" fillId="17" borderId="5" xfId="0" applyFont="1" applyFill="1" applyBorder="1"/>
    <xf numFmtId="0" fontId="0" fillId="5" borderId="15" xfId="0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7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166" fontId="5" fillId="0" borderId="0" xfId="0" applyNumberFormat="1" applyFont="1" applyFill="1"/>
    <xf numFmtId="167" fontId="30" fillId="0" borderId="0" xfId="0" applyNumberFormat="1" applyFont="1" applyFill="1" applyAlignment="1">
      <alignment horizontal="left"/>
    </xf>
    <xf numFmtId="167" fontId="12" fillId="0" borderId="0" xfId="0" applyNumberFormat="1" applyFont="1" applyFill="1" applyAlignment="1">
      <alignment horizontal="left"/>
    </xf>
    <xf numFmtId="0" fontId="0" fillId="4" borderId="5" xfId="0" applyFill="1" applyBorder="1"/>
    <xf numFmtId="0" fontId="15" fillId="4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0" xfId="0" applyBorder="1"/>
    <xf numFmtId="166" fontId="0" fillId="4" borderId="8" xfId="0" applyNumberFormat="1" applyFill="1" applyBorder="1"/>
    <xf numFmtId="0" fontId="2" fillId="47" borderId="5" xfId="0" applyFont="1" applyFill="1" applyBorder="1"/>
    <xf numFmtId="166" fontId="2" fillId="47" borderId="5" xfId="0" applyNumberFormat="1" applyFont="1" applyFill="1" applyBorder="1"/>
    <xf numFmtId="0" fontId="12" fillId="47" borderId="13" xfId="0" applyFont="1" applyFill="1" applyBorder="1" applyAlignment="1">
      <alignment horizontal="left" vertical="center" wrapText="1"/>
    </xf>
    <xf numFmtId="166" fontId="2" fillId="42" borderId="5" xfId="0" applyNumberFormat="1" applyFont="1" applyFill="1" applyBorder="1" applyAlignment="1">
      <alignment horizontal="center" vertical="center"/>
    </xf>
    <xf numFmtId="9" fontId="14" fillId="0" borderId="0" xfId="1" applyNumberFormat="1" applyFont="1" applyFill="1" applyAlignment="1">
      <alignment horizontal="right"/>
    </xf>
    <xf numFmtId="0" fontId="0" fillId="0" borderId="5" xfId="0" applyBorder="1" applyAlignment="1">
      <alignment horizontal="center"/>
    </xf>
    <xf numFmtId="2" fontId="2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6" fontId="5" fillId="42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center"/>
    </xf>
    <xf numFmtId="166" fontId="0" fillId="4" borderId="5" xfId="0" applyNumberFormat="1" applyFill="1" applyBorder="1"/>
    <xf numFmtId="166" fontId="5" fillId="42" borderId="5" xfId="0" applyNumberFormat="1" applyFont="1" applyFill="1" applyBorder="1" applyAlignment="1">
      <alignment horizontal="center" vertical="center"/>
    </xf>
    <xf numFmtId="166" fontId="12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6" fontId="5" fillId="42" borderId="25" xfId="0" applyNumberFormat="1" applyFont="1" applyFill="1" applyBorder="1" applyAlignment="1">
      <alignment horizontal="center" vertical="center"/>
    </xf>
    <xf numFmtId="0" fontId="0" fillId="12" borderId="5" xfId="0" applyFill="1" applyBorder="1"/>
    <xf numFmtId="166" fontId="0" fillId="12" borderId="0" xfId="0" applyNumberFormat="1" applyFill="1"/>
    <xf numFmtId="10" fontId="0" fillId="42" borderId="34" xfId="1" applyNumberFormat="1" applyFont="1" applyFill="1" applyBorder="1" applyAlignment="1">
      <alignment horizontal="center" vertical="center"/>
    </xf>
    <xf numFmtId="166" fontId="0" fillId="42" borderId="18" xfId="0" applyNumberFormat="1" applyFont="1" applyFill="1" applyBorder="1" applyAlignment="1">
      <alignment horizontal="center" vertical="center"/>
    </xf>
    <xf numFmtId="14" fontId="19" fillId="0" borderId="5" xfId="0" applyNumberFormat="1" applyFont="1" applyFill="1" applyBorder="1" applyAlignment="1"/>
    <xf numFmtId="14" fontId="20" fillId="0" borderId="0" xfId="0" applyNumberFormat="1" applyFont="1" applyFill="1" applyAlignment="1"/>
    <xf numFmtId="14" fontId="0" fillId="0" borderId="0" xfId="0" applyNumberFormat="1" applyFont="1" applyFill="1" applyAlignment="1"/>
    <xf numFmtId="0" fontId="0" fillId="48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6" fontId="0" fillId="42" borderId="0" xfId="0" applyNumberFormat="1" applyFill="1" applyAlignment="1">
      <alignment horizontal="center"/>
    </xf>
    <xf numFmtId="0" fontId="0" fillId="5" borderId="14" xfId="0" applyFill="1" applyBorder="1" applyAlignment="1">
      <alignment horizontal="left" vertical="center"/>
    </xf>
    <xf numFmtId="166" fontId="0" fillId="0" borderId="0" xfId="0" applyNumberFormat="1" applyFill="1"/>
    <xf numFmtId="2" fontId="12" fillId="42" borderId="5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vertical="center"/>
    </xf>
    <xf numFmtId="167" fontId="12" fillId="0" borderId="7" xfId="0" applyNumberFormat="1" applyFont="1" applyFill="1" applyBorder="1" applyAlignment="1">
      <alignment vertical="center"/>
    </xf>
    <xf numFmtId="0" fontId="38" fillId="0" borderId="42" xfId="0" applyFont="1" applyFill="1" applyBorder="1"/>
    <xf numFmtId="0" fontId="16" fillId="0" borderId="25" xfId="0" applyFont="1" applyFill="1" applyBorder="1" applyAlignment="1">
      <alignment vertical="center"/>
    </xf>
    <xf numFmtId="166" fontId="12" fillId="6" borderId="42" xfId="0" applyNumberFormat="1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9" fontId="0" fillId="12" borderId="8" xfId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/>
    </xf>
    <xf numFmtId="14" fontId="37" fillId="0" borderId="7" xfId="0" applyNumberFormat="1" applyFont="1" applyFill="1" applyBorder="1" applyAlignment="1">
      <alignment horizontal="center"/>
    </xf>
    <xf numFmtId="14" fontId="0" fillId="5" borderId="13" xfId="0" quotePrefix="1" applyNumberFormat="1" applyFill="1" applyBorder="1" applyAlignment="1">
      <alignment horizontal="center" vertical="center"/>
    </xf>
    <xf numFmtId="0" fontId="14" fillId="55" borderId="0" xfId="0" applyFont="1" applyFill="1" applyAlignment="1"/>
    <xf numFmtId="0" fontId="0" fillId="55" borderId="0" xfId="0" applyFont="1" applyFill="1" applyAlignment="1"/>
    <xf numFmtId="166" fontId="5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6" fontId="0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0" fontId="5" fillId="56" borderId="0" xfId="0" applyFont="1" applyFill="1" applyBorder="1" applyAlignment="1"/>
    <xf numFmtId="166" fontId="0" fillId="0" borderId="5" xfId="0" applyNumberFormat="1" applyBorder="1"/>
    <xf numFmtId="166" fontId="0" fillId="58" borderId="5" xfId="0" applyNumberFormat="1" applyFill="1" applyBorder="1"/>
    <xf numFmtId="0" fontId="0" fillId="58" borderId="5" xfId="0" applyFill="1" applyBorder="1"/>
    <xf numFmtId="0" fontId="14" fillId="59" borderId="0" xfId="0" applyFont="1" applyFill="1" applyAlignment="1"/>
    <xf numFmtId="0" fontId="0" fillId="59" borderId="0" xfId="0" applyFill="1" applyAlignment="1">
      <alignment vertical="center"/>
    </xf>
    <xf numFmtId="0" fontId="1" fillId="59" borderId="0" xfId="0" applyFont="1" applyFill="1" applyAlignment="1"/>
    <xf numFmtId="2" fontId="14" fillId="59" borderId="0" xfId="0" applyNumberFormat="1" applyFont="1" applyFill="1" applyAlignment="1">
      <alignment horizontal="right"/>
    </xf>
    <xf numFmtId="9" fontId="14" fillId="59" borderId="0" xfId="0" applyNumberFormat="1" applyFont="1" applyFill="1" applyAlignment="1">
      <alignment horizontal="right"/>
    </xf>
    <xf numFmtId="14" fontId="20" fillId="59" borderId="0" xfId="0" applyNumberFormat="1" applyFont="1" applyFill="1" applyAlignment="1"/>
    <xf numFmtId="0" fontId="0" fillId="59" borderId="0" xfId="0" applyFont="1" applyFill="1" applyAlignment="1"/>
    <xf numFmtId="0" fontId="0" fillId="5" borderId="9" xfId="0" applyFon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166" fontId="0" fillId="5" borderId="5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NumberForma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180" fontId="12" fillId="46" borderId="7" xfId="1" applyNumberFormat="1" applyFont="1" applyBorder="1" applyAlignment="1">
      <alignment horizontal="center" vertical="center"/>
    </xf>
    <xf numFmtId="180" fontId="1" fillId="46" borderId="41" xfId="1" applyNumberFormat="1" applyFont="1" applyBorder="1" applyAlignment="1">
      <alignment horizontal="center" vertical="center"/>
    </xf>
    <xf numFmtId="180" fontId="2" fillId="46" borderId="7" xfId="1" applyNumberFormat="1" applyFont="1" applyBorder="1" applyAlignment="1">
      <alignment horizontal="center" vertical="center"/>
    </xf>
    <xf numFmtId="180" fontId="2" fillId="46" borderId="5" xfId="1" applyNumberFormat="1" applyFont="1" applyBorder="1" applyAlignment="1">
      <alignment horizontal="center" vertical="center"/>
    </xf>
    <xf numFmtId="2" fontId="2" fillId="12" borderId="5" xfId="0" applyNumberFormat="1" applyFont="1" applyFill="1" applyBorder="1" applyAlignment="1">
      <alignment horizontal="center" vertical="center"/>
    </xf>
    <xf numFmtId="166" fontId="12" fillId="12" borderId="5" xfId="0" applyNumberFormat="1" applyFont="1" applyFill="1" applyBorder="1" applyAlignment="1">
      <alignment horizontal="center" vertical="center"/>
    </xf>
    <xf numFmtId="166" fontId="2" fillId="12" borderId="5" xfId="0" applyNumberFormat="1" applyFon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166" fontId="5" fillId="42" borderId="21" xfId="0" applyNumberFormat="1" applyFont="1" applyFill="1" applyBorder="1" applyAlignment="1">
      <alignment horizontal="center" vertical="center"/>
    </xf>
    <xf numFmtId="166" fontId="5" fillId="42" borderId="16" xfId="0" applyNumberFormat="1" applyFont="1" applyFill="1" applyBorder="1" applyAlignment="1">
      <alignment horizontal="center" vertical="center"/>
    </xf>
    <xf numFmtId="166" fontId="0" fillId="42" borderId="57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167" fontId="0" fillId="8" borderId="5" xfId="0" applyNumberFormat="1" applyFont="1" applyFill="1" applyBorder="1" applyAlignment="1">
      <alignment horizontal="center" vertical="center"/>
    </xf>
    <xf numFmtId="167" fontId="0" fillId="8" borderId="7" xfId="0" applyNumberFormat="1" applyFont="1" applyFill="1" applyBorder="1" applyAlignment="1">
      <alignment horizontal="center" vertical="center"/>
    </xf>
    <xf numFmtId="180" fontId="0" fillId="46" borderId="5" xfId="1" applyNumberFormat="1" applyFont="1" applyBorder="1" applyAlignment="1">
      <alignment horizontal="center" vertical="center"/>
    </xf>
    <xf numFmtId="167" fontId="0" fillId="8" borderId="25" xfId="0" applyNumberFormat="1" applyFont="1" applyFill="1" applyBorder="1" applyAlignment="1">
      <alignment horizontal="center" vertical="center"/>
    </xf>
    <xf numFmtId="0" fontId="39" fillId="0" borderId="0" xfId="10" applyFont="1" applyFill="1" applyBorder="1" applyAlignment="1">
      <alignment horizontal="center" vertical="center" wrapText="1"/>
    </xf>
    <xf numFmtId="167" fontId="0" fillId="5" borderId="9" xfId="0" applyNumberFormat="1" applyFont="1" applyFill="1" applyBorder="1" applyAlignment="1">
      <alignment horizontal="center" vertical="center"/>
    </xf>
    <xf numFmtId="166" fontId="5" fillId="5" borderId="9" xfId="1" applyNumberFormat="1" applyFont="1" applyFill="1" applyBorder="1" applyAlignment="1">
      <alignment horizontal="center" vertical="center"/>
    </xf>
    <xf numFmtId="9" fontId="0" fillId="5" borderId="9" xfId="1" applyFont="1" applyFill="1" applyBorder="1" applyAlignment="1">
      <alignment horizontal="center" vertical="center"/>
    </xf>
    <xf numFmtId="166" fontId="0" fillId="5" borderId="5" xfId="0" applyNumberFormat="1" applyFill="1" applyBorder="1" applyAlignment="1">
      <alignment horizontal="center" vertical="center"/>
    </xf>
    <xf numFmtId="166" fontId="5" fillId="5" borderId="5" xfId="1" applyNumberFormat="1" applyFont="1" applyFill="1" applyBorder="1" applyAlignment="1">
      <alignment horizontal="center" vertical="center"/>
    </xf>
    <xf numFmtId="166" fontId="5" fillId="5" borderId="8" xfId="1" applyNumberFormat="1" applyFont="1" applyFill="1" applyBorder="1" applyAlignment="1">
      <alignment horizontal="center" vertical="center"/>
    </xf>
    <xf numFmtId="9" fontId="0" fillId="5" borderId="8" xfId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6" fontId="0" fillId="5" borderId="15" xfId="0" applyNumberFormat="1" applyFill="1" applyBorder="1" applyAlignment="1">
      <alignment horizontal="center" vertical="center"/>
    </xf>
    <xf numFmtId="166" fontId="5" fillId="5" borderId="15" xfId="1" applyNumberFormat="1" applyFont="1" applyFill="1" applyBorder="1" applyAlignment="1">
      <alignment horizontal="center" vertical="center"/>
    </xf>
    <xf numFmtId="9" fontId="0" fillId="5" borderId="15" xfId="1" applyFont="1" applyFill="1" applyBorder="1" applyAlignment="1">
      <alignment horizontal="center" vertical="center"/>
    </xf>
    <xf numFmtId="167" fontId="5" fillId="5" borderId="9" xfId="0" applyNumberFormat="1" applyFont="1" applyFill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center" vertical="center"/>
    </xf>
    <xf numFmtId="167" fontId="5" fillId="5" borderId="15" xfId="0" applyNumberFormat="1" applyFont="1" applyFill="1" applyBorder="1" applyAlignment="1">
      <alignment horizontal="center" vertical="center"/>
    </xf>
    <xf numFmtId="167" fontId="5" fillId="5" borderId="8" xfId="0" applyNumberFormat="1" applyFont="1" applyFill="1" applyBorder="1" applyAlignment="1">
      <alignment horizontal="center" vertical="center"/>
    </xf>
    <xf numFmtId="167" fontId="5" fillId="5" borderId="6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6" fontId="0" fillId="5" borderId="6" xfId="0" applyNumberFormat="1" applyFill="1" applyBorder="1" applyAlignment="1">
      <alignment horizontal="center" vertical="center"/>
    </xf>
    <xf numFmtId="166" fontId="5" fillId="5" borderId="6" xfId="1" applyNumberFormat="1" applyFont="1" applyFill="1" applyBorder="1" applyAlignment="1">
      <alignment horizontal="center" vertical="center"/>
    </xf>
    <xf numFmtId="9" fontId="0" fillId="5" borderId="6" xfId="1" applyFont="1" applyFill="1" applyBorder="1" applyAlignment="1">
      <alignment horizontal="center" vertical="center"/>
    </xf>
    <xf numFmtId="167" fontId="0" fillId="5" borderId="5" xfId="0" applyNumberFormat="1" applyFill="1" applyBorder="1" applyAlignment="1">
      <alignment horizontal="center"/>
    </xf>
    <xf numFmtId="166" fontId="0" fillId="5" borderId="15" xfId="0" applyNumberFormat="1" applyFont="1" applyFill="1" applyBorder="1" applyAlignment="1">
      <alignment horizontal="center" vertical="center"/>
    </xf>
    <xf numFmtId="166" fontId="0" fillId="5" borderId="8" xfId="0" applyNumberFormat="1" applyFill="1" applyBorder="1" applyAlignment="1">
      <alignment horizontal="center" vertical="center"/>
    </xf>
    <xf numFmtId="166" fontId="5" fillId="5" borderId="5" xfId="0" applyNumberFormat="1" applyFont="1" applyFill="1" applyBorder="1" applyAlignment="1">
      <alignment horizontal="center" vertical="center"/>
    </xf>
    <xf numFmtId="9" fontId="1" fillId="5" borderId="5" xfId="1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9" fontId="2" fillId="5" borderId="5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166" fontId="5" fillId="5" borderId="8" xfId="0" applyNumberFormat="1" applyFont="1" applyFill="1" applyBorder="1" applyAlignment="1">
      <alignment horizontal="center" vertical="center"/>
    </xf>
    <xf numFmtId="166" fontId="5" fillId="5" borderId="15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 vertical="center"/>
    </xf>
    <xf numFmtId="166" fontId="0" fillId="9" borderId="5" xfId="0" applyNumberFormat="1" applyFont="1" applyFill="1" applyBorder="1" applyAlignment="1">
      <alignment horizontal="center" vertical="center"/>
    </xf>
    <xf numFmtId="10" fontId="0" fillId="7" borderId="5" xfId="1" applyNumberFormat="1" applyFont="1" applyFill="1" applyBorder="1" applyAlignment="1">
      <alignment horizontal="center" vertical="center"/>
    </xf>
    <xf numFmtId="14" fontId="0" fillId="9" borderId="5" xfId="0" applyNumberFormat="1" applyFill="1" applyBorder="1" applyAlignment="1">
      <alignment horizontal="center"/>
    </xf>
    <xf numFmtId="0" fontId="14" fillId="2" borderId="0" xfId="0" applyFont="1" applyFill="1" applyAlignment="1"/>
    <xf numFmtId="2" fontId="14" fillId="2" borderId="0" xfId="0" applyNumberFormat="1" applyFont="1" applyFill="1" applyAlignment="1">
      <alignment horizontal="right"/>
    </xf>
    <xf numFmtId="14" fontId="20" fillId="2" borderId="0" xfId="0" applyNumberFormat="1" applyFont="1" applyFill="1" applyAlignment="1"/>
    <xf numFmtId="0" fontId="0" fillId="2" borderId="0" xfId="0" applyFont="1" applyFill="1" applyAlignment="1"/>
    <xf numFmtId="0" fontId="0" fillId="2" borderId="0" xfId="0" applyFill="1" applyAlignment="1">
      <alignment vertical="center"/>
    </xf>
    <xf numFmtId="0" fontId="0" fillId="2" borderId="0" xfId="0" applyFill="1" applyAlignment="1"/>
    <xf numFmtId="2" fontId="0" fillId="2" borderId="0" xfId="0" applyNumberFormat="1" applyFont="1" applyFill="1" applyAlignment="1"/>
    <xf numFmtId="14" fontId="14" fillId="0" borderId="0" xfId="0" applyNumberFormat="1" applyFont="1" applyFill="1" applyAlignment="1">
      <alignment horizontal="right"/>
    </xf>
    <xf numFmtId="14" fontId="14" fillId="2" borderId="0" xfId="0" applyNumberFormat="1" applyFont="1" applyFill="1" applyAlignment="1">
      <alignment horizontal="right"/>
    </xf>
    <xf numFmtId="0" fontId="14" fillId="2" borderId="0" xfId="0" applyFont="1" applyFill="1" applyBorder="1" applyAlignment="1"/>
    <xf numFmtId="0" fontId="0" fillId="2" borderId="0" xfId="0" applyFill="1" applyBorder="1"/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2" fontId="76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center" vertical="center"/>
    </xf>
    <xf numFmtId="9" fontId="14" fillId="60" borderId="0" xfId="1" applyFont="1" applyFill="1" applyAlignment="1">
      <alignment horizontal="right"/>
    </xf>
    <xf numFmtId="9" fontId="0" fillId="60" borderId="0" xfId="1" applyFont="1" applyFill="1" applyAlignment="1"/>
    <xf numFmtId="9" fontId="76" fillId="60" borderId="0" xfId="1" applyFont="1" applyFill="1" applyAlignment="1">
      <alignment horizontal="right"/>
    </xf>
    <xf numFmtId="0" fontId="76" fillId="2" borderId="0" xfId="0" applyFont="1" applyFill="1" applyAlignment="1"/>
    <xf numFmtId="0" fontId="0" fillId="0" borderId="5" xfId="0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5" fillId="48" borderId="5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14" fontId="18" fillId="0" borderId="5" xfId="0" applyNumberFormat="1" applyFont="1" applyFill="1" applyBorder="1" applyAlignment="1">
      <alignment horizontal="right" vertical="center"/>
    </xf>
    <xf numFmtId="14" fontId="14" fillId="2" borderId="0" xfId="0" applyNumberFormat="1" applyFont="1" applyFill="1" applyAlignment="1">
      <alignment horizontal="right" vertical="center"/>
    </xf>
    <xf numFmtId="14" fontId="14" fillId="2" borderId="0" xfId="1" applyNumberFormat="1" applyFont="1" applyFill="1" applyAlignment="1">
      <alignment horizontal="right" vertical="center"/>
    </xf>
    <xf numFmtId="14" fontId="20" fillId="2" borderId="0" xfId="0" applyNumberFormat="1" applyFont="1" applyFill="1" applyAlignment="1">
      <alignment horizontal="right" vertical="center"/>
    </xf>
    <xf numFmtId="14" fontId="76" fillId="2" borderId="0" xfId="0" applyNumberFormat="1" applyFont="1" applyFill="1" applyAlignment="1">
      <alignment horizontal="right" vertical="center"/>
    </xf>
    <xf numFmtId="14" fontId="0" fillId="59" borderId="0" xfId="0" applyNumberFormat="1" applyFont="1" applyFill="1" applyAlignment="1">
      <alignment horizontal="right" vertical="center"/>
    </xf>
    <xf numFmtId="14" fontId="14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 vertical="center"/>
    </xf>
    <xf numFmtId="14" fontId="20" fillId="0" borderId="0" xfId="0" applyNumberFormat="1" applyFont="1" applyFill="1" applyAlignment="1">
      <alignment horizontal="right" vertical="center"/>
    </xf>
    <xf numFmtId="14" fontId="0" fillId="0" borderId="0" xfId="0" applyNumberFormat="1" applyFill="1" applyAlignment="1">
      <alignment horizontal="right" vertical="center"/>
    </xf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9" fontId="0" fillId="12" borderId="0" xfId="0" applyNumberFormat="1" applyFill="1" applyBorder="1"/>
    <xf numFmtId="9" fontId="14" fillId="2" borderId="0" xfId="1" applyFont="1" applyFill="1" applyAlignment="1">
      <alignment horizontal="right"/>
    </xf>
    <xf numFmtId="0" fontId="14" fillId="58" borderId="0" xfId="0" applyFont="1" applyFill="1" applyAlignment="1"/>
    <xf numFmtId="0" fontId="0" fillId="58" borderId="0" xfId="0" applyFill="1" applyAlignment="1"/>
    <xf numFmtId="2" fontId="14" fillId="58" borderId="0" xfId="0" applyNumberFormat="1" applyFont="1" applyFill="1" applyAlignment="1">
      <alignment horizontal="right"/>
    </xf>
    <xf numFmtId="14" fontId="14" fillId="58" borderId="0" xfId="0" applyNumberFormat="1" applyFont="1" applyFill="1" applyAlignment="1">
      <alignment horizontal="right"/>
    </xf>
    <xf numFmtId="14" fontId="20" fillId="58" borderId="0" xfId="0" applyNumberFormat="1" applyFont="1" applyFill="1" applyAlignment="1"/>
    <xf numFmtId="0" fontId="0" fillId="58" borderId="0" xfId="0" applyFont="1" applyFill="1" applyAlignment="1"/>
    <xf numFmtId="0" fontId="15" fillId="47" borderId="13" xfId="0" applyFont="1" applyFill="1" applyBorder="1" applyAlignment="1">
      <alignment horizontal="center" vertical="center" wrapText="1"/>
    </xf>
    <xf numFmtId="0" fontId="15" fillId="47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right" vertical="center"/>
    </xf>
    <xf numFmtId="0" fontId="6" fillId="14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6" fillId="47" borderId="13" xfId="0" applyFont="1" applyFill="1" applyBorder="1" applyAlignment="1">
      <alignment horizontal="center" vertical="center" wrapText="1"/>
    </xf>
    <xf numFmtId="0" fontId="36" fillId="47" borderId="14" xfId="0" applyFont="1" applyFill="1" applyBorder="1" applyAlignment="1">
      <alignment horizontal="center" vertical="center" wrapText="1"/>
    </xf>
    <xf numFmtId="167" fontId="0" fillId="8" borderId="5" xfId="0" applyNumberFormat="1" applyFont="1" applyFill="1" applyBorder="1" applyAlignment="1">
      <alignment horizontal="center" vertical="center"/>
    </xf>
    <xf numFmtId="167" fontId="0" fillId="8" borderId="6" xfId="0" applyNumberFormat="1" applyFont="1" applyFill="1" applyBorder="1" applyAlignment="1">
      <alignment horizontal="center" vertical="center"/>
    </xf>
    <xf numFmtId="167" fontId="0" fillId="8" borderId="7" xfId="0" applyNumberFormat="1" applyFont="1" applyFill="1" applyBorder="1" applyAlignment="1">
      <alignment horizontal="center" vertical="center"/>
    </xf>
    <xf numFmtId="167" fontId="0" fillId="8" borderId="8" xfId="0" applyNumberFormat="1" applyFont="1" applyFill="1" applyBorder="1" applyAlignment="1">
      <alignment horizontal="center" vertical="center"/>
    </xf>
    <xf numFmtId="180" fontId="0" fillId="46" borderId="5" xfId="1" applyNumberFormat="1" applyFont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 wrapText="1"/>
    </xf>
    <xf numFmtId="0" fontId="5" fillId="15" borderId="73" xfId="0" applyFont="1" applyFill="1" applyBorder="1" applyAlignment="1">
      <alignment horizontal="center" vertical="center" wrapText="1"/>
    </xf>
    <xf numFmtId="0" fontId="5" fillId="0" borderId="70" xfId="0" applyFont="1" applyBorder="1"/>
    <xf numFmtId="0" fontId="5" fillId="0" borderId="51" xfId="0" applyFont="1" applyBorder="1"/>
    <xf numFmtId="0" fontId="5" fillId="15" borderId="31" xfId="0" applyFont="1" applyFill="1" applyBorder="1" applyAlignment="1">
      <alignment horizontal="center" vertical="center"/>
    </xf>
    <xf numFmtId="0" fontId="5" fillId="15" borderId="48" xfId="0" applyFont="1" applyFill="1" applyBorder="1" applyAlignment="1">
      <alignment horizontal="center" vertical="center"/>
    </xf>
    <xf numFmtId="0" fontId="5" fillId="15" borderId="22" xfId="0" applyFont="1" applyFill="1" applyBorder="1" applyAlignment="1">
      <alignment horizontal="center" vertical="center"/>
    </xf>
    <xf numFmtId="0" fontId="0" fillId="15" borderId="73" xfId="0" applyFill="1" applyBorder="1" applyAlignment="1">
      <alignment horizontal="center" vertical="center" wrapText="1"/>
    </xf>
    <xf numFmtId="0" fontId="0" fillId="15" borderId="70" xfId="0" applyFill="1" applyBorder="1" applyAlignment="1">
      <alignment horizontal="center" vertical="center" wrapText="1"/>
    </xf>
    <xf numFmtId="0" fontId="0" fillId="15" borderId="51" xfId="0" applyFill="1" applyBorder="1" applyAlignment="1">
      <alignment horizontal="center" vertical="center" wrapText="1"/>
    </xf>
    <xf numFmtId="0" fontId="6" fillId="51" borderId="42" xfId="0" applyFont="1" applyFill="1" applyBorder="1" applyAlignment="1">
      <alignment horizontal="center" vertical="center" textRotation="90" wrapText="1"/>
    </xf>
    <xf numFmtId="0" fontId="6" fillId="51" borderId="5" xfId="0" applyFont="1" applyFill="1" applyBorder="1" applyAlignment="1">
      <alignment horizontal="center" vertical="center" textRotation="90" wrapText="1"/>
    </xf>
    <xf numFmtId="0" fontId="38" fillId="51" borderId="5" xfId="0" applyFont="1" applyFill="1" applyBorder="1" applyAlignment="1">
      <alignment horizontal="center" vertical="center" wrapText="1"/>
    </xf>
    <xf numFmtId="0" fontId="5" fillId="52" borderId="5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 wrapText="1"/>
    </xf>
    <xf numFmtId="0" fontId="0" fillId="15" borderId="48" xfId="0" applyFont="1" applyFill="1" applyBorder="1" applyAlignment="1">
      <alignment horizontal="center" vertical="center" wrapText="1"/>
    </xf>
    <xf numFmtId="0" fontId="0" fillId="15" borderId="22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6" fillId="50" borderId="53" xfId="0" applyFont="1" applyFill="1" applyBorder="1" applyAlignment="1">
      <alignment horizontal="center" vertical="center" textRotation="90" wrapText="1"/>
    </xf>
    <xf numFmtId="0" fontId="6" fillId="50" borderId="70" xfId="0" applyFont="1" applyFill="1" applyBorder="1" applyAlignment="1">
      <alignment horizontal="center" vertical="center" textRotation="90" wrapText="1"/>
    </xf>
    <xf numFmtId="0" fontId="6" fillId="50" borderId="51" xfId="0" applyFont="1" applyFill="1" applyBorder="1" applyAlignment="1">
      <alignment horizontal="center" vertical="center" textRotation="90" wrapText="1"/>
    </xf>
    <xf numFmtId="0" fontId="5" fillId="19" borderId="34" xfId="0" applyFont="1" applyFill="1" applyBorder="1" applyAlignment="1">
      <alignment horizontal="center" vertical="center" wrapText="1"/>
    </xf>
    <xf numFmtId="0" fontId="70" fillId="19" borderId="47" xfId="0" applyFont="1" applyFill="1" applyBorder="1" applyAlignment="1">
      <alignment horizontal="center" vertical="center" wrapText="1"/>
    </xf>
    <xf numFmtId="0" fontId="70" fillId="19" borderId="50" xfId="0" applyFont="1" applyFill="1" applyBorder="1" applyAlignment="1">
      <alignment horizontal="center" vertical="center" wrapText="1"/>
    </xf>
    <xf numFmtId="0" fontId="70" fillId="19" borderId="46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1" borderId="50" xfId="0" applyFont="1" applyFill="1" applyBorder="1" applyAlignment="1">
      <alignment horizontal="center" vertical="center" wrapText="1"/>
    </xf>
    <xf numFmtId="0" fontId="5" fillId="11" borderId="46" xfId="0" applyFont="1" applyFill="1" applyBorder="1" applyAlignment="1">
      <alignment horizontal="center" vertical="center" wrapText="1"/>
    </xf>
    <xf numFmtId="0" fontId="75" fillId="0" borderId="69" xfId="0" applyFont="1" applyFill="1" applyBorder="1" applyAlignment="1">
      <alignment horizontal="left" vertical="top" wrapText="1"/>
    </xf>
    <xf numFmtId="0" fontId="74" fillId="0" borderId="69" xfId="0" applyFont="1" applyFill="1" applyBorder="1" applyAlignment="1">
      <alignment horizontal="left" vertical="top" wrapText="1"/>
    </xf>
    <xf numFmtId="0" fontId="74" fillId="0" borderId="44" xfId="0" applyFont="1" applyFill="1" applyBorder="1" applyAlignment="1">
      <alignment horizontal="left" vertical="top" wrapText="1"/>
    </xf>
    <xf numFmtId="0" fontId="5" fillId="51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50" borderId="34" xfId="0" applyFont="1" applyFill="1" applyBorder="1" applyAlignment="1">
      <alignment horizontal="center" vertical="center" wrapText="1"/>
    </xf>
    <xf numFmtId="0" fontId="16" fillId="50" borderId="5" xfId="10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0" fillId="15" borderId="73" xfId="0" applyFill="1" applyBorder="1" applyAlignment="1">
      <alignment horizontal="center" vertical="center"/>
    </xf>
    <xf numFmtId="0" fontId="0" fillId="15" borderId="70" xfId="0" applyFont="1" applyFill="1" applyBorder="1" applyAlignment="1">
      <alignment horizontal="center" vertical="center"/>
    </xf>
    <xf numFmtId="0" fontId="0" fillId="15" borderId="51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66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5" borderId="70" xfId="0" applyFont="1" applyFill="1" applyBorder="1" applyAlignment="1">
      <alignment horizontal="center" vertical="center" wrapText="1"/>
    </xf>
    <xf numFmtId="0" fontId="5" fillId="15" borderId="51" xfId="0" applyFont="1" applyFill="1" applyBorder="1" applyAlignment="1">
      <alignment horizontal="center" vertical="center" wrapText="1"/>
    </xf>
    <xf numFmtId="0" fontId="0" fillId="15" borderId="31" xfId="0" applyFont="1" applyFill="1" applyBorder="1" applyAlignment="1">
      <alignment horizontal="center" vertical="center" wrapText="1"/>
    </xf>
    <xf numFmtId="0" fontId="0" fillId="15" borderId="70" xfId="0" applyFont="1" applyFill="1" applyBorder="1" applyAlignment="1">
      <alignment horizontal="center" vertical="center" wrapText="1"/>
    </xf>
    <xf numFmtId="0" fontId="0" fillId="15" borderId="5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/>
    </xf>
    <xf numFmtId="0" fontId="0" fillId="11" borderId="47" xfId="0" applyFont="1" applyFill="1" applyBorder="1" applyAlignment="1">
      <alignment horizontal="center" vertical="center" wrapText="1"/>
    </xf>
    <xf numFmtId="0" fontId="0" fillId="11" borderId="50" xfId="0" applyFont="1" applyFill="1" applyBorder="1" applyAlignment="1">
      <alignment horizontal="center" vertical="center" wrapText="1"/>
    </xf>
    <xf numFmtId="0" fontId="0" fillId="11" borderId="46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71" fillId="19" borderId="34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center" wrapText="1"/>
    </xf>
    <xf numFmtId="0" fontId="5" fillId="19" borderId="50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wrapText="1"/>
    </xf>
    <xf numFmtId="0" fontId="5" fillId="11" borderId="7" xfId="0" applyFont="1" applyFill="1" applyBorder="1" applyAlignment="1">
      <alignment horizontal="center" wrapText="1"/>
    </xf>
    <xf numFmtId="0" fontId="5" fillId="11" borderId="23" xfId="0" applyFont="1" applyFill="1" applyBorder="1" applyAlignment="1">
      <alignment horizontal="center" wrapText="1"/>
    </xf>
    <xf numFmtId="0" fontId="15" fillId="50" borderId="5" xfId="0" applyFont="1" applyFill="1" applyBorder="1" applyAlignment="1">
      <alignment horizontal="center" vertical="center" wrapText="1"/>
    </xf>
    <xf numFmtId="0" fontId="71" fillId="50" borderId="34" xfId="0" applyFont="1" applyFill="1" applyBorder="1" applyAlignment="1">
      <alignment horizontal="center" vertical="center" wrapText="1"/>
    </xf>
    <xf numFmtId="0" fontId="70" fillId="19" borderId="34" xfId="0" applyFont="1" applyFill="1" applyBorder="1" applyAlignment="1">
      <alignment horizontal="center" vertical="center" wrapText="1"/>
    </xf>
    <xf numFmtId="0" fontId="15" fillId="50" borderId="7" xfId="0" applyFont="1" applyFill="1" applyBorder="1" applyAlignment="1">
      <alignment horizontal="center" vertical="center" wrapText="1"/>
    </xf>
    <xf numFmtId="0" fontId="15" fillId="50" borderId="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5" fillId="56" borderId="9" xfId="0" applyFont="1" applyFill="1" applyBorder="1" applyAlignment="1">
      <alignment horizontal="center" vertical="center" wrapText="1"/>
    </xf>
    <xf numFmtId="0" fontId="15" fillId="56" borderId="5" xfId="0" applyFont="1" applyFill="1" applyBorder="1" applyAlignment="1">
      <alignment horizontal="center" vertical="center" wrapText="1"/>
    </xf>
    <xf numFmtId="0" fontId="15" fillId="56" borderId="15" xfId="0" applyFont="1" applyFill="1" applyBorder="1" applyAlignment="1">
      <alignment horizontal="center" vertical="center" wrapText="1"/>
    </xf>
    <xf numFmtId="0" fontId="12" fillId="49" borderId="32" xfId="0" applyFont="1" applyFill="1" applyBorder="1" applyAlignment="1">
      <alignment horizontal="center" vertical="center"/>
    </xf>
    <xf numFmtId="0" fontId="12" fillId="49" borderId="34" xfId="0" applyFont="1" applyFill="1" applyBorder="1" applyAlignment="1">
      <alignment horizontal="center" vertical="center"/>
    </xf>
    <xf numFmtId="0" fontId="12" fillId="49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15" borderId="48" xfId="0" applyFont="1" applyFill="1" applyBorder="1" applyAlignment="1">
      <alignment horizontal="center" vertical="center" textRotation="90" wrapText="1"/>
    </xf>
    <xf numFmtId="0" fontId="6" fillId="13" borderId="48" xfId="0" applyFont="1" applyFill="1" applyBorder="1" applyAlignment="1">
      <alignment horizontal="center" vertical="center" textRotation="90" wrapText="1"/>
    </xf>
    <xf numFmtId="0" fontId="6" fillId="13" borderId="22" xfId="0" applyFont="1" applyFill="1" applyBorder="1" applyAlignment="1">
      <alignment horizontal="center" vertical="center" textRotation="90" wrapText="1"/>
    </xf>
    <xf numFmtId="0" fontId="16" fillId="13" borderId="5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/>
    </xf>
    <xf numFmtId="0" fontId="0" fillId="8" borderId="48" xfId="0" applyFont="1" applyFill="1" applyBorder="1" applyAlignment="1">
      <alignment horizontal="center" vertical="center"/>
    </xf>
    <xf numFmtId="180" fontId="1" fillId="46" borderId="34" xfId="1" applyNumberFormat="1" applyFont="1" applyBorder="1" applyAlignment="1">
      <alignment horizontal="center" vertical="center"/>
    </xf>
    <xf numFmtId="180" fontId="1" fillId="46" borderId="35" xfId="1" applyNumberFormat="1" applyFont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 wrapText="1"/>
    </xf>
    <xf numFmtId="0" fontId="5" fillId="18" borderId="34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textRotation="90" wrapText="1"/>
    </xf>
    <xf numFmtId="0" fontId="6" fillId="3" borderId="48" xfId="0" applyFont="1" applyFill="1" applyBorder="1" applyAlignment="1">
      <alignment horizontal="center" vertical="center" textRotation="90" wrapText="1"/>
    </xf>
    <xf numFmtId="0" fontId="6" fillId="3" borderId="22" xfId="0" applyFont="1" applyFill="1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180" fontId="1" fillId="46" borderId="32" xfId="1" applyNumberFormat="1" applyFont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0" fontId="15" fillId="51" borderId="5" xfId="0" applyFont="1" applyFill="1" applyBorder="1" applyAlignment="1">
      <alignment horizontal="center" vertical="center"/>
    </xf>
    <xf numFmtId="0" fontId="5" fillId="19" borderId="34" xfId="0" applyFont="1" applyFill="1" applyBorder="1" applyAlignment="1">
      <alignment horizontal="center" wrapText="1"/>
    </xf>
    <xf numFmtId="0" fontId="0" fillId="8" borderId="6" xfId="0" applyFont="1" applyFill="1" applyBorder="1" applyAlignment="1">
      <alignment horizontal="center" vertical="center"/>
    </xf>
    <xf numFmtId="180" fontId="1" fillId="46" borderId="47" xfId="1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center"/>
    </xf>
    <xf numFmtId="0" fontId="16" fillId="56" borderId="9" xfId="0" applyFont="1" applyFill="1" applyBorder="1" applyAlignment="1">
      <alignment horizontal="center" vertical="center" wrapText="1"/>
    </xf>
    <xf numFmtId="0" fontId="16" fillId="56" borderId="5" xfId="0" applyFont="1" applyFill="1" applyBorder="1" applyAlignment="1">
      <alignment horizontal="center" vertical="center" wrapText="1"/>
    </xf>
    <xf numFmtId="0" fontId="16" fillId="56" borderId="15" xfId="0" applyFont="1" applyFill="1" applyBorder="1" applyAlignment="1">
      <alignment horizontal="center" vertical="center" wrapText="1"/>
    </xf>
    <xf numFmtId="0" fontId="16" fillId="54" borderId="9" xfId="0" applyFont="1" applyFill="1" applyBorder="1" applyAlignment="1">
      <alignment horizontal="center" vertical="center"/>
    </xf>
    <xf numFmtId="0" fontId="16" fillId="54" borderId="5" xfId="0" applyFont="1" applyFill="1" applyBorder="1" applyAlignment="1">
      <alignment horizontal="center" vertical="center"/>
    </xf>
    <xf numFmtId="0" fontId="16" fillId="54" borderId="15" xfId="0" applyFont="1" applyFill="1" applyBorder="1" applyAlignment="1">
      <alignment horizontal="center" vertical="center"/>
    </xf>
    <xf numFmtId="0" fontId="15" fillId="54" borderId="9" xfId="0" applyFont="1" applyFill="1" applyBorder="1" applyAlignment="1">
      <alignment horizontal="center" vertical="center"/>
    </xf>
    <xf numFmtId="0" fontId="15" fillId="54" borderId="5" xfId="0" applyFont="1" applyFill="1" applyBorder="1" applyAlignment="1">
      <alignment horizontal="center" vertical="center"/>
    </xf>
    <xf numFmtId="0" fontId="15" fillId="54" borderId="15" xfId="0" applyFont="1" applyFill="1" applyBorder="1" applyAlignment="1">
      <alignment horizontal="center" vertical="center"/>
    </xf>
    <xf numFmtId="0" fontId="12" fillId="55" borderId="32" xfId="0" applyFont="1" applyFill="1" applyBorder="1" applyAlignment="1">
      <alignment horizontal="center" vertical="center"/>
    </xf>
    <xf numFmtId="0" fontId="12" fillId="55" borderId="34" xfId="0" applyFont="1" applyFill="1" applyBorder="1" applyAlignment="1">
      <alignment horizontal="center" vertical="center"/>
    </xf>
    <xf numFmtId="0" fontId="12" fillId="55" borderId="35" xfId="0" applyFont="1" applyFill="1" applyBorder="1" applyAlignment="1">
      <alignment horizontal="center" vertical="center"/>
    </xf>
    <xf numFmtId="0" fontId="16" fillId="50" borderId="66" xfId="10" applyFont="1" applyFill="1" applyBorder="1" applyAlignment="1">
      <alignment horizontal="center" vertical="center" wrapText="1"/>
    </xf>
    <xf numFmtId="0" fontId="16" fillId="50" borderId="68" xfId="10" applyFont="1" applyFill="1" applyBorder="1" applyAlignment="1">
      <alignment horizontal="center" vertical="center" wrapText="1"/>
    </xf>
    <xf numFmtId="168" fontId="69" fillId="53" borderId="0" xfId="0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 wrapText="1"/>
    </xf>
    <xf numFmtId="179" fontId="0" fillId="8" borderId="5" xfId="0" applyNumberFormat="1" applyFont="1" applyFill="1" applyBorder="1" applyAlignment="1">
      <alignment horizontal="center" vertical="center"/>
    </xf>
    <xf numFmtId="0" fontId="39" fillId="0" borderId="0" xfId="10" applyFont="1" applyFill="1" applyBorder="1" applyAlignment="1">
      <alignment horizontal="center" vertical="center" wrapText="1"/>
    </xf>
    <xf numFmtId="0" fontId="6" fillId="56" borderId="31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  <xf numFmtId="0" fontId="41" fillId="0" borderId="0" xfId="10" applyFont="1" applyFill="1" applyBorder="1" applyAlignment="1">
      <alignment horizontal="center" vertical="center" wrapText="1"/>
    </xf>
    <xf numFmtId="0" fontId="6" fillId="54" borderId="31" xfId="0" applyFont="1" applyFill="1" applyBorder="1" applyAlignment="1">
      <alignment horizontal="center" vertical="center" wrapText="1"/>
    </xf>
    <xf numFmtId="0" fontId="6" fillId="54" borderId="48" xfId="0" applyFont="1" applyFill="1" applyBorder="1" applyAlignment="1">
      <alignment horizontal="center" vertical="center" wrapText="1"/>
    </xf>
    <xf numFmtId="0" fontId="6" fillId="54" borderId="22" xfId="0" applyFont="1" applyFill="1" applyBorder="1" applyAlignment="1">
      <alignment horizontal="center" vertical="center" wrapText="1"/>
    </xf>
    <xf numFmtId="180" fontId="0" fillId="46" borderId="34" xfId="1" applyNumberFormat="1" applyFont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48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67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57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49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7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75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5" fillId="15" borderId="6" xfId="0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/>
    </xf>
    <xf numFmtId="0" fontId="0" fillId="15" borderId="42" xfId="0" applyFill="1" applyBorder="1" applyAlignment="1">
      <alignment horizontal="center" vertical="center"/>
    </xf>
    <xf numFmtId="166" fontId="5" fillId="42" borderId="5" xfId="0" applyNumberFormat="1" applyFont="1" applyFill="1" applyBorder="1" applyAlignment="1">
      <alignment horizontal="center" vertical="center"/>
    </xf>
    <xf numFmtId="2" fontId="12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9" fontId="5" fillId="42" borderId="5" xfId="0" applyNumberFormat="1" applyFont="1" applyFill="1" applyBorder="1" applyAlignment="1">
      <alignment horizontal="center" vertical="center"/>
    </xf>
    <xf numFmtId="10" fontId="0" fillId="42" borderId="32" xfId="1" applyNumberFormat="1" applyFont="1" applyFill="1" applyBorder="1" applyAlignment="1">
      <alignment horizontal="center" vertical="center"/>
    </xf>
    <xf numFmtId="10" fontId="0" fillId="42" borderId="34" xfId="1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textRotation="90" wrapText="1"/>
    </xf>
    <xf numFmtId="0" fontId="4" fillId="19" borderId="11" xfId="0" applyFont="1" applyFill="1" applyBorder="1" applyAlignment="1">
      <alignment horizontal="center" vertical="center" textRotation="90" wrapText="1"/>
    </xf>
    <xf numFmtId="0" fontId="4" fillId="19" borderId="12" xfId="0" applyFont="1" applyFill="1" applyBorder="1" applyAlignment="1">
      <alignment horizontal="center" vertical="center" textRotation="90" wrapText="1"/>
    </xf>
    <xf numFmtId="3" fontId="12" fillId="19" borderId="27" xfId="0" applyNumberFormat="1" applyFont="1" applyFill="1" applyBorder="1" applyAlignment="1">
      <alignment horizontal="center" vertical="center"/>
    </xf>
    <xf numFmtId="3" fontId="12" fillId="19" borderId="28" xfId="0" applyNumberFormat="1" applyFont="1" applyFill="1" applyBorder="1" applyAlignment="1">
      <alignment horizontal="center" vertical="center"/>
    </xf>
    <xf numFmtId="3" fontId="12" fillId="19" borderId="29" xfId="0" applyNumberFormat="1" applyFont="1" applyFill="1" applyBorder="1" applyAlignment="1">
      <alignment horizontal="center" vertical="center"/>
    </xf>
    <xf numFmtId="0" fontId="12" fillId="19" borderId="19" xfId="3" applyFont="1" applyFill="1" applyBorder="1" applyAlignment="1">
      <alignment horizontal="center" vertical="center" wrapText="1"/>
    </xf>
    <xf numFmtId="0" fontId="12" fillId="19" borderId="23" xfId="3" applyFont="1" applyFill="1" applyBorder="1" applyAlignment="1">
      <alignment horizontal="center" vertical="center" wrapText="1"/>
    </xf>
    <xf numFmtId="0" fontId="33" fillId="45" borderId="24" xfId="0" applyFont="1" applyFill="1" applyBorder="1" applyAlignment="1">
      <alignment horizontal="center" vertical="center" wrapText="1"/>
    </xf>
    <xf numFmtId="0" fontId="33" fillId="45" borderId="26" xfId="0" applyFont="1" applyFill="1" applyBorder="1" applyAlignment="1">
      <alignment horizontal="center" vertical="center" wrapText="1"/>
    </xf>
    <xf numFmtId="166" fontId="0" fillId="42" borderId="14" xfId="0" applyNumberFormat="1" applyFont="1" applyFill="1" applyBorder="1" applyAlignment="1">
      <alignment horizontal="center" vertical="center"/>
    </xf>
    <xf numFmtId="166" fontId="0" fillId="42" borderId="39" xfId="0" applyNumberFormat="1" applyFont="1" applyFill="1" applyBorder="1" applyAlignment="1">
      <alignment horizontal="center" vertical="center"/>
    </xf>
    <xf numFmtId="166" fontId="0" fillId="42" borderId="5" xfId="0" applyNumberFormat="1" applyFont="1" applyFill="1" applyBorder="1" applyAlignment="1">
      <alignment horizontal="center" vertical="center"/>
    </xf>
    <xf numFmtId="166" fontId="0" fillId="42" borderId="15" xfId="0" applyNumberFormat="1" applyFont="1" applyFill="1" applyBorder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2" fontId="2" fillId="42" borderId="15" xfId="0" applyNumberFormat="1" applyFont="1" applyFill="1" applyBorder="1" applyAlignment="1">
      <alignment horizontal="center" vertical="center"/>
    </xf>
    <xf numFmtId="0" fontId="33" fillId="45" borderId="42" xfId="0" applyFont="1" applyFill="1" applyBorder="1" applyAlignment="1">
      <alignment horizontal="center" vertical="center" wrapText="1"/>
    </xf>
    <xf numFmtId="0" fontId="11" fillId="19" borderId="1" xfId="3" applyFont="1" applyFill="1" applyBorder="1" applyAlignment="1">
      <alignment horizontal="center" vertical="center" wrapText="1"/>
    </xf>
    <xf numFmtId="0" fontId="11" fillId="19" borderId="43" xfId="3" applyFont="1" applyFill="1" applyBorder="1" applyAlignment="1">
      <alignment horizontal="center" vertical="center" wrapText="1"/>
    </xf>
    <xf numFmtId="0" fontId="11" fillId="19" borderId="4" xfId="3" applyFont="1" applyFill="1" applyBorder="1" applyAlignment="1">
      <alignment horizontal="center" vertical="center" wrapText="1"/>
    </xf>
    <xf numFmtId="0" fontId="11" fillId="19" borderId="44" xfId="3" applyFont="1" applyFill="1" applyBorder="1" applyAlignment="1">
      <alignment horizontal="center" vertical="center" wrapText="1"/>
    </xf>
    <xf numFmtId="166" fontId="0" fillId="42" borderId="9" xfId="0" applyNumberFormat="1" applyFont="1" applyFill="1" applyBorder="1" applyAlignment="1">
      <alignment horizontal="center" vertical="center"/>
    </xf>
    <xf numFmtId="2" fontId="2" fillId="42" borderId="9" xfId="0" applyNumberFormat="1" applyFont="1" applyFill="1" applyBorder="1" applyAlignment="1">
      <alignment horizontal="center" vertical="center"/>
    </xf>
    <xf numFmtId="0" fontId="33" fillId="45" borderId="53" xfId="0" applyFont="1" applyFill="1" applyBorder="1" applyAlignment="1">
      <alignment horizontal="center" vertical="center" wrapText="1"/>
    </xf>
    <xf numFmtId="0" fontId="33" fillId="45" borderId="67" xfId="0" applyFont="1" applyFill="1" applyBorder="1" applyAlignment="1">
      <alignment horizontal="center" vertical="center" wrapText="1"/>
    </xf>
    <xf numFmtId="166" fontId="0" fillId="42" borderId="71" xfId="0" applyNumberFormat="1" applyFont="1" applyFill="1" applyBorder="1" applyAlignment="1">
      <alignment horizontal="center" vertical="center"/>
    </xf>
    <xf numFmtId="166" fontId="0" fillId="42" borderId="72" xfId="0" applyNumberFormat="1" applyFont="1" applyFill="1" applyBorder="1" applyAlignment="1">
      <alignment horizontal="center" vertical="center"/>
    </xf>
    <xf numFmtId="0" fontId="0" fillId="42" borderId="71" xfId="0" applyFont="1" applyFill="1" applyBorder="1" applyAlignment="1">
      <alignment horizontal="center" vertical="center"/>
    </xf>
    <xf numFmtId="0" fontId="0" fillId="42" borderId="72" xfId="0" applyFont="1" applyFill="1" applyBorder="1" applyAlignment="1">
      <alignment horizontal="center" vertical="center"/>
    </xf>
    <xf numFmtId="166" fontId="5" fillId="42" borderId="14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169" fontId="0" fillId="42" borderId="5" xfId="0" applyNumberFormat="1" applyFont="1" applyFill="1" applyBorder="1" applyAlignment="1">
      <alignment horizontal="center" vertical="center"/>
    </xf>
    <xf numFmtId="169" fontId="0" fillId="42" borderId="15" xfId="0" applyNumberFormat="1" applyFont="1" applyFill="1" applyBorder="1" applyAlignment="1">
      <alignment horizontal="center" vertical="center"/>
    </xf>
    <xf numFmtId="0" fontId="33" fillId="45" borderId="53" xfId="0" applyFont="1" applyFill="1" applyBorder="1" applyAlignment="1">
      <alignment horizontal="center" vertical="center"/>
    </xf>
    <xf numFmtId="0" fontId="33" fillId="45" borderId="51" xfId="0" applyFont="1" applyFill="1" applyBorder="1" applyAlignment="1">
      <alignment horizontal="center" vertical="center"/>
    </xf>
    <xf numFmtId="0" fontId="33" fillId="45" borderId="14" xfId="0" applyFont="1" applyFill="1" applyBorder="1" applyAlignment="1">
      <alignment horizontal="center" vertical="center" wrapText="1"/>
    </xf>
    <xf numFmtId="0" fontId="0" fillId="42" borderId="53" xfId="0" applyFont="1" applyFill="1" applyBorder="1" applyAlignment="1">
      <alignment horizontal="center" vertical="center"/>
    </xf>
    <xf numFmtId="0" fontId="0" fillId="42" borderId="67" xfId="0" applyFont="1" applyFill="1" applyBorder="1" applyAlignment="1">
      <alignment horizontal="center" vertical="center"/>
    </xf>
    <xf numFmtId="10" fontId="0" fillId="42" borderId="30" xfId="1" applyNumberFormat="1" applyFont="1" applyFill="1" applyBorder="1" applyAlignment="1">
      <alignment horizontal="center" vertical="center"/>
    </xf>
    <xf numFmtId="10" fontId="0" fillId="42" borderId="41" xfId="1" applyNumberFormat="1" applyFont="1" applyFill="1" applyBorder="1" applyAlignment="1">
      <alignment horizontal="center" vertical="center"/>
    </xf>
    <xf numFmtId="166" fontId="2" fillId="42" borderId="5" xfId="0" applyNumberFormat="1" applyFont="1" applyFill="1" applyBorder="1" applyAlignment="1">
      <alignment horizontal="center" vertical="center"/>
    </xf>
    <xf numFmtId="2" fontId="0" fillId="42" borderId="5" xfId="0" applyNumberFormat="1" applyFont="1" applyFill="1" applyBorder="1" applyAlignment="1">
      <alignment horizontal="center" vertical="center"/>
    </xf>
    <xf numFmtId="166" fontId="12" fillId="42" borderId="5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68" fillId="45" borderId="52" xfId="0" applyFont="1" applyFill="1" applyBorder="1" applyAlignment="1">
      <alignment horizontal="center" vertical="center"/>
    </xf>
    <xf numFmtId="0" fontId="68" fillId="45" borderId="55" xfId="0" applyFont="1" applyFill="1" applyBorder="1" applyAlignment="1">
      <alignment horizontal="center" vertical="center"/>
    </xf>
    <xf numFmtId="0" fontId="68" fillId="45" borderId="40" xfId="0" applyFont="1" applyFill="1" applyBorder="1" applyAlignment="1">
      <alignment horizontal="center" vertical="center"/>
    </xf>
    <xf numFmtId="0" fontId="68" fillId="45" borderId="1" xfId="0" applyFont="1" applyFill="1" applyBorder="1" applyAlignment="1">
      <alignment horizontal="center" vertical="center"/>
    </xf>
    <xf numFmtId="0" fontId="68" fillId="45" borderId="2" xfId="0" applyFont="1" applyFill="1" applyBorder="1" applyAlignment="1">
      <alignment horizontal="center" vertical="center"/>
    </xf>
    <xf numFmtId="0" fontId="68" fillId="45" borderId="49" xfId="0" applyFont="1" applyFill="1" applyBorder="1" applyAlignment="1">
      <alignment horizontal="center" vertical="center"/>
    </xf>
    <xf numFmtId="2" fontId="63" fillId="44" borderId="0" xfId="0" applyNumberFormat="1" applyFont="1" applyFill="1" applyBorder="1" applyAlignment="1">
      <alignment horizontal="center" vertical="center"/>
    </xf>
    <xf numFmtId="182" fontId="0" fillId="42" borderId="5" xfId="0" applyNumberFormat="1" applyFont="1" applyFill="1" applyBorder="1" applyAlignment="1">
      <alignment horizontal="center" vertical="center"/>
    </xf>
    <xf numFmtId="0" fontId="0" fillId="42" borderId="9" xfId="0" applyFont="1" applyFill="1" applyBorder="1" applyAlignment="1">
      <alignment horizontal="center" vertical="center"/>
    </xf>
    <xf numFmtId="169" fontId="0" fillId="42" borderId="9" xfId="0" applyNumberFormat="1" applyFont="1" applyFill="1" applyBorder="1" applyAlignment="1">
      <alignment horizontal="center" vertical="center"/>
    </xf>
    <xf numFmtId="168" fontId="6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6" fontId="0" fillId="0" borderId="29" xfId="0" applyNumberFormat="1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 wrapText="1"/>
    </xf>
    <xf numFmtId="0" fontId="2" fillId="19" borderId="43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8" xfId="0" applyFont="1" applyFill="1" applyBorder="1" applyAlignment="1">
      <alignment horizontal="center" vertical="center" wrapText="1"/>
    </xf>
    <xf numFmtId="0" fontId="12" fillId="19" borderId="19" xfId="0" applyFont="1" applyFill="1" applyBorder="1" applyAlignment="1">
      <alignment horizontal="center" vertical="center"/>
    </xf>
    <xf numFmtId="0" fontId="12" fillId="19" borderId="23" xfId="0" applyFont="1" applyFill="1" applyBorder="1" applyAlignment="1">
      <alignment horizontal="center" vertical="center"/>
    </xf>
    <xf numFmtId="0" fontId="12" fillId="19" borderId="30" xfId="3" applyFont="1" applyFill="1" applyBorder="1" applyAlignment="1">
      <alignment horizontal="center" vertical="center" wrapText="1"/>
    </xf>
    <xf numFmtId="0" fontId="12" fillId="19" borderId="41" xfId="3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/>
    </xf>
    <xf numFmtId="0" fontId="12" fillId="19" borderId="15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 wrapText="1"/>
    </xf>
    <xf numFmtId="2" fontId="0" fillId="42" borderId="8" xfId="0" applyNumberFormat="1" applyFont="1" applyFill="1" applyBorder="1" applyAlignment="1">
      <alignment horizontal="center" vertical="center" wrapText="1"/>
    </xf>
    <xf numFmtId="9" fontId="1" fillId="42" borderId="8" xfId="1" applyFont="1" applyFill="1" applyBorder="1" applyAlignment="1">
      <alignment horizontal="center" vertical="center" wrapText="1"/>
    </xf>
    <xf numFmtId="9" fontId="1" fillId="42" borderId="5" xfId="1" applyFont="1" applyFill="1" applyBorder="1" applyAlignment="1">
      <alignment horizontal="center" vertical="center" wrapText="1"/>
    </xf>
    <xf numFmtId="2" fontId="0" fillId="42" borderId="19" xfId="0" applyNumberFormat="1" applyFont="1" applyFill="1" applyBorder="1" applyAlignment="1">
      <alignment horizontal="center" vertical="center" wrapText="1"/>
    </xf>
    <xf numFmtId="0" fontId="15" fillId="17" borderId="21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0" fontId="15" fillId="17" borderId="24" xfId="0" applyFont="1" applyFill="1" applyBorder="1" applyAlignment="1">
      <alignment horizontal="center"/>
    </xf>
    <xf numFmtId="168" fontId="15" fillId="17" borderId="16" xfId="0" applyNumberFormat="1" applyFont="1" applyFill="1" applyBorder="1" applyAlignment="1">
      <alignment horizontal="center"/>
    </xf>
    <xf numFmtId="168" fontId="15" fillId="17" borderId="17" xfId="0" applyNumberFormat="1" applyFont="1" applyFill="1" applyBorder="1" applyAlignment="1">
      <alignment horizontal="center"/>
    </xf>
    <xf numFmtId="168" fontId="15" fillId="17" borderId="26" xfId="0" applyNumberFormat="1" applyFont="1" applyFill="1" applyBorder="1" applyAlignment="1">
      <alignment horizontal="center"/>
    </xf>
    <xf numFmtId="3" fontId="12" fillId="17" borderId="5" xfId="0" applyNumberFormat="1" applyFont="1" applyFill="1" applyBorder="1" applyAlignment="1">
      <alignment horizontal="center" vertical="center" wrapText="1"/>
    </xf>
    <xf numFmtId="0" fontId="12" fillId="17" borderId="5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 vertical="center" wrapText="1"/>
    </xf>
    <xf numFmtId="3" fontId="12" fillId="17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168" fontId="6" fillId="15" borderId="16" xfId="0" applyNumberFormat="1" applyFont="1" applyFill="1" applyBorder="1" applyAlignment="1">
      <alignment horizontal="center" vertical="center"/>
    </xf>
    <xf numFmtId="168" fontId="6" fillId="15" borderId="17" xfId="0" applyNumberFormat="1" applyFont="1" applyFill="1" applyBorder="1" applyAlignment="1">
      <alignment horizontal="center" vertical="center"/>
    </xf>
    <xf numFmtId="168" fontId="6" fillId="15" borderId="26" xfId="0" applyNumberFormat="1" applyFont="1" applyFill="1" applyBorder="1" applyAlignment="1">
      <alignment horizontal="center" vertical="center"/>
    </xf>
    <xf numFmtId="0" fontId="73" fillId="57" borderId="21" xfId="0" applyFont="1" applyFill="1" applyBorder="1" applyAlignment="1">
      <alignment horizontal="center"/>
    </xf>
    <xf numFmtId="0" fontId="73" fillId="57" borderId="20" xfId="0" applyFont="1" applyFill="1" applyBorder="1" applyAlignment="1">
      <alignment horizontal="center"/>
    </xf>
    <xf numFmtId="0" fontId="73" fillId="57" borderId="24" xfId="0" applyFont="1" applyFill="1" applyBorder="1" applyAlignment="1">
      <alignment horizontal="center"/>
    </xf>
    <xf numFmtId="168" fontId="74" fillId="57" borderId="16" xfId="0" applyNumberFormat="1" applyFont="1" applyFill="1" applyBorder="1" applyAlignment="1">
      <alignment horizontal="center"/>
    </xf>
    <xf numFmtId="168" fontId="74" fillId="57" borderId="17" xfId="0" applyNumberFormat="1" applyFont="1" applyFill="1" applyBorder="1" applyAlignment="1">
      <alignment horizontal="center"/>
    </xf>
    <xf numFmtId="168" fontId="74" fillId="57" borderId="26" xfId="0" applyNumberFormat="1" applyFont="1" applyFill="1" applyBorder="1" applyAlignment="1">
      <alignment horizontal="center"/>
    </xf>
    <xf numFmtId="181" fontId="0" fillId="0" borderId="29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181" fontId="0" fillId="58" borderId="29" xfId="0" applyNumberFormat="1" applyFont="1" applyFill="1" applyBorder="1" applyAlignment="1">
      <alignment horizontal="center" vertical="center"/>
    </xf>
    <xf numFmtId="181" fontId="0" fillId="58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6" fontId="0" fillId="58" borderId="29" xfId="0" applyNumberFormat="1" applyFont="1" applyFill="1" applyBorder="1" applyAlignment="1">
      <alignment horizontal="center" vertical="center"/>
    </xf>
    <xf numFmtId="0" fontId="0" fillId="58" borderId="14" xfId="0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6" fontId="0" fillId="58" borderId="14" xfId="0" applyNumberFormat="1" applyFont="1" applyFill="1" applyBorder="1" applyAlignment="1">
      <alignment horizontal="center" vertical="center"/>
    </xf>
    <xf numFmtId="0" fontId="0" fillId="42" borderId="39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344">
    <cellStyle name="20% - Énfasis1 2" xfId="20"/>
    <cellStyle name="20% - Énfasis1 2 2" xfId="21"/>
    <cellStyle name="20% - Énfasis1 2 3" xfId="22"/>
    <cellStyle name="20% - Énfasis1 3" xfId="23"/>
    <cellStyle name="20% - Énfasis1 4" xfId="19"/>
    <cellStyle name="20% - Énfasis2 2" xfId="25"/>
    <cellStyle name="20% - Énfasis2 2 2" xfId="26"/>
    <cellStyle name="20% - Énfasis2 2 3" xfId="27"/>
    <cellStyle name="20% - Énfasis2 3" xfId="28"/>
    <cellStyle name="20% - Énfasis2 4" xfId="24"/>
    <cellStyle name="20% - Énfasis3 2" xfId="30"/>
    <cellStyle name="20% - Énfasis3 2 2" xfId="31"/>
    <cellStyle name="20% - Énfasis3 2 3" xfId="32"/>
    <cellStyle name="20% - Énfasis3 3" xfId="33"/>
    <cellStyle name="20% - Énfasis3 4" xfId="29"/>
    <cellStyle name="20% - Énfasis4 2" xfId="35"/>
    <cellStyle name="20% - Énfasis4 2 2" xfId="36"/>
    <cellStyle name="20% - Énfasis4 2 3" xfId="37"/>
    <cellStyle name="20% - Énfasis4 3" xfId="38"/>
    <cellStyle name="20% - Énfasis4 4" xfId="34"/>
    <cellStyle name="20% - Énfasis5 2" xfId="40"/>
    <cellStyle name="20% - Énfasis5 2 2" xfId="41"/>
    <cellStyle name="20% - Énfasis5 2 3" xfId="42"/>
    <cellStyle name="20% - Énfasis5 3" xfId="43"/>
    <cellStyle name="20% - Énfasis5 4" xfId="39"/>
    <cellStyle name="20% - Énfasis6 2" xfId="45"/>
    <cellStyle name="20% - Énfasis6 2 2" xfId="46"/>
    <cellStyle name="20% - Énfasis6 2 3" xfId="47"/>
    <cellStyle name="20% - Énfasis6 3" xfId="48"/>
    <cellStyle name="20% - Énfasis6 4" xfId="44"/>
    <cellStyle name="40% - Énfasis1 2" xfId="50"/>
    <cellStyle name="40% - Énfasis1 2 2" xfId="51"/>
    <cellStyle name="40% - Énfasis1 2 3" xfId="52"/>
    <cellStyle name="40% - Énfasis1 3" xfId="53"/>
    <cellStyle name="40% - Énfasis1 4" xfId="49"/>
    <cellStyle name="40% - Énfasis2 2" xfId="55"/>
    <cellStyle name="40% - Énfasis2 2 2" xfId="56"/>
    <cellStyle name="40% - Énfasis2 2 3" xfId="57"/>
    <cellStyle name="40% - Énfasis2 3" xfId="58"/>
    <cellStyle name="40% - Énfasis2 4" xfId="54"/>
    <cellStyle name="40% - Énfasis3 2" xfId="60"/>
    <cellStyle name="40% - Énfasis3 2 2" xfId="61"/>
    <cellStyle name="40% - Énfasis3 2 3" xfId="62"/>
    <cellStyle name="40% - Énfasis3 3" xfId="63"/>
    <cellStyle name="40% - Énfasis3 4" xfId="59"/>
    <cellStyle name="40% - Énfasis4 2" xfId="65"/>
    <cellStyle name="40% - Énfasis4 2 2" xfId="66"/>
    <cellStyle name="40% - Énfasis4 2 3" xfId="67"/>
    <cellStyle name="40% - Énfasis4 3" xfId="68"/>
    <cellStyle name="40% - Énfasis4 4" xfId="64"/>
    <cellStyle name="40% - Énfasis5 2" xfId="70"/>
    <cellStyle name="40% - Énfasis5 2 2" xfId="71"/>
    <cellStyle name="40% - Énfasis5 2 3" xfId="72"/>
    <cellStyle name="40% - Énfasis5 3" xfId="73"/>
    <cellStyle name="40% - Énfasis5 4" xfId="69"/>
    <cellStyle name="40% - Énfasis6 2" xfId="75"/>
    <cellStyle name="40% - Énfasis6 2 2" xfId="76"/>
    <cellStyle name="40% - Énfasis6 2 3" xfId="77"/>
    <cellStyle name="40% - Énfasis6 3" xfId="78"/>
    <cellStyle name="40% - Énfasis6 4" xfId="74"/>
    <cellStyle name="60% - Énfasis1 2" xfId="80"/>
    <cellStyle name="60% - Énfasis1 2 2" xfId="81"/>
    <cellStyle name="60% - Énfasis1 2 3" xfId="82"/>
    <cellStyle name="60% - Énfasis1 3" xfId="83"/>
    <cellStyle name="60% - Énfasis1 4" xfId="79"/>
    <cellStyle name="60% - Énfasis2 2" xfId="85"/>
    <cellStyle name="60% - Énfasis2 2 2" xfId="86"/>
    <cellStyle name="60% - Énfasis2 2 3" xfId="87"/>
    <cellStyle name="60% - Énfasis2 3" xfId="88"/>
    <cellStyle name="60% - Énfasis2 4" xfId="84"/>
    <cellStyle name="60% - Énfasis3 2" xfId="90"/>
    <cellStyle name="60% - Énfasis3 2 2" xfId="91"/>
    <cellStyle name="60% - Énfasis3 2 3" xfId="92"/>
    <cellStyle name="60% - Énfasis3 3" xfId="93"/>
    <cellStyle name="60% - Énfasis3 4" xfId="89"/>
    <cellStyle name="60% - Énfasis4 2" xfId="95"/>
    <cellStyle name="60% - Énfasis4 2 2" xfId="96"/>
    <cellStyle name="60% - Énfasis4 2 3" xfId="97"/>
    <cellStyle name="60% - Énfasis4 3" xfId="98"/>
    <cellStyle name="60% - Énfasis4 4" xfId="94"/>
    <cellStyle name="60% - Énfasis5 2" xfId="100"/>
    <cellStyle name="60% - Énfasis5 2 2" xfId="101"/>
    <cellStyle name="60% - Énfasis5 2 3" xfId="102"/>
    <cellStyle name="60% - Énfasis5 3" xfId="103"/>
    <cellStyle name="60% - Énfasis5 4" xfId="99"/>
    <cellStyle name="60% - Énfasis6 2" xfId="105"/>
    <cellStyle name="60% - Énfasis6 2 2" xfId="106"/>
    <cellStyle name="60% - Énfasis6 2 3" xfId="107"/>
    <cellStyle name="60% - Énfasis6 3" xfId="108"/>
    <cellStyle name="60% - Énfasis6 4" xfId="104"/>
    <cellStyle name="Buena" xfId="2" builtinId="26"/>
    <cellStyle name="Buena 2" xfId="110"/>
    <cellStyle name="Buena 2 2" xfId="111"/>
    <cellStyle name="Buena 2 3" xfId="112"/>
    <cellStyle name="Buena 3" xfId="113"/>
    <cellStyle name="Buena 4" xfId="109"/>
    <cellStyle name="Cálculo 2" xfId="115"/>
    <cellStyle name="Cálculo 2 2" xfId="116"/>
    <cellStyle name="Cálculo 2 2 2" xfId="286"/>
    <cellStyle name="Cálculo 2 2 3" xfId="289"/>
    <cellStyle name="Cálculo 2 3" xfId="117"/>
    <cellStyle name="Cálculo 2 3 2" xfId="287"/>
    <cellStyle name="Cálculo 2 3 3" xfId="291"/>
    <cellStyle name="Cálculo 2 4" xfId="285"/>
    <cellStyle name="Cálculo 2 5" xfId="292"/>
    <cellStyle name="Cálculo 3" xfId="118"/>
    <cellStyle name="Cálculo 3 2" xfId="288"/>
    <cellStyle name="Cálculo 3 3" xfId="290"/>
    <cellStyle name="Cálculo 4" xfId="114"/>
    <cellStyle name="Cálculo 4 2" xfId="284"/>
    <cellStyle name="Cálculo 4 3" xfId="293"/>
    <cellStyle name="Celda de comprobación 2" xfId="120"/>
    <cellStyle name="Celda de comprobación 2 2" xfId="121"/>
    <cellStyle name="Celda de comprobación 2 3" xfId="122"/>
    <cellStyle name="Celda de comprobación 3" xfId="123"/>
    <cellStyle name="Celda de comprobación 4" xfId="119"/>
    <cellStyle name="Celda vinculada 2" xfId="125"/>
    <cellStyle name="Celda vinculada 2 2" xfId="126"/>
    <cellStyle name="Celda vinculada 2 3" xfId="127"/>
    <cellStyle name="Celda vinculada 3" xfId="128"/>
    <cellStyle name="Celda vinculada 4" xfId="124"/>
    <cellStyle name="Encabezado 4 2" xfId="130"/>
    <cellStyle name="Encabezado 4 2 2" xfId="131"/>
    <cellStyle name="Encabezado 4 2 3" xfId="132"/>
    <cellStyle name="Encabezado 4 3" xfId="133"/>
    <cellStyle name="Encabezado 4 4" xfId="129"/>
    <cellStyle name="Énfasis1 2" xfId="135"/>
    <cellStyle name="Énfasis1 2 2" xfId="136"/>
    <cellStyle name="Énfasis1 2 3" xfId="137"/>
    <cellStyle name="Énfasis1 3" xfId="138"/>
    <cellStyle name="Énfasis1 4" xfId="134"/>
    <cellStyle name="Énfasis2 2" xfId="140"/>
    <cellStyle name="Énfasis2 2 2" xfId="141"/>
    <cellStyle name="Énfasis2 2 3" xfId="142"/>
    <cellStyle name="Énfasis2 3" xfId="143"/>
    <cellStyle name="Énfasis2 4" xfId="139"/>
    <cellStyle name="Énfasis3 2" xfId="145"/>
    <cellStyle name="Énfasis3 2 2" xfId="146"/>
    <cellStyle name="Énfasis3 2 3" xfId="147"/>
    <cellStyle name="Énfasis3 3" xfId="148"/>
    <cellStyle name="Énfasis3 4" xfId="144"/>
    <cellStyle name="Énfasis4 2" xfId="150"/>
    <cellStyle name="Énfasis4 2 2" xfId="151"/>
    <cellStyle name="Énfasis4 2 3" xfId="152"/>
    <cellStyle name="Énfasis4 3" xfId="153"/>
    <cellStyle name="Énfasis4 4" xfId="149"/>
    <cellStyle name="Énfasis5 2" xfId="155"/>
    <cellStyle name="Énfasis5 2 2" xfId="156"/>
    <cellStyle name="Énfasis5 2 3" xfId="157"/>
    <cellStyle name="Énfasis5 3" xfId="158"/>
    <cellStyle name="Énfasis5 4" xfId="154"/>
    <cellStyle name="Énfasis6 2" xfId="160"/>
    <cellStyle name="Énfasis6 2 2" xfId="161"/>
    <cellStyle name="Énfasis6 2 3" xfId="162"/>
    <cellStyle name="Énfasis6 3" xfId="163"/>
    <cellStyle name="Énfasis6 4" xfId="159"/>
    <cellStyle name="Entrada 2" xfId="165"/>
    <cellStyle name="Entrada 2 2" xfId="166"/>
    <cellStyle name="Entrada 2 2 2" xfId="296"/>
    <cellStyle name="Entrada 2 2 3" xfId="279"/>
    <cellStyle name="Entrada 2 3" xfId="167"/>
    <cellStyle name="Entrada 2 3 2" xfId="297"/>
    <cellStyle name="Entrada 2 3 3" xfId="281"/>
    <cellStyle name="Entrada 2 4" xfId="295"/>
    <cellStyle name="Entrada 2 5" xfId="282"/>
    <cellStyle name="Entrada 3" xfId="168"/>
    <cellStyle name="Entrada 3 2" xfId="298"/>
    <cellStyle name="Entrada 3 3" xfId="280"/>
    <cellStyle name="Entrada 4" xfId="164"/>
    <cellStyle name="Entrada 4 2" xfId="294"/>
    <cellStyle name="Entrada 4 3" xfId="283"/>
    <cellStyle name="Excel Built-in Normal" xfId="169"/>
    <cellStyle name="Incorrecto 2" xfId="171"/>
    <cellStyle name="Incorrecto 2 2" xfId="172"/>
    <cellStyle name="Incorrecto 2 3" xfId="173"/>
    <cellStyle name="Incorrecto 3" xfId="174"/>
    <cellStyle name="Incorrecto 4" xfId="170"/>
    <cellStyle name="Millares" xfId="9" builtinId="3"/>
    <cellStyle name="Millares 2" xfId="176"/>
    <cellStyle name="Millares 2 2" xfId="177"/>
    <cellStyle name="Millares 2 3" xfId="178"/>
    <cellStyle name="Millares 3" xfId="175"/>
    <cellStyle name="Moneda 2" xfId="179"/>
    <cellStyle name="Neutral 2" xfId="181"/>
    <cellStyle name="Neutral 2 2" xfId="182"/>
    <cellStyle name="Neutral 2 3" xfId="183"/>
    <cellStyle name="Neutral 3" xfId="184"/>
    <cellStyle name="Neutral 4" xfId="180"/>
    <cellStyle name="Normal" xfId="0" builtinId="0"/>
    <cellStyle name="Normal 11" xfId="185"/>
    <cellStyle name="Normal 11 2" xfId="186"/>
    <cellStyle name="Normal 11 3" xfId="187"/>
    <cellStyle name="Normal 12" xfId="188"/>
    <cellStyle name="Normal 12 2" xfId="189"/>
    <cellStyle name="Normal 12 3" xfId="190"/>
    <cellStyle name="Normal 13" xfId="320"/>
    <cellStyle name="Normal 14" xfId="321"/>
    <cellStyle name="Normal 15" xfId="322"/>
    <cellStyle name="Normal 16" xfId="191"/>
    <cellStyle name="Normal 18" xfId="192"/>
    <cellStyle name="Normal 18 2" xfId="193"/>
    <cellStyle name="Normal 19" xfId="194"/>
    <cellStyle name="Normal 2" xfId="7"/>
    <cellStyle name="Normal 2 2" xfId="14"/>
    <cellStyle name="Normal 2 2 2" xfId="196"/>
    <cellStyle name="Normal 2 2 3" xfId="342"/>
    <cellStyle name="Normal 2 3" xfId="197"/>
    <cellStyle name="Normal 2 3 2" xfId="198"/>
    <cellStyle name="Normal 2 4" xfId="199"/>
    <cellStyle name="Normal 2 5" xfId="195"/>
    <cellStyle name="Normal 2 6" xfId="13"/>
    <cellStyle name="Normal 2 7" xfId="341"/>
    <cellStyle name="Normal 20" xfId="200"/>
    <cellStyle name="Normal 20 2" xfId="201"/>
    <cellStyle name="Normal 21" xfId="202"/>
    <cellStyle name="Normal 22" xfId="323"/>
    <cellStyle name="Normal 23" xfId="324"/>
    <cellStyle name="Normal 24" xfId="203"/>
    <cellStyle name="Normal 25" xfId="325"/>
    <cellStyle name="Normal 26" xfId="326"/>
    <cellStyle name="Normal 27" xfId="327"/>
    <cellStyle name="Normal 28" xfId="328"/>
    <cellStyle name="Normal 29" xfId="329"/>
    <cellStyle name="Normal 3" xfId="3"/>
    <cellStyle name="Normal 3 2" xfId="204"/>
    <cellStyle name="Normal 3 3" xfId="268"/>
    <cellStyle name="Normal 3 4" xfId="15"/>
    <cellStyle name="Normal 30" xfId="330"/>
    <cellStyle name="Normal 31" xfId="331"/>
    <cellStyle name="Normal 32" xfId="332"/>
    <cellStyle name="Normal 33" xfId="333"/>
    <cellStyle name="Normal 34" xfId="334"/>
    <cellStyle name="Normal 35" xfId="335"/>
    <cellStyle name="Normal 36" xfId="336"/>
    <cellStyle name="Normal 37" xfId="337"/>
    <cellStyle name="Normal 38" xfId="338"/>
    <cellStyle name="Normal 4" xfId="4"/>
    <cellStyle name="Normal 4 2" xfId="206"/>
    <cellStyle name="Normal 4 3" xfId="205"/>
    <cellStyle name="Normal 40" xfId="339"/>
    <cellStyle name="Normal 5" xfId="11"/>
    <cellStyle name="Normal 5 2" xfId="208"/>
    <cellStyle name="Normal 5 3" xfId="207"/>
    <cellStyle name="Normal 6" xfId="209"/>
    <cellStyle name="Normal 6 2" xfId="210"/>
    <cellStyle name="Normal 7" xfId="5"/>
    <cellStyle name="Normal 7 2" xfId="212"/>
    <cellStyle name="Normal 7 3" xfId="211"/>
    <cellStyle name="Normal 8" xfId="18"/>
    <cellStyle name="Normal 9" xfId="340"/>
    <cellStyle name="Normal_MZA COMUN" xfId="10"/>
    <cellStyle name="Notas 2" xfId="214"/>
    <cellStyle name="Notas 2 2" xfId="215"/>
    <cellStyle name="Notas 2 2 2" xfId="301"/>
    <cellStyle name="Notas 2 2 3" xfId="276"/>
    <cellStyle name="Notas 2 3" xfId="216"/>
    <cellStyle name="Notas 2 3 2" xfId="302"/>
    <cellStyle name="Notas 2 3 3" xfId="274"/>
    <cellStyle name="Notas 2 4" xfId="300"/>
    <cellStyle name="Notas 2 5" xfId="277"/>
    <cellStyle name="Notas 3" xfId="217"/>
    <cellStyle name="Notas 3 2" xfId="303"/>
    <cellStyle name="Notas 3 3" xfId="275"/>
    <cellStyle name="Notas 4" xfId="213"/>
    <cellStyle name="Notas 4 2" xfId="299"/>
    <cellStyle name="Notas 4 3" xfId="278"/>
    <cellStyle name="Porcentaje" xfId="1" builtinId="5" customBuiltin="1"/>
    <cellStyle name="Porcentaje 2" xfId="16"/>
    <cellStyle name="Porcentaje 3" xfId="17"/>
    <cellStyle name="Porcentaje 4" xfId="343"/>
    <cellStyle name="Porcentual 14" xfId="6"/>
    <cellStyle name="Porcentual 2" xfId="8"/>
    <cellStyle name="Porcentual 2 2" xfId="219"/>
    <cellStyle name="Porcentual 2 3" xfId="220"/>
    <cellStyle name="Porcentual 3" xfId="12"/>
    <cellStyle name="Porcentual 3 2" xfId="221"/>
    <cellStyle name="Porcentual 4" xfId="222"/>
    <cellStyle name="Porcentual 5" xfId="223"/>
    <cellStyle name="Porcentual 6" xfId="224"/>
    <cellStyle name="Porcentual 7" xfId="225"/>
    <cellStyle name="Porcentual 7 2" xfId="226"/>
    <cellStyle name="Porcentual 7 3" xfId="227"/>
    <cellStyle name="Porcentual 8" xfId="218"/>
    <cellStyle name="Porcentual 9" xfId="319"/>
    <cellStyle name="Salida 2" xfId="229"/>
    <cellStyle name="Salida 2 2" xfId="230"/>
    <cellStyle name="Salida 2 2 2" xfId="306"/>
    <cellStyle name="Salida 2 2 3" xfId="269"/>
    <cellStyle name="Salida 2 3" xfId="231"/>
    <cellStyle name="Salida 2 3 2" xfId="307"/>
    <cellStyle name="Salida 2 3 3" xfId="271"/>
    <cellStyle name="Salida 2 4" xfId="305"/>
    <cellStyle name="Salida 2 5" xfId="272"/>
    <cellStyle name="Salida 3" xfId="232"/>
    <cellStyle name="Salida 3 2" xfId="308"/>
    <cellStyle name="Salida 3 3" xfId="270"/>
    <cellStyle name="Salida 4" xfId="228"/>
    <cellStyle name="Salida 4 2" xfId="304"/>
    <cellStyle name="Salida 4 3" xfId="273"/>
    <cellStyle name="Texto de advertencia 2" xfId="234"/>
    <cellStyle name="Texto de advertencia 2 2" xfId="235"/>
    <cellStyle name="Texto de advertencia 2 3" xfId="236"/>
    <cellStyle name="Texto de advertencia 3" xfId="237"/>
    <cellStyle name="Texto de advertencia 4" xfId="233"/>
    <cellStyle name="Texto explicativo 2" xfId="239"/>
    <cellStyle name="Texto explicativo 2 2" xfId="240"/>
    <cellStyle name="Texto explicativo 2 3" xfId="241"/>
    <cellStyle name="Texto explicativo 3" xfId="242"/>
    <cellStyle name="Texto explicativo 4" xfId="238"/>
    <cellStyle name="Título 1 2" xfId="245"/>
    <cellStyle name="Título 1 2 2" xfId="246"/>
    <cellStyle name="Título 1 2 3" xfId="247"/>
    <cellStyle name="Título 1 3" xfId="248"/>
    <cellStyle name="Título 1 4" xfId="244"/>
    <cellStyle name="Título 2 2" xfId="250"/>
    <cellStyle name="Título 2 2 2" xfId="251"/>
    <cellStyle name="Título 2 2 3" xfId="252"/>
    <cellStyle name="Título 2 3" xfId="253"/>
    <cellStyle name="Título 2 4" xfId="249"/>
    <cellStyle name="Título 3 2" xfId="255"/>
    <cellStyle name="Título 3 2 2" xfId="256"/>
    <cellStyle name="Título 3 2 3" xfId="257"/>
    <cellStyle name="Título 3 3" xfId="258"/>
    <cellStyle name="Título 3 4" xfId="254"/>
    <cellStyle name="Título 4" xfId="259"/>
    <cellStyle name="Título 4 2" xfId="260"/>
    <cellStyle name="Título 4 3" xfId="261"/>
    <cellStyle name="Título 5" xfId="262"/>
    <cellStyle name="Título 6" xfId="243"/>
    <cellStyle name="Total 2" xfId="264"/>
    <cellStyle name="Total 2 2" xfId="265"/>
    <cellStyle name="Total 2 2 2" xfId="311"/>
    <cellStyle name="Total 2 2 3" xfId="316"/>
    <cellStyle name="Total 2 3" xfId="266"/>
    <cellStyle name="Total 2 3 2" xfId="312"/>
    <cellStyle name="Total 2 3 3" xfId="317"/>
    <cellStyle name="Total 2 4" xfId="310"/>
    <cellStyle name="Total 2 5" xfId="315"/>
    <cellStyle name="Total 3" xfId="267"/>
    <cellStyle name="Total 3 2" xfId="313"/>
    <cellStyle name="Total 3 3" xfId="318"/>
    <cellStyle name="Total 4" xfId="263"/>
    <cellStyle name="Total 4 2" xfId="309"/>
    <cellStyle name="Total 4 3" xfId="314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9966"/>
      <color rgb="FFD9F3FF"/>
      <color rgb="FFFF99CC"/>
      <color rgb="FFFFFF99"/>
      <color rgb="FF66CCFF"/>
      <color rgb="FFCCFFCC"/>
      <color rgb="FFCCFFFF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38217</xdr:colOff>
      <xdr:row>2</xdr:row>
      <xdr:rowOff>27214</xdr:rowOff>
    </xdr:from>
    <xdr:to>
      <xdr:col>2</xdr:col>
      <xdr:colOff>1261029</xdr:colOff>
      <xdr:row>3</xdr:row>
      <xdr:rowOff>149677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417" y="952500"/>
          <a:ext cx="1222812" cy="41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108857</xdr:colOff>
      <xdr:row>27</xdr:row>
      <xdr:rowOff>16329</xdr:rowOff>
    </xdr:from>
    <xdr:to>
      <xdr:col>2</xdr:col>
      <xdr:colOff>1132114</xdr:colOff>
      <xdr:row>29</xdr:row>
      <xdr:rowOff>10885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057" y="6003472"/>
          <a:ext cx="1023257" cy="473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2</xdr:col>
      <xdr:colOff>285750</xdr:colOff>
      <xdr:row>3</xdr:row>
      <xdr:rowOff>5713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9693"/>
          <a:ext cx="1345406" cy="31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</xdr:rowOff>
    </xdr:from>
    <xdr:to>
      <xdr:col>2</xdr:col>
      <xdr:colOff>19051</xdr:colOff>
      <xdr:row>1</xdr:row>
      <xdr:rowOff>19051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90502"/>
          <a:ext cx="1066800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1038224</xdr:colOff>
      <xdr:row>2</xdr:row>
      <xdr:rowOff>200025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761999</xdr:colOff>
      <xdr:row>2</xdr:row>
      <xdr:rowOff>200025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9050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35"/>
  <sheetViews>
    <sheetView showGridLines="0" tabSelected="1" zoomScale="70" zoomScaleNormal="70" workbookViewId="0">
      <selection activeCell="L36" sqref="L36"/>
    </sheetView>
  </sheetViews>
  <sheetFormatPr baseColWidth="10" defaultRowHeight="15"/>
  <cols>
    <col min="1" max="1" width="4.28515625" customWidth="1"/>
    <col min="2" max="2" width="7.85546875" customWidth="1"/>
    <col min="3" max="3" width="29.7109375" customWidth="1"/>
    <col min="4" max="4" width="29.5703125" customWidth="1"/>
    <col min="5" max="5" width="16.85546875" bestFit="1" customWidth="1"/>
    <col min="6" max="6" width="16.85546875" customWidth="1"/>
    <col min="7" max="7" width="14.85546875" customWidth="1"/>
    <col min="8" max="8" width="14.28515625" customWidth="1"/>
    <col min="9" max="9" width="15.42578125" customWidth="1"/>
    <col min="10" max="10" width="14.7109375" customWidth="1"/>
    <col min="11" max="11" width="13" customWidth="1"/>
    <col min="13" max="13" width="21.7109375" customWidth="1"/>
  </cols>
  <sheetData>
    <row r="1" spans="1:14">
      <c r="A1" s="8"/>
      <c r="B1" s="9"/>
      <c r="C1" s="9"/>
      <c r="D1" s="9"/>
      <c r="E1" s="9"/>
      <c r="F1" s="9"/>
      <c r="G1" s="9"/>
      <c r="H1" s="9"/>
      <c r="I1" s="9"/>
      <c r="J1" s="9"/>
    </row>
    <row r="2" spans="1:14">
      <c r="A2" s="8"/>
      <c r="B2" s="9"/>
      <c r="C2" s="9"/>
      <c r="D2" s="9"/>
      <c r="E2" s="9"/>
      <c r="F2" s="9"/>
      <c r="G2" s="9"/>
      <c r="H2" s="9"/>
      <c r="I2" s="9"/>
      <c r="J2" s="9"/>
    </row>
    <row r="3" spans="1:14" ht="22.9" customHeight="1">
      <c r="A3" s="8"/>
      <c r="B3" s="9"/>
      <c r="C3" s="609" t="s">
        <v>460</v>
      </c>
      <c r="D3" s="609"/>
      <c r="E3" s="609"/>
      <c r="F3" s="609"/>
      <c r="G3" s="609"/>
      <c r="H3" s="609"/>
      <c r="I3" s="609"/>
      <c r="J3" s="609"/>
    </row>
    <row r="4" spans="1:14" ht="17.45" customHeight="1">
      <c r="A4" s="8"/>
      <c r="B4" s="9"/>
      <c r="C4" s="609"/>
      <c r="D4" s="609"/>
      <c r="E4" s="609"/>
      <c r="F4" s="609"/>
      <c r="G4" s="609"/>
      <c r="H4" s="609"/>
      <c r="I4" s="609"/>
      <c r="J4" s="609"/>
    </row>
    <row r="5" spans="1:14" ht="14.45" customHeight="1">
      <c r="A5" s="8"/>
      <c r="B5" s="9"/>
      <c r="C5" s="606">
        <v>44018</v>
      </c>
      <c r="D5" s="606"/>
      <c r="E5" s="606"/>
      <c r="F5" s="606"/>
      <c r="G5" s="606"/>
      <c r="H5" s="606"/>
      <c r="I5" s="606"/>
      <c r="J5" s="606"/>
    </row>
    <row r="6" spans="1:14" ht="18.75">
      <c r="A6" s="8"/>
      <c r="B6" s="9"/>
      <c r="C6" s="607" t="s">
        <v>396</v>
      </c>
      <c r="D6" s="607"/>
      <c r="E6" s="607"/>
      <c r="F6" s="607"/>
      <c r="G6" s="607"/>
      <c r="H6" s="607"/>
      <c r="I6" s="607"/>
      <c r="J6" s="607"/>
    </row>
    <row r="7" spans="1:14">
      <c r="A7" s="8"/>
      <c r="B7" s="9"/>
      <c r="C7" s="9"/>
      <c r="D7" s="9"/>
      <c r="E7" s="98"/>
      <c r="F7" s="96"/>
      <c r="G7" s="9"/>
      <c r="H7" s="9"/>
      <c r="I7" s="9"/>
      <c r="J7" s="9"/>
    </row>
    <row r="8" spans="1:14" ht="37.5">
      <c r="A8" s="8"/>
      <c r="B8" s="9"/>
      <c r="C8" s="153" t="s">
        <v>288</v>
      </c>
      <c r="D8" s="154" t="s">
        <v>289</v>
      </c>
      <c r="E8" s="155" t="s">
        <v>13</v>
      </c>
      <c r="F8" s="155" t="s">
        <v>7</v>
      </c>
      <c r="G8" s="155" t="s">
        <v>49</v>
      </c>
      <c r="H8" s="155" t="s">
        <v>66</v>
      </c>
      <c r="I8" s="155" t="s">
        <v>10</v>
      </c>
      <c r="J8" s="155" t="s">
        <v>18</v>
      </c>
      <c r="M8" s="604" t="s">
        <v>408</v>
      </c>
      <c r="N8" s="605"/>
    </row>
    <row r="9" spans="1:14" ht="27" customHeight="1">
      <c r="A9" s="8"/>
      <c r="B9" s="9"/>
      <c r="C9" s="611" t="s">
        <v>77</v>
      </c>
      <c r="D9" s="165" t="s">
        <v>82</v>
      </c>
      <c r="E9" s="334">
        <f>'Merluza común Artesanal'!N19</f>
        <v>622.19400000000007</v>
      </c>
      <c r="F9" s="334">
        <f>'Merluza común Artesanal'!O19</f>
        <v>0</v>
      </c>
      <c r="G9" s="358">
        <f>+E9+F9</f>
        <v>622.19400000000007</v>
      </c>
      <c r="H9" s="358">
        <f>'Merluza común Artesanal'!Q19</f>
        <v>85.346999999999994</v>
      </c>
      <c r="I9" s="334">
        <f t="shared" ref="I9:I15" si="0">+G9-H9</f>
        <v>536.84700000000009</v>
      </c>
      <c r="J9" s="335">
        <f t="shared" ref="J9:J15" si="1">+H9/G9</f>
        <v>0.13717104311516984</v>
      </c>
      <c r="M9" s="432" t="s">
        <v>410</v>
      </c>
      <c r="N9" s="429">
        <f>+F23</f>
        <v>-0.33499999999995822</v>
      </c>
    </row>
    <row r="10" spans="1:14" ht="31.5" customHeight="1">
      <c r="A10" s="8"/>
      <c r="B10" s="9"/>
      <c r="C10" s="612"/>
      <c r="D10" s="165" t="s">
        <v>83</v>
      </c>
      <c r="E10" s="334">
        <f>+'Merluza común Artesanal'!N49</f>
        <v>4764.1289999999999</v>
      </c>
      <c r="F10" s="334">
        <f>+'Merluza común Artesanal'!O49</f>
        <v>0</v>
      </c>
      <c r="G10" s="358">
        <f t="shared" ref="G10:G15" si="2">+E10+F10</f>
        <v>4764.1289999999999</v>
      </c>
      <c r="H10" s="358">
        <f>+'Merluza común Artesanal'!Q49</f>
        <v>1093.1859999999999</v>
      </c>
      <c r="I10" s="334">
        <f t="shared" si="0"/>
        <v>3670.9430000000002</v>
      </c>
      <c r="J10" s="335">
        <f t="shared" si="1"/>
        <v>0.22946188065016709</v>
      </c>
      <c r="M10" s="432" t="s">
        <v>407</v>
      </c>
      <c r="N10" s="441"/>
    </row>
    <row r="11" spans="1:14" ht="18.75">
      <c r="A11" s="8"/>
      <c r="B11" s="9"/>
      <c r="C11" s="612"/>
      <c r="D11" s="165" t="s">
        <v>69</v>
      </c>
      <c r="E11" s="334">
        <f>+'Merluza común Artesanal'!N165</f>
        <v>556.09100000000001</v>
      </c>
      <c r="F11" s="334">
        <f>+'Merluza común Artesanal'!O165</f>
        <v>0</v>
      </c>
      <c r="G11" s="358">
        <f t="shared" si="2"/>
        <v>556.09100000000001</v>
      </c>
      <c r="H11" s="358">
        <f>+'Merluza común Artesanal'!Q165</f>
        <v>273.47900000000004</v>
      </c>
      <c r="I11" s="334">
        <f t="shared" si="0"/>
        <v>282.61199999999997</v>
      </c>
      <c r="J11" s="335">
        <f t="shared" si="1"/>
        <v>0.4917882145188468</v>
      </c>
      <c r="M11" s="430" t="s">
        <v>409</v>
      </c>
      <c r="N11" s="431">
        <f>SUM(N9:N10)</f>
        <v>-0.33499999999995822</v>
      </c>
    </row>
    <row r="12" spans="1:14" ht="18.75">
      <c r="A12" s="8"/>
      <c r="B12" s="9"/>
      <c r="C12" s="612"/>
      <c r="D12" s="165" t="s">
        <v>70</v>
      </c>
      <c r="E12" s="334">
        <f>+'Merluza común Artesanal'!N709</f>
        <v>4030.4790000000025</v>
      </c>
      <c r="F12" s="334">
        <f>+'Merluza común Artesanal'!O709</f>
        <v>64.164999999999992</v>
      </c>
      <c r="G12" s="358">
        <f t="shared" si="2"/>
        <v>4094.6440000000025</v>
      </c>
      <c r="H12" s="358">
        <f>+'Merluza común Artesanal'!Q709</f>
        <v>1328.6500000000003</v>
      </c>
      <c r="I12" s="334">
        <f t="shared" si="0"/>
        <v>2765.9940000000024</v>
      </c>
      <c r="J12" s="335">
        <f t="shared" si="1"/>
        <v>0.32448486364138118</v>
      </c>
    </row>
    <row r="13" spans="1:14" ht="18.75">
      <c r="A13" s="8"/>
      <c r="B13" s="9"/>
      <c r="C13" s="612"/>
      <c r="D13" s="165" t="s">
        <v>295</v>
      </c>
      <c r="E13" s="334">
        <f>+'Merluza común Artesanal'!N870</f>
        <v>4452.2789999999986</v>
      </c>
      <c r="F13" s="334">
        <f>+'Merluza común Artesanal'!O870</f>
        <v>-366.5</v>
      </c>
      <c r="G13" s="334">
        <f t="shared" si="2"/>
        <v>4085.7789999999986</v>
      </c>
      <c r="H13" s="358">
        <f>+'Merluza común Artesanal'!Q870</f>
        <v>688.38800000000015</v>
      </c>
      <c r="I13" s="334">
        <f t="shared" si="0"/>
        <v>3397.3909999999987</v>
      </c>
      <c r="J13" s="335">
        <f t="shared" si="1"/>
        <v>0.16848390478290684</v>
      </c>
      <c r="K13" s="99"/>
    </row>
    <row r="14" spans="1:14" ht="18.75">
      <c r="A14" s="8"/>
      <c r="B14" s="9"/>
      <c r="C14" s="612"/>
      <c r="D14" s="165" t="s">
        <v>40</v>
      </c>
      <c r="E14" s="334">
        <f>+'Merluza común Artesanal'!N874</f>
        <v>23.207999999999998</v>
      </c>
      <c r="F14" s="334">
        <f>+'Merluza común Artesanal'!O874</f>
        <v>0</v>
      </c>
      <c r="G14" s="334">
        <f t="shared" si="2"/>
        <v>23.207999999999998</v>
      </c>
      <c r="H14" s="358">
        <f>+'Merluza común Artesanal'!Q874</f>
        <v>7.3309999999999995</v>
      </c>
      <c r="I14" s="334">
        <f t="shared" si="0"/>
        <v>15.876999999999999</v>
      </c>
      <c r="J14" s="335">
        <f t="shared" si="1"/>
        <v>0.31588245432609446</v>
      </c>
    </row>
    <row r="15" spans="1:14" ht="18.75">
      <c r="A15" s="8"/>
      <c r="B15" s="9"/>
      <c r="C15" s="612"/>
      <c r="D15" s="165" t="s">
        <v>41</v>
      </c>
      <c r="E15" s="334">
        <f>+'Merluza común Artesanal'!N878</f>
        <v>21.468</v>
      </c>
      <c r="F15" s="334">
        <f>+'Merluza común Artesanal'!O878</f>
        <v>0</v>
      </c>
      <c r="G15" s="334">
        <f t="shared" si="2"/>
        <v>21.468</v>
      </c>
      <c r="H15" s="358">
        <f>+'Merluza común Artesanal'!Q878</f>
        <v>0.41199999999999998</v>
      </c>
      <c r="I15" s="334">
        <f t="shared" si="0"/>
        <v>21.056000000000001</v>
      </c>
      <c r="J15" s="335">
        <f t="shared" si="1"/>
        <v>1.9191354574250044E-2</v>
      </c>
    </row>
    <row r="16" spans="1:14" ht="18.75">
      <c r="A16" s="8"/>
      <c r="B16" s="9"/>
      <c r="C16" s="613"/>
      <c r="D16" s="165" t="s">
        <v>84</v>
      </c>
      <c r="E16" s="97">
        <v>408</v>
      </c>
      <c r="F16" s="100">
        <v>0</v>
      </c>
      <c r="G16" s="334">
        <f t="shared" ref="G16:G22" si="3">+E16+F16</f>
        <v>408</v>
      </c>
      <c r="H16" s="358">
        <v>0.39900000000000002</v>
      </c>
      <c r="I16" s="334">
        <f t="shared" ref="I16:I20" si="4">+G16-H16</f>
        <v>407.601</v>
      </c>
      <c r="J16" s="335">
        <f t="shared" ref="J16:J20" si="5">+H16/G16</f>
        <v>9.7794117647058833E-4</v>
      </c>
    </row>
    <row r="17" spans="1:10" ht="18.75">
      <c r="A17" s="8"/>
      <c r="B17" s="9"/>
      <c r="C17" s="503" t="s">
        <v>473</v>
      </c>
      <c r="D17" s="165" t="s">
        <v>85</v>
      </c>
      <c r="E17" s="97">
        <v>0</v>
      </c>
      <c r="F17" s="100">
        <f>'Cesiones individuales'!N7</f>
        <v>267</v>
      </c>
      <c r="G17" s="334">
        <f>E17+F17</f>
        <v>267</v>
      </c>
      <c r="H17" s="358">
        <f>'Cesiones individuales'!I31</f>
        <v>19.135000000000002</v>
      </c>
      <c r="I17" s="334">
        <f>G17-H17</f>
        <v>247.86500000000001</v>
      </c>
      <c r="J17" s="335">
        <f t="shared" si="5"/>
        <v>7.166666666666667E-2</v>
      </c>
    </row>
    <row r="18" spans="1:10" ht="18.75" customHeight="1">
      <c r="A18" s="8"/>
      <c r="B18" s="9"/>
      <c r="C18" s="156" t="s">
        <v>76</v>
      </c>
      <c r="D18" s="165" t="s">
        <v>85</v>
      </c>
      <c r="E18" s="97">
        <f>+'Merluza común Industrial'!E61+'Merluza común Industrial'!E62</f>
        <v>22362.602163739568</v>
      </c>
      <c r="F18" s="97">
        <f>+'Merluza común Industrial'!F61+'Merluza común Industrial'!F62</f>
        <v>35.000000000000078</v>
      </c>
      <c r="G18" s="97">
        <f>+E18+F18</f>
        <v>22397.602163739568</v>
      </c>
      <c r="H18" s="502">
        <f>+'Merluza común Industrial'!H61+'Merluza común Industrial'!H62</f>
        <v>9732.884</v>
      </c>
      <c r="I18" s="334">
        <f>+G18-H18</f>
        <v>12664.718163739568</v>
      </c>
      <c r="J18" s="335">
        <f>+H18/G18</f>
        <v>0.43455026698156912</v>
      </c>
    </row>
    <row r="19" spans="1:10" ht="18.75">
      <c r="A19" s="8"/>
      <c r="B19" s="9"/>
      <c r="C19" s="156" t="s">
        <v>86</v>
      </c>
      <c r="D19" s="165"/>
      <c r="E19" s="97">
        <v>250</v>
      </c>
      <c r="F19" s="100">
        <v>0</v>
      </c>
      <c r="G19" s="334">
        <f t="shared" si="3"/>
        <v>250</v>
      </c>
      <c r="H19" s="358">
        <f>+'M. común FUP y P.Investigación'!H19+'M. común FUP y P.Investigación'!H22</f>
        <v>0</v>
      </c>
      <c r="I19" s="334">
        <f t="shared" si="4"/>
        <v>250</v>
      </c>
      <c r="J19" s="335">
        <f t="shared" si="5"/>
        <v>0</v>
      </c>
    </row>
    <row r="20" spans="1:10" ht="18.75">
      <c r="A20" s="8"/>
      <c r="B20" s="9"/>
      <c r="C20" s="610" t="s">
        <v>87</v>
      </c>
      <c r="D20" s="426" t="s">
        <v>83</v>
      </c>
      <c r="E20" s="97">
        <v>66</v>
      </c>
      <c r="F20" s="100">
        <v>0</v>
      </c>
      <c r="G20" s="334">
        <f t="shared" si="3"/>
        <v>66</v>
      </c>
      <c r="H20" s="358">
        <v>0</v>
      </c>
      <c r="I20" s="334">
        <f t="shared" si="4"/>
        <v>66</v>
      </c>
      <c r="J20" s="335">
        <f t="shared" si="5"/>
        <v>0</v>
      </c>
    </row>
    <row r="21" spans="1:10" ht="18.75">
      <c r="A21" s="9"/>
      <c r="B21" s="9"/>
      <c r="C21" s="610"/>
      <c r="D21" s="426" t="s">
        <v>69</v>
      </c>
      <c r="E21" s="97">
        <v>38</v>
      </c>
      <c r="F21" s="100">
        <v>0</v>
      </c>
      <c r="G21" s="334">
        <f t="shared" si="3"/>
        <v>38</v>
      </c>
      <c r="H21" s="358">
        <v>0</v>
      </c>
      <c r="I21" s="334">
        <f t="shared" ref="I21:I22" si="6">+G21-H21</f>
        <v>38</v>
      </c>
      <c r="J21" s="335">
        <f t="shared" ref="J21:J22" si="7">+H21/G21</f>
        <v>0</v>
      </c>
    </row>
    <row r="22" spans="1:10" ht="18.75">
      <c r="A22" s="9"/>
      <c r="B22" s="9"/>
      <c r="C22" s="610"/>
      <c r="D22" s="426" t="s">
        <v>70</v>
      </c>
      <c r="E22" s="97">
        <v>275</v>
      </c>
      <c r="F22" s="100">
        <v>0</v>
      </c>
      <c r="G22" s="334">
        <f t="shared" si="3"/>
        <v>275</v>
      </c>
      <c r="H22" s="358">
        <v>0</v>
      </c>
      <c r="I22" s="334">
        <f t="shared" si="6"/>
        <v>275</v>
      </c>
      <c r="J22" s="335">
        <f t="shared" si="7"/>
        <v>0</v>
      </c>
    </row>
    <row r="23" spans="1:10" ht="32.450000000000003" customHeight="1">
      <c r="A23" s="9"/>
      <c r="B23" s="9"/>
      <c r="C23" s="614" t="s">
        <v>294</v>
      </c>
      <c r="D23" s="615"/>
      <c r="E23" s="157">
        <f>SUM(E9:E22)</f>
        <v>37869.450163739573</v>
      </c>
      <c r="F23" s="158">
        <f>SUM(F9:F22)</f>
        <v>-0.33499999999995822</v>
      </c>
      <c r="G23" s="159">
        <f>+E23+F23</f>
        <v>37869.115163739574</v>
      </c>
      <c r="H23" s="159">
        <f>SUM(H9:H20)</f>
        <v>13229.210999999999</v>
      </c>
      <c r="I23" s="159">
        <f>+G23-H23</f>
        <v>24639.904163739575</v>
      </c>
      <c r="J23" s="160">
        <f>H23/G23</f>
        <v>0.34934037784614597</v>
      </c>
    </row>
    <row r="24" spans="1:10" hidden="1">
      <c r="A24" s="9"/>
      <c r="B24" s="9"/>
      <c r="C24" s="5"/>
      <c r="D24" s="5"/>
      <c r="E24" s="11"/>
      <c r="F24" s="9"/>
      <c r="G24" s="9"/>
      <c r="H24" s="9"/>
      <c r="I24" s="9"/>
      <c r="J24" s="596">
        <v>1</v>
      </c>
    </row>
    <row r="25" spans="1:10">
      <c r="A25" s="9"/>
      <c r="B25" s="9"/>
      <c r="C25" s="428"/>
      <c r="D25" s="5"/>
      <c r="E25" s="11"/>
      <c r="F25" s="9"/>
      <c r="G25" s="9"/>
      <c r="H25" s="9"/>
      <c r="I25" s="9"/>
      <c r="J25" s="9"/>
    </row>
    <row r="26" spans="1:10">
      <c r="A26" s="9"/>
      <c r="B26" s="9"/>
      <c r="C26" s="5"/>
      <c r="D26" s="5"/>
      <c r="E26" s="11"/>
      <c r="F26" s="9"/>
      <c r="G26" s="9"/>
      <c r="H26" s="9"/>
      <c r="I26" s="9"/>
      <c r="J26" s="9"/>
    </row>
    <row r="27" spans="1:10">
      <c r="A27" s="9"/>
      <c r="B27" s="9"/>
      <c r="C27" s="5"/>
      <c r="D27" s="5"/>
      <c r="E27" s="9"/>
      <c r="F27" s="9"/>
      <c r="G27" s="9"/>
      <c r="H27" s="9"/>
      <c r="I27" s="9"/>
      <c r="J27" s="9"/>
    </row>
    <row r="28" spans="1:10" ht="18.75" customHeight="1">
      <c r="A28" s="5"/>
      <c r="B28" s="5"/>
      <c r="C28" s="608" t="s">
        <v>395</v>
      </c>
      <c r="D28" s="608"/>
      <c r="E28" s="608"/>
      <c r="F28" s="608"/>
      <c r="G28" s="608"/>
      <c r="H28" s="608"/>
      <c r="I28" s="608"/>
      <c r="J28" s="608"/>
    </row>
    <row r="29" spans="1:10" ht="18.75" customHeight="1">
      <c r="A29" s="5"/>
      <c r="B29" s="5"/>
      <c r="C29" s="608"/>
      <c r="D29" s="608"/>
      <c r="E29" s="608"/>
      <c r="F29" s="608"/>
      <c r="G29" s="608"/>
      <c r="H29" s="608"/>
      <c r="I29" s="608"/>
      <c r="J29" s="608"/>
    </row>
    <row r="30" spans="1:10" ht="18.75">
      <c r="A30" s="5"/>
      <c r="B30" s="5"/>
      <c r="C30" s="606">
        <f>+C5</f>
        <v>44018</v>
      </c>
      <c r="D30" s="606"/>
      <c r="E30" s="606"/>
      <c r="F30" s="606"/>
      <c r="G30" s="606"/>
      <c r="H30" s="606"/>
      <c r="I30" s="606"/>
      <c r="J30" s="606"/>
    </row>
    <row r="31" spans="1:10" ht="18.75">
      <c r="A31" s="5"/>
      <c r="B31" s="5"/>
      <c r="C31" s="607" t="s">
        <v>396</v>
      </c>
      <c r="D31" s="607"/>
      <c r="E31" s="607"/>
      <c r="F31" s="607"/>
      <c r="G31" s="607"/>
      <c r="H31" s="607"/>
      <c r="I31" s="607"/>
      <c r="J31" s="607"/>
    </row>
    <row r="32" spans="1:10">
      <c r="A32" s="5"/>
      <c r="B32" s="5"/>
      <c r="C32" s="9"/>
      <c r="D32" s="9"/>
      <c r="E32" s="9"/>
      <c r="F32" s="9"/>
      <c r="G32" s="9"/>
      <c r="H32" s="9"/>
      <c r="I32" s="9"/>
      <c r="J32" s="9"/>
    </row>
    <row r="33" spans="1:10" ht="37.5">
      <c r="A33" s="5"/>
      <c r="B33" s="5"/>
      <c r="C33" s="166" t="s">
        <v>288</v>
      </c>
      <c r="D33" s="167" t="s">
        <v>289</v>
      </c>
      <c r="E33" s="167" t="s">
        <v>13</v>
      </c>
      <c r="F33" s="167" t="s">
        <v>7</v>
      </c>
      <c r="G33" s="167" t="s">
        <v>49</v>
      </c>
      <c r="H33" s="167" t="s">
        <v>66</v>
      </c>
      <c r="I33" s="167" t="s">
        <v>10</v>
      </c>
      <c r="J33" s="167" t="s">
        <v>18</v>
      </c>
    </row>
    <row r="34" spans="1:10" ht="18.75">
      <c r="C34" s="610" t="s">
        <v>78</v>
      </c>
      <c r="D34" s="162" t="s">
        <v>474</v>
      </c>
      <c r="E34" s="163"/>
      <c r="F34" s="164">
        <v>0</v>
      </c>
      <c r="G34" s="164">
        <f>+E34+F34</f>
        <v>0</v>
      </c>
      <c r="H34" s="164">
        <f>+'M. común FUP y P.Investigación'!E8+'M. común FUP y P.Investigación'!F8</f>
        <v>0</v>
      </c>
      <c r="I34" s="164">
        <f t="shared" ref="I34:I35" si="8">E34-H34</f>
        <v>0</v>
      </c>
      <c r="J34" s="161" t="e">
        <f t="shared" ref="J34" si="9">H34/E34</f>
        <v>#DIV/0!</v>
      </c>
    </row>
    <row r="35" spans="1:10" ht="18.75">
      <c r="C35" s="610"/>
      <c r="D35" s="162" t="s">
        <v>79</v>
      </c>
      <c r="E35" s="163"/>
      <c r="F35" s="164">
        <v>0</v>
      </c>
      <c r="G35" s="164">
        <f>+E35+F35</f>
        <v>0</v>
      </c>
      <c r="H35" s="164">
        <f>+'M. común FUP y P.Investigación'!E9+'M. común FUP y P.Investigación'!F9</f>
        <v>0</v>
      </c>
      <c r="I35" s="164">
        <f t="shared" si="8"/>
        <v>0</v>
      </c>
      <c r="J35" s="161" t="e">
        <f>H35/E35</f>
        <v>#DIV/0!</v>
      </c>
    </row>
  </sheetData>
  <mergeCells count="11">
    <mergeCell ref="C34:C35"/>
    <mergeCell ref="C30:J30"/>
    <mergeCell ref="C6:J6"/>
    <mergeCell ref="C9:C16"/>
    <mergeCell ref="C23:D23"/>
    <mergeCell ref="C20:C22"/>
    <mergeCell ref="M8:N8"/>
    <mergeCell ref="C5:J5"/>
    <mergeCell ref="C31:J31"/>
    <mergeCell ref="C28:J29"/>
    <mergeCell ref="C3:J4"/>
  </mergeCells>
  <conditionalFormatting sqref="J9:J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{5BB98B5E-2FEB-4008-BD75-90073C445207}</x14:id>
        </ext>
      </extLst>
    </cfRule>
  </conditionalFormatting>
  <conditionalFormatting sqref="J9:J2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{C30CE1EC-07AF-4D93-8062-85F03ADA210D}</x14:id>
        </ext>
      </extLst>
    </cfRule>
  </conditionalFormatting>
  <pageMargins left="0.7" right="0.7" top="0.75" bottom="0.75" header="0.3" footer="0.3"/>
  <pageSetup paperSize="172" orientation="portrait" r:id="rId1"/>
  <ignoredErrors>
    <ignoredError sqref="G23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B98B5E-2FEB-4008-BD75-90073C4452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J9:J23</xm:sqref>
        </x14:conditionalFormatting>
        <x14:conditionalFormatting xmlns:xm="http://schemas.microsoft.com/office/excel/2006/main">
          <x14:cfRule type="dataBar" id="{C30CE1EC-07AF-4D93-8062-85F03ADA21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J9:J24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B888"/>
  <sheetViews>
    <sheetView topLeftCell="A6" zoomScale="80" zoomScaleNormal="80" workbookViewId="0">
      <pane ySplit="1" topLeftCell="A862" activePane="bottomLeft" state="frozen"/>
      <selection activeCell="A6" sqref="A6"/>
      <selection pane="bottomLeft" activeCell="D863" sqref="D863:D865"/>
    </sheetView>
  </sheetViews>
  <sheetFormatPr baseColWidth="10" defaultRowHeight="18.75"/>
  <cols>
    <col min="1" max="1" width="7" style="168" customWidth="1"/>
    <col min="2" max="2" width="16.85546875" style="170" customWidth="1"/>
    <col min="3" max="3" width="11.7109375" style="171" customWidth="1"/>
    <col min="4" max="4" width="30.5703125" style="171" customWidth="1"/>
    <col min="5" max="5" width="42.42578125" style="172" customWidth="1"/>
    <col min="6" max="6" width="9.28515625" style="168" customWidth="1"/>
    <col min="7" max="7" width="11.28515625" style="168" customWidth="1"/>
    <col min="8" max="8" width="11.140625" style="168" customWidth="1"/>
    <col min="9" max="9" width="12.140625" style="168" customWidth="1"/>
    <col min="10" max="10" width="12.7109375" style="260" bestFit="1" customWidth="1"/>
    <col min="11" max="11" width="11.140625" style="168" bestFit="1" customWidth="1"/>
    <col min="12" max="12" width="12.5703125" style="168" bestFit="1" customWidth="1"/>
    <col min="13" max="13" width="11.140625" style="267" customWidth="1"/>
    <col min="14" max="14" width="12.85546875" style="168" customWidth="1"/>
    <col min="15" max="15" width="12" style="168" bestFit="1" customWidth="1"/>
    <col min="16" max="16" width="14.28515625" style="168" customWidth="1"/>
    <col min="17" max="17" width="11.5703125" style="168" customWidth="1"/>
    <col min="18" max="18" width="12.28515625" style="168" customWidth="1"/>
    <col min="19" max="19" width="11.7109375" style="389" customWidth="1"/>
    <col min="20" max="20" width="16.5703125" style="401" hidden="1" customWidth="1"/>
    <col min="21" max="21" width="13.5703125" style="172" hidden="1" customWidth="1"/>
    <col min="22" max="22" width="15.7109375" style="172" hidden="1" customWidth="1"/>
    <col min="23" max="23" width="11.28515625" style="172" hidden="1" customWidth="1"/>
    <col min="24" max="24" width="13.42578125" style="172" hidden="1" customWidth="1"/>
    <col min="25" max="25" width="13.42578125" style="172" customWidth="1"/>
    <col min="26" max="26" width="19.85546875" style="172" customWidth="1"/>
    <col min="27" max="27" width="11.5703125" style="168" customWidth="1"/>
    <col min="28" max="28" width="8.85546875" style="168" customWidth="1"/>
    <col min="29" max="29" width="14.5703125" style="168" customWidth="1"/>
    <col min="30" max="30" width="7.5703125" style="168" customWidth="1"/>
    <col min="31" max="31" width="8.85546875" style="168" customWidth="1"/>
    <col min="32" max="50" width="11.5703125" style="168" customWidth="1"/>
    <col min="51" max="16384" width="11.42578125" style="168"/>
  </cols>
  <sheetData>
    <row r="1" spans="2:27" ht="0.6" customHeight="1"/>
    <row r="2" spans="2:27" ht="4.9000000000000004" customHeight="1"/>
    <row r="3" spans="2:27" ht="26.25" customHeight="1">
      <c r="B3" s="756" t="s">
        <v>369</v>
      </c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</row>
    <row r="4" spans="2:27" ht="32.25" customHeight="1" thickBot="1">
      <c r="B4" s="757">
        <f>Resumen_año!C5</f>
        <v>44018</v>
      </c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</row>
    <row r="5" spans="2:27" ht="62.25" hidden="1" customHeight="1" thickBot="1">
      <c r="B5" s="651" t="s">
        <v>446</v>
      </c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3"/>
      <c r="N5" s="702" t="s">
        <v>0</v>
      </c>
      <c r="O5" s="703"/>
      <c r="P5" s="703"/>
      <c r="Q5" s="703"/>
      <c r="R5" s="703"/>
      <c r="S5" s="704"/>
    </row>
    <row r="6" spans="2:27" ht="51.6" customHeight="1">
      <c r="B6" s="330" t="s">
        <v>1</v>
      </c>
      <c r="C6" s="331" t="s">
        <v>2</v>
      </c>
      <c r="D6" s="331" t="s">
        <v>3</v>
      </c>
      <c r="E6" s="332" t="s">
        <v>4</v>
      </c>
      <c r="F6" s="284" t="s">
        <v>5</v>
      </c>
      <c r="G6" s="280" t="s">
        <v>6</v>
      </c>
      <c r="H6" s="280" t="s">
        <v>7</v>
      </c>
      <c r="I6" s="280" t="s">
        <v>8</v>
      </c>
      <c r="J6" s="281" t="s">
        <v>9</v>
      </c>
      <c r="K6" s="280" t="s">
        <v>10</v>
      </c>
      <c r="L6" s="280" t="s">
        <v>11</v>
      </c>
      <c r="M6" s="286" t="s">
        <v>12</v>
      </c>
      <c r="N6" s="289" t="s">
        <v>13</v>
      </c>
      <c r="O6" s="282" t="s">
        <v>14</v>
      </c>
      <c r="P6" s="282" t="s">
        <v>15</v>
      </c>
      <c r="Q6" s="282" t="s">
        <v>16</v>
      </c>
      <c r="R6" s="282" t="s">
        <v>17</v>
      </c>
      <c r="S6" s="283" t="s">
        <v>123</v>
      </c>
    </row>
    <row r="7" spans="2:27" s="169" customFormat="1" ht="19.899999999999999" customHeight="1">
      <c r="B7" s="706" t="s">
        <v>19</v>
      </c>
      <c r="C7" s="708" t="s">
        <v>298</v>
      </c>
      <c r="D7" s="708" t="s">
        <v>298</v>
      </c>
      <c r="E7" s="709" t="s">
        <v>298</v>
      </c>
      <c r="F7" s="249" t="s">
        <v>371</v>
      </c>
      <c r="G7" s="242">
        <v>2.121</v>
      </c>
      <c r="H7" s="242"/>
      <c r="I7" s="243">
        <f>G7+H7</f>
        <v>2.121</v>
      </c>
      <c r="J7" s="256">
        <v>0</v>
      </c>
      <c r="K7" s="243">
        <f t="shared" ref="K7" si="0">I7-J7</f>
        <v>2.121</v>
      </c>
      <c r="L7" s="558">
        <f>J7/I7</f>
        <v>0</v>
      </c>
      <c r="M7" s="287" t="s">
        <v>24</v>
      </c>
      <c r="N7" s="710">
        <f>G7+G8+G9</f>
        <v>24.097999999999999</v>
      </c>
      <c r="O7" s="640">
        <f>H7+H8+H9</f>
        <v>0</v>
      </c>
      <c r="P7" s="640">
        <f>N7+O7</f>
        <v>24.097999999999999</v>
      </c>
      <c r="Q7" s="640">
        <f>J7+J8+J9</f>
        <v>0</v>
      </c>
      <c r="R7" s="640">
        <f>P7-Q7</f>
        <v>24.097999999999999</v>
      </c>
      <c r="S7" s="711">
        <f>Q7/P7</f>
        <v>0</v>
      </c>
      <c r="T7" s="401"/>
      <c r="U7" s="172"/>
      <c r="V7" s="172"/>
      <c r="W7" s="172"/>
      <c r="X7" s="172"/>
      <c r="Y7" s="172"/>
      <c r="Z7" s="172"/>
      <c r="AA7" s="168"/>
    </row>
    <row r="8" spans="2:27" s="169" customFormat="1" ht="19.899999999999999" customHeight="1">
      <c r="B8" s="706"/>
      <c r="C8" s="708"/>
      <c r="D8" s="708"/>
      <c r="E8" s="709"/>
      <c r="F8" s="241" t="s">
        <v>21</v>
      </c>
      <c r="G8" s="242">
        <v>9.9280000000000008</v>
      </c>
      <c r="H8" s="242"/>
      <c r="I8" s="243">
        <f>G8+H8+K7</f>
        <v>12.049000000000001</v>
      </c>
      <c r="J8" s="256">
        <v>0</v>
      </c>
      <c r="K8" s="244">
        <f t="shared" ref="K8:K12" si="1">I8-J8</f>
        <v>12.049000000000001</v>
      </c>
      <c r="L8" s="558">
        <f t="shared" ref="L8:L18" si="2">J8/I8</f>
        <v>0</v>
      </c>
      <c r="M8" s="287" t="s">
        <v>24</v>
      </c>
      <c r="N8" s="710"/>
      <c r="O8" s="640"/>
      <c r="P8" s="640"/>
      <c r="Q8" s="640"/>
      <c r="R8" s="640"/>
      <c r="S8" s="711"/>
      <c r="T8" s="401">
        <v>54.753</v>
      </c>
      <c r="U8" s="172"/>
      <c r="V8" s="172"/>
      <c r="W8" s="172"/>
      <c r="X8" s="172"/>
      <c r="Y8" s="172"/>
      <c r="Z8" s="172"/>
      <c r="AA8" s="168"/>
    </row>
    <row r="9" spans="2:27" s="169" customFormat="1" ht="19.899999999999999" customHeight="1">
      <c r="B9" s="706"/>
      <c r="C9" s="708"/>
      <c r="D9" s="708"/>
      <c r="E9" s="709"/>
      <c r="F9" s="241" t="s">
        <v>22</v>
      </c>
      <c r="G9" s="242">
        <v>12.048999999999999</v>
      </c>
      <c r="H9" s="242"/>
      <c r="I9" s="244">
        <f>G9+H9+K8</f>
        <v>24.097999999999999</v>
      </c>
      <c r="J9" s="256">
        <v>0</v>
      </c>
      <c r="K9" s="244">
        <f t="shared" si="1"/>
        <v>24.097999999999999</v>
      </c>
      <c r="L9" s="558">
        <f t="shared" si="2"/>
        <v>0</v>
      </c>
      <c r="M9" s="287" t="s">
        <v>24</v>
      </c>
      <c r="N9" s="710"/>
      <c r="O9" s="640"/>
      <c r="P9" s="640"/>
      <c r="Q9" s="640"/>
      <c r="R9" s="640"/>
      <c r="S9" s="711"/>
      <c r="T9" s="401">
        <v>256.34399999999999</v>
      </c>
      <c r="U9" s="172"/>
      <c r="V9" s="172"/>
      <c r="W9" s="172"/>
      <c r="X9" s="172"/>
      <c r="Y9" s="172"/>
      <c r="Z9" s="172"/>
      <c r="AA9" s="168"/>
    </row>
    <row r="10" spans="2:27" s="169" customFormat="1" ht="19.899999999999999" customHeight="1">
      <c r="B10" s="706"/>
      <c r="C10" s="758"/>
      <c r="D10" s="758"/>
      <c r="E10" s="714" t="s">
        <v>322</v>
      </c>
      <c r="F10" s="249" t="s">
        <v>371</v>
      </c>
      <c r="G10" s="242">
        <v>20.030999999999999</v>
      </c>
      <c r="H10" s="242"/>
      <c r="I10" s="243">
        <f>G10+H10</f>
        <v>20.030999999999999</v>
      </c>
      <c r="J10" s="256">
        <v>1.4709999999999999</v>
      </c>
      <c r="K10" s="244">
        <f t="shared" si="1"/>
        <v>18.559999999999999</v>
      </c>
      <c r="L10" s="558">
        <f t="shared" si="2"/>
        <v>7.3436173930407869E-2</v>
      </c>
      <c r="M10" s="287" t="s">
        <v>24</v>
      </c>
      <c r="N10" s="710">
        <f>G10+G11+G12</f>
        <v>227.62899999999999</v>
      </c>
      <c r="O10" s="640">
        <f>H10+H11+H12</f>
        <v>0</v>
      </c>
      <c r="P10" s="640">
        <f>N10+O10</f>
        <v>227.62899999999999</v>
      </c>
      <c r="Q10" s="640">
        <f>J10+J11+J12</f>
        <v>42.274999999999999</v>
      </c>
      <c r="R10" s="640">
        <f>P10-Q10</f>
        <v>185.35399999999998</v>
      </c>
      <c r="S10" s="711">
        <f>Q10/P10</f>
        <v>0.18571886710392788</v>
      </c>
      <c r="T10" s="401">
        <v>311.09800000000001</v>
      </c>
      <c r="U10" s="172"/>
      <c r="V10" s="172"/>
      <c r="W10" s="172"/>
      <c r="X10" s="172"/>
      <c r="Y10" s="172"/>
      <c r="Z10" s="172"/>
      <c r="AA10" s="168"/>
    </row>
    <row r="11" spans="2:27" s="169" customFormat="1" ht="19.899999999999999" customHeight="1">
      <c r="B11" s="706"/>
      <c r="C11" s="758"/>
      <c r="D11" s="758"/>
      <c r="E11" s="714"/>
      <c r="F11" s="241" t="s">
        <v>21</v>
      </c>
      <c r="G11" s="242">
        <v>93.783000000000001</v>
      </c>
      <c r="H11" s="242"/>
      <c r="I11" s="243">
        <f>G11+H11+K10</f>
        <v>112.343</v>
      </c>
      <c r="J11" s="256">
        <v>38.103999999999999</v>
      </c>
      <c r="K11" s="244">
        <f t="shared" si="1"/>
        <v>74.239000000000004</v>
      </c>
      <c r="L11" s="558">
        <f t="shared" si="2"/>
        <v>0.33917556056007048</v>
      </c>
      <c r="M11" s="287" t="s">
        <v>24</v>
      </c>
      <c r="N11" s="710"/>
      <c r="O11" s="640"/>
      <c r="P11" s="640"/>
      <c r="Q11" s="640"/>
      <c r="R11" s="640"/>
      <c r="S11" s="711"/>
      <c r="T11" s="401">
        <f>SUM(T8:T10)</f>
        <v>622.19499999999994</v>
      </c>
      <c r="U11" s="172"/>
      <c r="V11" s="172"/>
      <c r="W11" s="172"/>
      <c r="X11" s="172"/>
      <c r="Y11" s="172"/>
      <c r="Z11" s="172"/>
      <c r="AA11" s="168"/>
    </row>
    <row r="12" spans="2:27" s="169" customFormat="1" ht="19.899999999999999" customHeight="1">
      <c r="B12" s="706"/>
      <c r="C12" s="758"/>
      <c r="D12" s="758"/>
      <c r="E12" s="714"/>
      <c r="F12" s="241" t="s">
        <v>22</v>
      </c>
      <c r="G12" s="242">
        <v>113.815</v>
      </c>
      <c r="H12" s="242"/>
      <c r="I12" s="244">
        <f>G12+H12+K11</f>
        <v>188.054</v>
      </c>
      <c r="J12" s="256">
        <v>2.6999999999999997</v>
      </c>
      <c r="K12" s="244">
        <f t="shared" si="1"/>
        <v>185.35400000000001</v>
      </c>
      <c r="L12" s="558">
        <f t="shared" si="2"/>
        <v>1.4357578142448445E-2</v>
      </c>
      <c r="M12" s="287" t="s">
        <v>24</v>
      </c>
      <c r="N12" s="710"/>
      <c r="O12" s="640"/>
      <c r="P12" s="640"/>
      <c r="Q12" s="640"/>
      <c r="R12" s="640"/>
      <c r="S12" s="711"/>
      <c r="T12" s="401"/>
      <c r="U12" s="172"/>
      <c r="V12" s="172"/>
      <c r="W12" s="172"/>
      <c r="X12" s="172"/>
      <c r="Y12" s="172"/>
      <c r="Z12" s="172"/>
      <c r="AA12" s="168"/>
    </row>
    <row r="13" spans="2:27" s="238" customFormat="1" ht="19.899999999999999" customHeight="1">
      <c r="B13" s="706"/>
      <c r="C13" s="758"/>
      <c r="D13" s="758"/>
      <c r="E13" s="714" t="s">
        <v>292</v>
      </c>
      <c r="F13" s="249" t="s">
        <v>371</v>
      </c>
      <c r="G13" s="242">
        <v>25.529</v>
      </c>
      <c r="H13" s="242"/>
      <c r="I13" s="243">
        <f>G13+H13</f>
        <v>25.529</v>
      </c>
      <c r="J13" s="256">
        <v>0.38200000000000001</v>
      </c>
      <c r="K13" s="244">
        <f t="shared" ref="K13:K18" si="3">I13-J13</f>
        <v>25.146999999999998</v>
      </c>
      <c r="L13" s="558">
        <f t="shared" si="2"/>
        <v>1.4963374985310824E-2</v>
      </c>
      <c r="M13" s="287" t="s">
        <v>24</v>
      </c>
      <c r="N13" s="710">
        <f>G13+G14+G15</f>
        <v>290.108</v>
      </c>
      <c r="O13" s="640">
        <f>H13+H14+H15</f>
        <v>0</v>
      </c>
      <c r="P13" s="640">
        <f>N13+O13</f>
        <v>290.108</v>
      </c>
      <c r="Q13" s="640">
        <f>J13+J14+J15</f>
        <v>38.217999999999996</v>
      </c>
      <c r="R13" s="640">
        <f>P13-Q13</f>
        <v>251.89000000000001</v>
      </c>
      <c r="S13" s="711">
        <f>Q13/P13</f>
        <v>0.13173714616625531</v>
      </c>
      <c r="T13" s="401"/>
      <c r="U13" s="172"/>
      <c r="V13" s="172"/>
      <c r="W13" s="172"/>
      <c r="X13" s="172"/>
      <c r="Y13" s="172"/>
      <c r="Z13" s="172"/>
      <c r="AA13" s="237"/>
    </row>
    <row r="14" spans="2:27" s="238" customFormat="1" ht="19.899999999999999" customHeight="1">
      <c r="B14" s="706"/>
      <c r="C14" s="758"/>
      <c r="D14" s="758"/>
      <c r="E14" s="714"/>
      <c r="F14" s="241" t="s">
        <v>21</v>
      </c>
      <c r="G14" s="242">
        <v>119.52500000000001</v>
      </c>
      <c r="H14" s="242"/>
      <c r="I14" s="244">
        <f>G14+H14+K13</f>
        <v>144.672</v>
      </c>
      <c r="J14" s="256">
        <v>36.305999999999997</v>
      </c>
      <c r="K14" s="244">
        <f t="shared" si="3"/>
        <v>108.366</v>
      </c>
      <c r="L14" s="558">
        <f t="shared" si="2"/>
        <v>0.25095388188453882</v>
      </c>
      <c r="M14" s="287" t="s">
        <v>24</v>
      </c>
      <c r="N14" s="710"/>
      <c r="O14" s="640"/>
      <c r="P14" s="640"/>
      <c r="Q14" s="640"/>
      <c r="R14" s="640"/>
      <c r="S14" s="711"/>
      <c r="T14" s="401"/>
      <c r="U14" s="172"/>
      <c r="V14" s="172"/>
      <c r="W14" s="172"/>
      <c r="X14" s="172"/>
      <c r="Y14" s="172"/>
      <c r="Z14" s="172"/>
      <c r="AA14" s="237"/>
    </row>
    <row r="15" spans="2:27" s="238" customFormat="1" ht="19.899999999999999" customHeight="1">
      <c r="B15" s="706"/>
      <c r="C15" s="759"/>
      <c r="D15" s="759"/>
      <c r="E15" s="714"/>
      <c r="F15" s="241" t="s">
        <v>22</v>
      </c>
      <c r="G15" s="242">
        <v>145.054</v>
      </c>
      <c r="H15" s="242"/>
      <c r="I15" s="243">
        <f t="shared" ref="I15" si="4">G15+H15+K14</f>
        <v>253.42000000000002</v>
      </c>
      <c r="J15" s="256">
        <v>1.53</v>
      </c>
      <c r="K15" s="244">
        <f t="shared" si="3"/>
        <v>251.89000000000001</v>
      </c>
      <c r="L15" s="558">
        <f t="shared" si="2"/>
        <v>6.0374082550706332E-3</v>
      </c>
      <c r="M15" s="287" t="s">
        <v>24</v>
      </c>
      <c r="N15" s="710"/>
      <c r="O15" s="640"/>
      <c r="P15" s="640"/>
      <c r="Q15" s="640"/>
      <c r="R15" s="640"/>
      <c r="S15" s="711"/>
      <c r="T15" s="401"/>
      <c r="U15" s="172"/>
      <c r="V15" s="172"/>
      <c r="W15" s="172"/>
      <c r="X15" s="172"/>
      <c r="Y15" s="172"/>
      <c r="Z15" s="172"/>
      <c r="AA15" s="237"/>
    </row>
    <row r="16" spans="2:27" s="169" customFormat="1" ht="19.899999999999999" customHeight="1">
      <c r="B16" s="706"/>
      <c r="C16" s="708" t="s">
        <v>297</v>
      </c>
      <c r="D16" s="708" t="s">
        <v>297</v>
      </c>
      <c r="E16" s="728" t="s">
        <v>297</v>
      </c>
      <c r="F16" s="249" t="s">
        <v>371</v>
      </c>
      <c r="G16" s="242">
        <v>7.0720000000000001</v>
      </c>
      <c r="H16" s="242"/>
      <c r="I16" s="244">
        <f>G16+H16+K15</f>
        <v>258.96199999999999</v>
      </c>
      <c r="J16" s="256">
        <v>1.6350000000000002</v>
      </c>
      <c r="K16" s="244">
        <f t="shared" si="3"/>
        <v>257.327</v>
      </c>
      <c r="L16" s="558">
        <f t="shared" si="2"/>
        <v>6.3136676423567947E-3</v>
      </c>
      <c r="M16" s="287" t="s">
        <v>24</v>
      </c>
      <c r="N16" s="710">
        <f>G16+G17+G18</f>
        <v>80.359000000000009</v>
      </c>
      <c r="O16" s="640">
        <f>H16+H17+H18</f>
        <v>0</v>
      </c>
      <c r="P16" s="640">
        <f>N16+O16</f>
        <v>80.359000000000009</v>
      </c>
      <c r="Q16" s="640">
        <f>J16+J17+J18</f>
        <v>4.8540000000000001</v>
      </c>
      <c r="R16" s="640">
        <f>P16-Q16</f>
        <v>75.50500000000001</v>
      </c>
      <c r="S16" s="711">
        <f>Q16/P16</f>
        <v>6.0403937331226114E-2</v>
      </c>
      <c r="T16" s="401"/>
      <c r="U16" s="172"/>
      <c r="V16" s="172"/>
      <c r="W16" s="172"/>
      <c r="X16" s="172"/>
      <c r="Y16" s="172"/>
      <c r="Z16" s="172"/>
      <c r="AA16" s="168"/>
    </row>
    <row r="17" spans="2:27" s="169" customFormat="1" ht="19.899999999999999" customHeight="1">
      <c r="B17" s="706"/>
      <c r="C17" s="708"/>
      <c r="D17" s="708"/>
      <c r="E17" s="728"/>
      <c r="F17" s="241" t="s">
        <v>21</v>
      </c>
      <c r="G17" s="242">
        <v>33.107999999999997</v>
      </c>
      <c r="H17" s="242"/>
      <c r="I17" s="244">
        <f>G17+H17+K16</f>
        <v>290.435</v>
      </c>
      <c r="J17" s="256">
        <v>3.2189999999999999</v>
      </c>
      <c r="K17" s="244">
        <f t="shared" si="3"/>
        <v>287.21600000000001</v>
      </c>
      <c r="L17" s="558">
        <f t="shared" si="2"/>
        <v>1.1083374937593609E-2</v>
      </c>
      <c r="M17" s="287" t="s">
        <v>24</v>
      </c>
      <c r="N17" s="710"/>
      <c r="O17" s="640"/>
      <c r="P17" s="640"/>
      <c r="Q17" s="640"/>
      <c r="R17" s="640"/>
      <c r="S17" s="711"/>
      <c r="T17" s="401"/>
      <c r="U17" s="172"/>
      <c r="V17" s="172"/>
      <c r="W17" s="172"/>
      <c r="X17" s="172"/>
      <c r="Y17" s="172"/>
      <c r="Z17" s="172"/>
      <c r="AA17" s="168"/>
    </row>
    <row r="18" spans="2:27" s="169" customFormat="1" ht="19.899999999999999" customHeight="1" thickBot="1">
      <c r="B18" s="707"/>
      <c r="C18" s="713"/>
      <c r="D18" s="713"/>
      <c r="E18" s="729"/>
      <c r="F18" s="285" t="s">
        <v>22</v>
      </c>
      <c r="G18" s="175">
        <v>40.179000000000002</v>
      </c>
      <c r="H18" s="175"/>
      <c r="I18" s="176">
        <f>G18+H18+K17</f>
        <v>327.39499999999998</v>
      </c>
      <c r="J18" s="257">
        <v>0</v>
      </c>
      <c r="K18" s="176">
        <f t="shared" si="3"/>
        <v>327.39499999999998</v>
      </c>
      <c r="L18" s="558">
        <f t="shared" si="2"/>
        <v>0</v>
      </c>
      <c r="M18" s="288" t="s">
        <v>24</v>
      </c>
      <c r="N18" s="730"/>
      <c r="O18" s="731"/>
      <c r="P18" s="731"/>
      <c r="Q18" s="731"/>
      <c r="R18" s="731"/>
      <c r="S18" s="712"/>
      <c r="T18" s="401"/>
      <c r="U18" s="172"/>
      <c r="V18" s="172"/>
      <c r="W18" s="172"/>
      <c r="X18" s="172"/>
      <c r="Y18" s="172"/>
      <c r="Z18" s="172"/>
      <c r="AA18" s="168"/>
    </row>
    <row r="19" spans="2:27" s="266" customFormat="1" ht="24.6" customHeight="1" thickBot="1">
      <c r="B19" s="290"/>
      <c r="C19" s="290"/>
      <c r="D19" s="290"/>
      <c r="E19" s="291"/>
      <c r="F19" s="291"/>
      <c r="G19" s="291">
        <f>SUM(G7:G18)</f>
        <v>622.19399999999996</v>
      </c>
      <c r="H19" s="292"/>
      <c r="I19" s="291">
        <f>SUM(I7:I18)</f>
        <v>1659.1089999999999</v>
      </c>
      <c r="J19" s="293">
        <f>SUM(J7:J18)</f>
        <v>85.346999999999994</v>
      </c>
      <c r="K19" s="291">
        <f>SUM(K7:K18)</f>
        <v>1573.7620000000002</v>
      </c>
      <c r="L19" s="291"/>
      <c r="M19" s="294" t="s">
        <v>258</v>
      </c>
      <c r="N19" s="408">
        <f>SUM(N7:N18)</f>
        <v>622.19400000000007</v>
      </c>
      <c r="O19" s="408">
        <f>SUM(O7:O18)</f>
        <v>0</v>
      </c>
      <c r="P19" s="408">
        <f>+N19+O19</f>
        <v>622.19400000000007</v>
      </c>
      <c r="Q19" s="408">
        <f>SUM(Q7:Q18)</f>
        <v>85.346999999999994</v>
      </c>
      <c r="R19" s="408">
        <f>+P19-Q19</f>
        <v>536.84700000000009</v>
      </c>
      <c r="S19" s="507">
        <f>+Q19/P19</f>
        <v>0.13717104311516984</v>
      </c>
      <c r="T19" s="402">
        <v>502.05</v>
      </c>
      <c r="U19" s="266">
        <f>+G19-T19</f>
        <v>120.14399999999995</v>
      </c>
      <c r="V19" s="266">
        <f>+T19+U19</f>
        <v>622.19399999999996</v>
      </c>
    </row>
    <row r="20" spans="2:27" s="169" customFormat="1" ht="19.899999999999999" customHeight="1">
      <c r="B20" s="719" t="s">
        <v>325</v>
      </c>
      <c r="C20" s="722" t="s">
        <v>459</v>
      </c>
      <c r="D20" s="722" t="s">
        <v>298</v>
      </c>
      <c r="E20" s="724" t="s">
        <v>393</v>
      </c>
      <c r="F20" s="296" t="s">
        <v>371</v>
      </c>
      <c r="G20" s="183">
        <v>59.607999999999997</v>
      </c>
      <c r="H20" s="180"/>
      <c r="I20" s="181">
        <f>G20+H20</f>
        <v>59.607999999999997</v>
      </c>
      <c r="J20" s="253">
        <v>37.545000000000002</v>
      </c>
      <c r="K20" s="186">
        <f t="shared" ref="K20:K48" si="5">I20-J20</f>
        <v>22.062999999999995</v>
      </c>
      <c r="L20" s="187">
        <f t="shared" ref="L20:L48" si="6">J20/I20</f>
        <v>0.62986511877600326</v>
      </c>
      <c r="M20" s="297" t="s">
        <v>258</v>
      </c>
      <c r="N20" s="726">
        <f>G20+G21+G22</f>
        <v>677.36099999999999</v>
      </c>
      <c r="O20" s="727">
        <f>H20+H21+H22</f>
        <v>0</v>
      </c>
      <c r="P20" s="727">
        <f>N20+O20</f>
        <v>677.36099999999999</v>
      </c>
      <c r="Q20" s="727">
        <f>J20+J21+J22</f>
        <v>187.70100000000002</v>
      </c>
      <c r="R20" s="727">
        <f>P20-Q20</f>
        <v>489.65999999999997</v>
      </c>
      <c r="S20" s="732">
        <f>Q20/P20</f>
        <v>0.27710629929978259</v>
      </c>
      <c r="T20" s="403"/>
      <c r="U20" s="417"/>
      <c r="V20" s="172"/>
      <c r="W20" s="172"/>
      <c r="X20" s="172"/>
      <c r="Y20" s="172"/>
      <c r="Z20" s="172"/>
      <c r="AA20" s="168"/>
    </row>
    <row r="21" spans="2:27" s="169" customFormat="1" ht="19.899999999999999" customHeight="1">
      <c r="B21" s="720"/>
      <c r="C21" s="723"/>
      <c r="D21" s="723"/>
      <c r="E21" s="725"/>
      <c r="F21" s="182" t="s">
        <v>21</v>
      </c>
      <c r="G21" s="183">
        <v>279.07299999999998</v>
      </c>
      <c r="H21" s="183"/>
      <c r="I21" s="178">
        <f>G21+H21+K20</f>
        <v>301.13599999999997</v>
      </c>
      <c r="J21" s="254">
        <v>149.916</v>
      </c>
      <c r="K21" s="178">
        <f t="shared" si="5"/>
        <v>151.21999999999997</v>
      </c>
      <c r="L21" s="187">
        <f t="shared" si="6"/>
        <v>0.49783486531002608</v>
      </c>
      <c r="M21" s="298" t="s">
        <v>258</v>
      </c>
      <c r="N21" s="710"/>
      <c r="O21" s="640"/>
      <c r="P21" s="640"/>
      <c r="Q21" s="640"/>
      <c r="R21" s="640"/>
      <c r="S21" s="711"/>
      <c r="T21" s="403"/>
      <c r="U21" s="417"/>
      <c r="V21" s="172"/>
      <c r="W21" s="172"/>
      <c r="X21" s="172"/>
      <c r="Y21" s="172"/>
      <c r="Z21" s="172"/>
      <c r="AA21" s="168"/>
    </row>
    <row r="22" spans="2:27" s="169" customFormat="1" ht="19.899999999999999" customHeight="1">
      <c r="B22" s="720"/>
      <c r="C22" s="723"/>
      <c r="D22" s="723"/>
      <c r="E22" s="725"/>
      <c r="F22" s="182" t="s">
        <v>22</v>
      </c>
      <c r="G22" s="183">
        <v>338.68</v>
      </c>
      <c r="H22" s="183"/>
      <c r="I22" s="178">
        <f>G22+H22+K21</f>
        <v>489.9</v>
      </c>
      <c r="J22" s="254">
        <v>0.24</v>
      </c>
      <c r="K22" s="178">
        <f t="shared" si="5"/>
        <v>489.65999999999997</v>
      </c>
      <c r="L22" s="187">
        <f t="shared" si="6"/>
        <v>4.8989589712186156E-4</v>
      </c>
      <c r="M22" s="298" t="s">
        <v>258</v>
      </c>
      <c r="N22" s="710"/>
      <c r="O22" s="640"/>
      <c r="P22" s="640"/>
      <c r="Q22" s="640"/>
      <c r="R22" s="640"/>
      <c r="S22" s="711"/>
      <c r="T22" s="403"/>
      <c r="U22" s="417"/>
      <c r="V22" s="172"/>
      <c r="W22" s="172"/>
      <c r="X22" s="172"/>
      <c r="Y22" s="172"/>
      <c r="Z22" s="172"/>
      <c r="AA22" s="168"/>
    </row>
    <row r="23" spans="2:27" s="169" customFormat="1" ht="19.899999999999999" customHeight="1">
      <c r="B23" s="720"/>
      <c r="C23" s="723" t="s">
        <v>296</v>
      </c>
      <c r="D23" s="723" t="s">
        <v>296</v>
      </c>
      <c r="E23" s="715" t="s">
        <v>326</v>
      </c>
      <c r="F23" s="250" t="s">
        <v>371</v>
      </c>
      <c r="G23" s="183">
        <v>109.009</v>
      </c>
      <c r="H23" s="183"/>
      <c r="I23" s="178">
        <f>G23+H23</f>
        <v>109.009</v>
      </c>
      <c r="J23" s="254">
        <v>38.947000000000003</v>
      </c>
      <c r="K23" s="178">
        <f t="shared" si="5"/>
        <v>70.061999999999998</v>
      </c>
      <c r="L23" s="187">
        <f t="shared" si="6"/>
        <v>0.35728242622168815</v>
      </c>
      <c r="M23" s="298" t="s">
        <v>258</v>
      </c>
      <c r="N23" s="710">
        <f>G23+G24+G25</f>
        <v>1238.702</v>
      </c>
      <c r="O23" s="640">
        <f>H23+H24+H25</f>
        <v>0</v>
      </c>
      <c r="P23" s="640">
        <f>N23+O23</f>
        <v>1238.702</v>
      </c>
      <c r="Q23" s="640">
        <f>J23+J24+J25</f>
        <v>194.21</v>
      </c>
      <c r="R23" s="640">
        <f>P23-Q23</f>
        <v>1044.492</v>
      </c>
      <c r="S23" s="711">
        <f>Q23/P23</f>
        <v>0.15678508632423296</v>
      </c>
      <c r="T23" s="403"/>
      <c r="U23" s="417"/>
      <c r="V23" s="172"/>
      <c r="W23" s="172"/>
      <c r="X23" s="172"/>
      <c r="Y23" s="172"/>
      <c r="Z23" s="172"/>
      <c r="AA23" s="168"/>
    </row>
    <row r="24" spans="2:27" s="169" customFormat="1" ht="19.899999999999999" customHeight="1">
      <c r="B24" s="720"/>
      <c r="C24" s="723"/>
      <c r="D24" s="723"/>
      <c r="E24" s="715"/>
      <c r="F24" s="182" t="s">
        <v>21</v>
      </c>
      <c r="G24" s="183">
        <v>510.32299999999998</v>
      </c>
      <c r="H24" s="183"/>
      <c r="I24" s="178">
        <f>G24+H24+K23</f>
        <v>580.38499999999999</v>
      </c>
      <c r="J24" s="254">
        <v>155.26300000000001</v>
      </c>
      <c r="K24" s="178">
        <f>I24-J24</f>
        <v>425.12199999999996</v>
      </c>
      <c r="L24" s="187">
        <f t="shared" si="6"/>
        <v>0.2675172514796213</v>
      </c>
      <c r="M24" s="298" t="s">
        <v>258</v>
      </c>
      <c r="N24" s="710"/>
      <c r="O24" s="640"/>
      <c r="P24" s="640"/>
      <c r="Q24" s="640"/>
      <c r="R24" s="640"/>
      <c r="S24" s="711"/>
      <c r="T24" s="403"/>
      <c r="U24" s="417"/>
      <c r="V24" s="172"/>
      <c r="W24" s="172"/>
      <c r="X24" s="172"/>
      <c r="Y24" s="172"/>
      <c r="Z24" s="172"/>
      <c r="AA24" s="168"/>
    </row>
    <row r="25" spans="2:27" s="169" customFormat="1" ht="19.899999999999999" customHeight="1">
      <c r="B25" s="720"/>
      <c r="C25" s="723"/>
      <c r="D25" s="723"/>
      <c r="E25" s="715"/>
      <c r="F25" s="182" t="s">
        <v>22</v>
      </c>
      <c r="G25" s="183">
        <v>619.37</v>
      </c>
      <c r="H25" s="183"/>
      <c r="I25" s="178">
        <f>G25+H25+K24</f>
        <v>1044.492</v>
      </c>
      <c r="J25" s="254">
        <v>0</v>
      </c>
      <c r="K25" s="178">
        <f>I25-J25</f>
        <v>1044.492</v>
      </c>
      <c r="L25" s="187">
        <f t="shared" si="6"/>
        <v>0</v>
      </c>
      <c r="M25" s="298" t="s">
        <v>258</v>
      </c>
      <c r="N25" s="710"/>
      <c r="O25" s="640"/>
      <c r="P25" s="640"/>
      <c r="Q25" s="640"/>
      <c r="R25" s="640"/>
      <c r="S25" s="711"/>
      <c r="T25" s="403"/>
      <c r="U25" s="417"/>
      <c r="V25" s="172"/>
      <c r="W25" s="172"/>
      <c r="X25" s="172"/>
      <c r="Y25" s="172"/>
      <c r="Z25" s="172"/>
      <c r="AA25" s="168"/>
    </row>
    <row r="26" spans="2:27" s="169" customFormat="1" ht="19.899999999999999" customHeight="1">
      <c r="B26" s="720"/>
      <c r="C26" s="723"/>
      <c r="D26" s="723"/>
      <c r="E26" s="715" t="s">
        <v>327</v>
      </c>
      <c r="F26" s="250" t="s">
        <v>371</v>
      </c>
      <c r="G26" s="183">
        <v>13.223000000000001</v>
      </c>
      <c r="H26" s="183"/>
      <c r="I26" s="178">
        <f>G26+H26</f>
        <v>13.223000000000001</v>
      </c>
      <c r="J26" s="254">
        <v>0.32</v>
      </c>
      <c r="K26" s="178">
        <f t="shared" si="5"/>
        <v>12.903</v>
      </c>
      <c r="L26" s="187">
        <f t="shared" si="6"/>
        <v>2.4200257127731981E-2</v>
      </c>
      <c r="M26" s="298" t="s">
        <v>258</v>
      </c>
      <c r="N26" s="710">
        <f>G26+G27+G28</f>
        <v>150.261</v>
      </c>
      <c r="O26" s="640">
        <f>H26+H27+H28</f>
        <v>0</v>
      </c>
      <c r="P26" s="640">
        <f>N26+O26</f>
        <v>150.261</v>
      </c>
      <c r="Q26" s="640">
        <f>J26+J27+J28</f>
        <v>1.0549999999999999</v>
      </c>
      <c r="R26" s="640">
        <f>P26-Q26</f>
        <v>149.20599999999999</v>
      </c>
      <c r="S26" s="711">
        <f>Q26/P26</f>
        <v>7.0211165904659227E-3</v>
      </c>
      <c r="T26" s="403"/>
      <c r="U26" s="417"/>
      <c r="V26" s="172"/>
      <c r="W26" s="172"/>
      <c r="X26" s="172"/>
      <c r="Y26" s="172"/>
      <c r="Z26" s="172"/>
      <c r="AA26" s="168"/>
    </row>
    <row r="27" spans="2:27" s="169" customFormat="1" ht="19.899999999999999" customHeight="1">
      <c r="B27" s="720"/>
      <c r="C27" s="723"/>
      <c r="D27" s="723"/>
      <c r="E27" s="715"/>
      <c r="F27" s="182" t="s">
        <v>21</v>
      </c>
      <c r="G27" s="183">
        <v>61.905000000000001</v>
      </c>
      <c r="H27" s="183"/>
      <c r="I27" s="178">
        <f>G27+H27+K26</f>
        <v>74.808000000000007</v>
      </c>
      <c r="J27" s="254">
        <v>0.73499999999999999</v>
      </c>
      <c r="K27" s="178">
        <f t="shared" si="5"/>
        <v>74.073000000000008</v>
      </c>
      <c r="L27" s="187">
        <f t="shared" si="6"/>
        <v>9.8251523901187032E-3</v>
      </c>
      <c r="M27" s="298" t="s">
        <v>258</v>
      </c>
      <c r="N27" s="710"/>
      <c r="O27" s="640"/>
      <c r="P27" s="640"/>
      <c r="Q27" s="640"/>
      <c r="R27" s="640"/>
      <c r="S27" s="711"/>
      <c r="T27" s="403"/>
      <c r="U27" s="417"/>
      <c r="V27" s="172"/>
      <c r="W27" s="172"/>
      <c r="X27" s="172"/>
      <c r="Y27" s="172"/>
      <c r="Z27" s="172"/>
      <c r="AA27" s="168"/>
    </row>
    <row r="28" spans="2:27" s="169" customFormat="1" ht="19.899999999999999" customHeight="1">
      <c r="B28" s="720"/>
      <c r="C28" s="723"/>
      <c r="D28" s="723"/>
      <c r="E28" s="715"/>
      <c r="F28" s="182" t="s">
        <v>22</v>
      </c>
      <c r="G28" s="183">
        <v>75.132999999999996</v>
      </c>
      <c r="H28" s="183"/>
      <c r="I28" s="178">
        <f>G28+H28+K27</f>
        <v>149.20600000000002</v>
      </c>
      <c r="J28" s="254">
        <v>0</v>
      </c>
      <c r="K28" s="178">
        <f t="shared" si="5"/>
        <v>149.20600000000002</v>
      </c>
      <c r="L28" s="187">
        <f t="shared" si="6"/>
        <v>0</v>
      </c>
      <c r="M28" s="298" t="s">
        <v>258</v>
      </c>
      <c r="N28" s="710"/>
      <c r="O28" s="640"/>
      <c r="P28" s="640"/>
      <c r="Q28" s="640"/>
      <c r="R28" s="640"/>
      <c r="S28" s="711"/>
      <c r="T28" s="403"/>
      <c r="U28" s="417"/>
      <c r="V28" s="172"/>
      <c r="W28" s="172"/>
      <c r="X28" s="172"/>
      <c r="Y28" s="172"/>
      <c r="Z28" s="172"/>
      <c r="AA28" s="168"/>
    </row>
    <row r="29" spans="2:27" s="169" customFormat="1" ht="19.899999999999999" customHeight="1">
      <c r="B29" s="720"/>
      <c r="C29" s="723"/>
      <c r="D29" s="723"/>
      <c r="E29" s="715" t="s">
        <v>328</v>
      </c>
      <c r="F29" s="250" t="s">
        <v>371</v>
      </c>
      <c r="G29" s="183">
        <v>16.055</v>
      </c>
      <c r="H29" s="178"/>
      <c r="I29" s="178">
        <f>G29+H29</f>
        <v>16.055</v>
      </c>
      <c r="J29" s="254">
        <v>0.37</v>
      </c>
      <c r="K29" s="178">
        <f t="shared" si="5"/>
        <v>15.685</v>
      </c>
      <c r="L29" s="187">
        <f t="shared" si="6"/>
        <v>2.3045780130800372E-2</v>
      </c>
      <c r="M29" s="298" t="s">
        <v>258</v>
      </c>
      <c r="N29" s="710">
        <f>G29+G30+G31</f>
        <v>182.43600000000001</v>
      </c>
      <c r="O29" s="640">
        <f>H29+H30+H31</f>
        <v>0</v>
      </c>
      <c r="P29" s="640">
        <f>N29+O29</f>
        <v>182.43600000000001</v>
      </c>
      <c r="Q29" s="640">
        <f>J29+J30+J31</f>
        <v>13.1</v>
      </c>
      <c r="R29" s="640">
        <f>P29-Q29</f>
        <v>169.33600000000001</v>
      </c>
      <c r="S29" s="711">
        <f>Q29/P29</f>
        <v>7.1806003201122584E-2</v>
      </c>
      <c r="T29" s="403">
        <v>197.7</v>
      </c>
      <c r="U29" s="417">
        <f>G23+G26+G29+G32+G35</f>
        <v>197.70000000000002</v>
      </c>
      <c r="V29" s="172">
        <f>T29-U29</f>
        <v>0</v>
      </c>
      <c r="W29" s="172"/>
      <c r="X29" s="172"/>
      <c r="Y29" s="172"/>
      <c r="Z29" s="172"/>
      <c r="AA29" s="168"/>
    </row>
    <row r="30" spans="2:27" s="169" customFormat="1" ht="19.899999999999999" customHeight="1">
      <c r="B30" s="720"/>
      <c r="C30" s="723"/>
      <c r="D30" s="723"/>
      <c r="E30" s="715"/>
      <c r="F30" s="182" t="s">
        <v>21</v>
      </c>
      <c r="G30" s="183">
        <v>75.16</v>
      </c>
      <c r="H30" s="183"/>
      <c r="I30" s="178">
        <f>G30+H30+K29</f>
        <v>90.844999999999999</v>
      </c>
      <c r="J30" s="254">
        <v>12.635</v>
      </c>
      <c r="K30" s="178">
        <f t="shared" si="5"/>
        <v>78.209999999999994</v>
      </c>
      <c r="L30" s="187">
        <f t="shared" si="6"/>
        <v>0.13908305355275469</v>
      </c>
      <c r="M30" s="298" t="s">
        <v>258</v>
      </c>
      <c r="N30" s="710"/>
      <c r="O30" s="640"/>
      <c r="P30" s="640"/>
      <c r="Q30" s="640"/>
      <c r="R30" s="640"/>
      <c r="S30" s="711"/>
      <c r="T30" s="403">
        <v>925.59699999999998</v>
      </c>
      <c r="U30" s="417">
        <f>G24+G27+G30+G33+G36</f>
        <v>925.52699999999993</v>
      </c>
      <c r="V30" s="172">
        <f t="shared" ref="V30:V32" si="7">T30-U30</f>
        <v>7.0000000000050022E-2</v>
      </c>
      <c r="W30" s="172"/>
      <c r="X30" s="172">
        <v>528.44600000000003</v>
      </c>
      <c r="Y30" s="172"/>
      <c r="Z30" s="172"/>
      <c r="AA30" s="168"/>
    </row>
    <row r="31" spans="2:27" s="169" customFormat="1" ht="19.899999999999999" customHeight="1">
      <c r="B31" s="720"/>
      <c r="C31" s="723"/>
      <c r="D31" s="723"/>
      <c r="E31" s="715"/>
      <c r="F31" s="182" t="s">
        <v>22</v>
      </c>
      <c r="G31" s="183">
        <v>91.221000000000004</v>
      </c>
      <c r="H31" s="183"/>
      <c r="I31" s="178">
        <f>G31+H31+K30</f>
        <v>169.43099999999998</v>
      </c>
      <c r="J31" s="254">
        <v>9.5000000000000001E-2</v>
      </c>
      <c r="K31" s="178">
        <f t="shared" si="5"/>
        <v>169.33599999999998</v>
      </c>
      <c r="L31" s="187">
        <f t="shared" si="6"/>
        <v>5.6070022605072276E-4</v>
      </c>
      <c r="M31" s="298" t="s">
        <v>258</v>
      </c>
      <c r="N31" s="710"/>
      <c r="O31" s="640"/>
      <c r="P31" s="640"/>
      <c r="Q31" s="640"/>
      <c r="R31" s="640"/>
      <c r="S31" s="711"/>
      <c r="T31" s="403">
        <v>1123.297</v>
      </c>
      <c r="U31" s="417">
        <f>G25+G28+G31+G34+G37</f>
        <v>1123.297</v>
      </c>
      <c r="V31" s="172">
        <f t="shared" si="7"/>
        <v>0</v>
      </c>
      <c r="W31" s="172"/>
      <c r="X31" s="172">
        <v>53.304000000000002</v>
      </c>
      <c r="Y31" s="172"/>
      <c r="Z31" s="172"/>
      <c r="AA31" s="168"/>
    </row>
    <row r="32" spans="2:27" s="169" customFormat="1" ht="19.899999999999999" customHeight="1">
      <c r="B32" s="720"/>
      <c r="C32" s="723"/>
      <c r="D32" s="723"/>
      <c r="E32" s="715" t="s">
        <v>329</v>
      </c>
      <c r="F32" s="250" t="s">
        <v>371</v>
      </c>
      <c r="G32" s="183">
        <v>31.43</v>
      </c>
      <c r="H32" s="183"/>
      <c r="I32" s="178">
        <f>G32+H32</f>
        <v>31.43</v>
      </c>
      <c r="J32" s="254">
        <v>17.2</v>
      </c>
      <c r="K32" s="178">
        <f t="shared" si="5"/>
        <v>14.23</v>
      </c>
      <c r="L32" s="187">
        <f t="shared" si="6"/>
        <v>0.54724785237034679</v>
      </c>
      <c r="M32" s="298" t="s">
        <v>258</v>
      </c>
      <c r="N32" s="710">
        <f>G32+G33+G34</f>
        <v>357.14700000000005</v>
      </c>
      <c r="O32" s="640">
        <f>H32+H33+H34</f>
        <v>0</v>
      </c>
      <c r="P32" s="640">
        <f>N32+O32</f>
        <v>357.14700000000005</v>
      </c>
      <c r="Q32" s="640">
        <f>J32+J33+J34</f>
        <v>95.183000000000007</v>
      </c>
      <c r="R32" s="640">
        <f>P32-Q32</f>
        <v>261.96400000000006</v>
      </c>
      <c r="S32" s="711">
        <f>Q32/P32</f>
        <v>0.26650930849202148</v>
      </c>
      <c r="T32" s="403">
        <f>SUM(T29:T31)</f>
        <v>2246.5940000000001</v>
      </c>
      <c r="U32" s="417">
        <f>SUM(U29:U31)</f>
        <v>2246.5239999999999</v>
      </c>
      <c r="V32" s="172">
        <f t="shared" si="7"/>
        <v>7.0000000000163709E-2</v>
      </c>
      <c r="W32" s="172"/>
      <c r="X32" s="172">
        <v>77.141000000000005</v>
      </c>
      <c r="Y32" s="172"/>
      <c r="Z32" s="172"/>
      <c r="AA32" s="168"/>
    </row>
    <row r="33" spans="2:27" s="169" customFormat="1" ht="19.899999999999999" customHeight="1">
      <c r="B33" s="720"/>
      <c r="C33" s="723"/>
      <c r="D33" s="723"/>
      <c r="E33" s="715"/>
      <c r="F33" s="182" t="s">
        <v>21</v>
      </c>
      <c r="G33" s="183">
        <v>147.13800000000001</v>
      </c>
      <c r="H33" s="183"/>
      <c r="I33" s="178">
        <f>G33+H33+K32</f>
        <v>161.36799999999999</v>
      </c>
      <c r="J33" s="254">
        <v>77.983000000000004</v>
      </c>
      <c r="K33" s="178">
        <f>I33-J33</f>
        <v>83.384999999999991</v>
      </c>
      <c r="L33" s="187">
        <f t="shared" si="6"/>
        <v>0.4832618610877002</v>
      </c>
      <c r="M33" s="298" t="s">
        <v>258</v>
      </c>
      <c r="N33" s="710"/>
      <c r="O33" s="640"/>
      <c r="P33" s="640"/>
      <c r="Q33" s="640"/>
      <c r="R33" s="640"/>
      <c r="S33" s="711"/>
      <c r="T33" s="403"/>
      <c r="U33" s="417"/>
      <c r="V33" s="172"/>
      <c r="W33" s="172"/>
      <c r="X33" s="172">
        <v>140.75</v>
      </c>
      <c r="Y33" s="172"/>
      <c r="Z33" s="172"/>
      <c r="AA33" s="168"/>
    </row>
    <row r="34" spans="2:27" s="169" customFormat="1" ht="19.899999999999999" customHeight="1">
      <c r="B34" s="720"/>
      <c r="C34" s="723"/>
      <c r="D34" s="723"/>
      <c r="E34" s="715"/>
      <c r="F34" s="182" t="s">
        <v>22</v>
      </c>
      <c r="G34" s="183">
        <v>178.57900000000001</v>
      </c>
      <c r="H34" s="183"/>
      <c r="I34" s="178">
        <f>G34+H34+K33</f>
        <v>261.964</v>
      </c>
      <c r="J34" s="254">
        <v>0</v>
      </c>
      <c r="K34" s="178">
        <f t="shared" si="5"/>
        <v>261.964</v>
      </c>
      <c r="L34" s="187">
        <f t="shared" si="6"/>
        <v>0</v>
      </c>
      <c r="M34" s="298" t="s">
        <v>258</v>
      </c>
      <c r="N34" s="710"/>
      <c r="O34" s="640"/>
      <c r="P34" s="640"/>
      <c r="Q34" s="640"/>
      <c r="R34" s="640"/>
      <c r="S34" s="711"/>
      <c r="T34" s="403"/>
      <c r="U34" s="417"/>
      <c r="V34" s="172"/>
      <c r="W34" s="172"/>
      <c r="X34" s="172">
        <v>125.886</v>
      </c>
      <c r="Y34" s="172"/>
      <c r="Z34" s="172"/>
      <c r="AA34" s="168"/>
    </row>
    <row r="35" spans="2:27" s="169" customFormat="1" ht="19.899999999999999" customHeight="1">
      <c r="B35" s="720"/>
      <c r="C35" s="723"/>
      <c r="D35" s="723"/>
      <c r="E35" s="715" t="s">
        <v>323</v>
      </c>
      <c r="F35" s="250" t="s">
        <v>371</v>
      </c>
      <c r="G35" s="183">
        <v>27.983000000000001</v>
      </c>
      <c r="H35" s="183"/>
      <c r="I35" s="178">
        <f>G35+H35</f>
        <v>27.983000000000001</v>
      </c>
      <c r="J35" s="254">
        <v>2.698</v>
      </c>
      <c r="K35" s="178">
        <f t="shared" si="5"/>
        <v>25.285</v>
      </c>
      <c r="L35" s="187">
        <f t="shared" si="6"/>
        <v>9.6415680949147695E-2</v>
      </c>
      <c r="M35" s="298" t="s">
        <v>258</v>
      </c>
      <c r="N35" s="710">
        <f>G35+G36+G37</f>
        <v>317.97800000000001</v>
      </c>
      <c r="O35" s="640">
        <f>H35+H36+H37</f>
        <v>0</v>
      </c>
      <c r="P35" s="640">
        <f>N35+O35</f>
        <v>317.97800000000001</v>
      </c>
      <c r="Q35" s="640">
        <f>J35+J36+J37</f>
        <v>15.837</v>
      </c>
      <c r="R35" s="640">
        <f>P35-Q35</f>
        <v>302.14100000000002</v>
      </c>
      <c r="S35" s="711">
        <f>Q35/P35</f>
        <v>4.9805332444382941E-2</v>
      </c>
      <c r="T35" s="403"/>
      <c r="U35" s="417"/>
      <c r="V35" s="172"/>
      <c r="W35" s="172"/>
      <c r="X35" s="172">
        <f>SUM(X30:X34)</f>
        <v>925.52699999999993</v>
      </c>
      <c r="Y35" s="172"/>
      <c r="Z35" s="172"/>
      <c r="AA35" s="168"/>
    </row>
    <row r="36" spans="2:27" s="169" customFormat="1" ht="19.899999999999999" customHeight="1">
      <c r="B36" s="720"/>
      <c r="C36" s="723"/>
      <c r="D36" s="723"/>
      <c r="E36" s="715"/>
      <c r="F36" s="182" t="s">
        <v>21</v>
      </c>
      <c r="G36" s="183">
        <v>131.001</v>
      </c>
      <c r="H36" s="183"/>
      <c r="I36" s="178">
        <f>G36+H36+K35</f>
        <v>156.286</v>
      </c>
      <c r="J36" s="254">
        <v>13.138999999999999</v>
      </c>
      <c r="K36" s="178">
        <f t="shared" si="5"/>
        <v>143.14699999999999</v>
      </c>
      <c r="L36" s="187">
        <f t="shared" si="6"/>
        <v>8.4070230218957542E-2</v>
      </c>
      <c r="M36" s="298" t="s">
        <v>258</v>
      </c>
      <c r="N36" s="710"/>
      <c r="O36" s="640"/>
      <c r="P36" s="640"/>
      <c r="Q36" s="640"/>
      <c r="R36" s="640"/>
      <c r="S36" s="711"/>
      <c r="T36" s="403"/>
      <c r="U36" s="417"/>
      <c r="V36" s="172"/>
      <c r="W36" s="172"/>
      <c r="X36" s="172"/>
      <c r="Y36" s="172"/>
      <c r="Z36" s="172"/>
      <c r="AA36" s="168"/>
    </row>
    <row r="37" spans="2:27" s="169" customFormat="1" ht="19.899999999999999" customHeight="1">
      <c r="B37" s="720"/>
      <c r="C37" s="723"/>
      <c r="D37" s="723"/>
      <c r="E37" s="715"/>
      <c r="F37" s="182" t="s">
        <v>22</v>
      </c>
      <c r="G37" s="183">
        <v>158.994</v>
      </c>
      <c r="H37" s="183"/>
      <c r="I37" s="178">
        <f>G37+H37+K36</f>
        <v>302.14099999999996</v>
      </c>
      <c r="J37" s="254">
        <v>0</v>
      </c>
      <c r="K37" s="178">
        <f t="shared" si="5"/>
        <v>302.14099999999996</v>
      </c>
      <c r="L37" s="187">
        <f t="shared" si="6"/>
        <v>0</v>
      </c>
      <c r="M37" s="298" t="s">
        <v>258</v>
      </c>
      <c r="N37" s="710"/>
      <c r="O37" s="640"/>
      <c r="P37" s="640"/>
      <c r="Q37" s="640"/>
      <c r="R37" s="640"/>
      <c r="S37" s="711"/>
      <c r="T37" s="403">
        <v>419.24900000000002</v>
      </c>
      <c r="U37" s="417">
        <v>59.607999999999997</v>
      </c>
      <c r="V37" s="172"/>
      <c r="W37" s="172"/>
      <c r="X37" s="172"/>
      <c r="Y37" s="172"/>
      <c r="Z37" s="172"/>
      <c r="AA37" s="168"/>
    </row>
    <row r="38" spans="2:27" s="169" customFormat="1" ht="19.899999999999999" customHeight="1">
      <c r="B38" s="720"/>
      <c r="C38" s="723" t="s">
        <v>297</v>
      </c>
      <c r="D38" s="723" t="s">
        <v>297</v>
      </c>
      <c r="E38" s="734" t="s">
        <v>324</v>
      </c>
      <c r="F38" s="182" t="s">
        <v>20</v>
      </c>
      <c r="G38" s="183">
        <v>161.941</v>
      </c>
      <c r="H38" s="183"/>
      <c r="I38" s="178">
        <f>G38+H38</f>
        <v>161.941</v>
      </c>
      <c r="J38" s="254">
        <v>139.82999999999998</v>
      </c>
      <c r="K38" s="178">
        <f>I38-J38</f>
        <v>22.111000000000018</v>
      </c>
      <c r="L38" s="187">
        <f t="shared" si="6"/>
        <v>0.86346261910201849</v>
      </c>
      <c r="M38" s="298" t="s">
        <v>258</v>
      </c>
      <c r="N38" s="710">
        <f>G38+G47+G48+G39+G40+G41+G42+G43+G44+G45+G46</f>
        <v>1840.2439999999997</v>
      </c>
      <c r="O38" s="640">
        <f>H38+H39+H40+H41+H42+H43+H44+H45+H46+H47+H48</f>
        <v>0</v>
      </c>
      <c r="P38" s="640">
        <f>N38+O38</f>
        <v>1840.2439999999997</v>
      </c>
      <c r="Q38" s="640">
        <f>J38+J39+J40+J41+J42+J43+J44+J45+J46+J47+J48</f>
        <v>586.09999999999991</v>
      </c>
      <c r="R38" s="640">
        <f>P38-Q38</f>
        <v>1254.1439999999998</v>
      </c>
      <c r="S38" s="711">
        <f>Q38/P38</f>
        <v>0.31849037410256464</v>
      </c>
      <c r="T38" s="403">
        <v>1962.85</v>
      </c>
      <c r="U38" s="417">
        <v>279.07299999999998</v>
      </c>
      <c r="V38" s="172"/>
      <c r="W38" s="172"/>
      <c r="X38" s="172"/>
      <c r="Y38" s="172"/>
      <c r="Z38" s="172"/>
      <c r="AA38" s="168"/>
    </row>
    <row r="39" spans="2:27" s="169" customFormat="1" ht="19.899999999999999" customHeight="1">
      <c r="B39" s="720"/>
      <c r="C39" s="723"/>
      <c r="D39" s="723"/>
      <c r="E39" s="734"/>
      <c r="F39" s="182" t="s">
        <v>25</v>
      </c>
      <c r="G39" s="183">
        <v>151.636</v>
      </c>
      <c r="H39" s="183"/>
      <c r="I39" s="178">
        <f>G39+H39+K38</f>
        <v>173.74700000000001</v>
      </c>
      <c r="J39" s="254">
        <v>121.438</v>
      </c>
      <c r="K39" s="178">
        <f t="shared" si="5"/>
        <v>52.309000000000012</v>
      </c>
      <c r="L39" s="187">
        <f t="shared" si="6"/>
        <v>0.69893580896360796</v>
      </c>
      <c r="M39" s="298" t="s">
        <v>258</v>
      </c>
      <c r="N39" s="710"/>
      <c r="O39" s="640"/>
      <c r="P39" s="640"/>
      <c r="Q39" s="640"/>
      <c r="R39" s="640"/>
      <c r="S39" s="711"/>
      <c r="T39" s="403">
        <v>2382.0990000000002</v>
      </c>
      <c r="U39" s="417">
        <v>338.68</v>
      </c>
      <c r="V39" s="172"/>
      <c r="W39" s="172"/>
      <c r="X39" s="172"/>
      <c r="Y39" s="172"/>
      <c r="Z39" s="172"/>
      <c r="AA39" s="168"/>
    </row>
    <row r="40" spans="2:27" s="169" customFormat="1" ht="19.899999999999999" customHeight="1">
      <c r="B40" s="720"/>
      <c r="C40" s="723"/>
      <c r="D40" s="723"/>
      <c r="E40" s="734"/>
      <c r="F40" s="182" t="s">
        <v>26</v>
      </c>
      <c r="G40" s="183">
        <v>151.636</v>
      </c>
      <c r="H40" s="183"/>
      <c r="I40" s="178">
        <f>G40+H40+K39</f>
        <v>203.94499999999999</v>
      </c>
      <c r="J40" s="254">
        <v>106.82999999999998</v>
      </c>
      <c r="K40" s="178">
        <f t="shared" si="5"/>
        <v>97.115000000000009</v>
      </c>
      <c r="L40" s="187">
        <f t="shared" si="6"/>
        <v>0.52381769594743677</v>
      </c>
      <c r="M40" s="298" t="s">
        <v>258</v>
      </c>
      <c r="N40" s="710"/>
      <c r="O40" s="640"/>
      <c r="P40" s="640"/>
      <c r="Q40" s="640"/>
      <c r="R40" s="640"/>
      <c r="S40" s="711"/>
      <c r="T40" s="403">
        <f>SUM(T37:T39)</f>
        <v>4764.1980000000003</v>
      </c>
      <c r="U40" s="417">
        <f>SUM(U37:U39)</f>
        <v>677.36099999999999</v>
      </c>
      <c r="V40" s="172"/>
      <c r="W40" s="172"/>
      <c r="X40" s="172"/>
      <c r="Y40" s="172"/>
      <c r="Z40" s="172"/>
      <c r="AA40" s="168"/>
    </row>
    <row r="41" spans="2:27" s="169" customFormat="1" ht="19.899999999999999" customHeight="1">
      <c r="B41" s="720"/>
      <c r="C41" s="723"/>
      <c r="D41" s="723"/>
      <c r="E41" s="734"/>
      <c r="F41" s="182" t="s">
        <v>27</v>
      </c>
      <c r="G41" s="183">
        <v>151.636</v>
      </c>
      <c r="H41" s="183"/>
      <c r="I41" s="178">
        <f t="shared" ref="I41:I48" si="8">G41+H41+K40</f>
        <v>248.751</v>
      </c>
      <c r="J41" s="254">
        <v>140.11600000000001</v>
      </c>
      <c r="K41" s="178">
        <f t="shared" si="5"/>
        <v>108.63499999999999</v>
      </c>
      <c r="L41" s="187">
        <f t="shared" si="6"/>
        <v>0.56327813757532641</v>
      </c>
      <c r="M41" s="298" t="s">
        <v>258</v>
      </c>
      <c r="N41" s="710"/>
      <c r="O41" s="640"/>
      <c r="P41" s="640"/>
      <c r="Q41" s="640"/>
      <c r="R41" s="640"/>
      <c r="S41" s="711"/>
      <c r="T41" s="403"/>
      <c r="U41" s="417"/>
      <c r="V41" s="172"/>
      <c r="W41" s="172"/>
      <c r="X41" s="172"/>
      <c r="Y41" s="172"/>
      <c r="Z41" s="172"/>
      <c r="AA41" s="168"/>
    </row>
    <row r="42" spans="2:27" s="169" customFormat="1" ht="19.899999999999999" customHeight="1">
      <c r="B42" s="720"/>
      <c r="C42" s="723"/>
      <c r="D42" s="723"/>
      <c r="E42" s="734"/>
      <c r="F42" s="182" t="s">
        <v>28</v>
      </c>
      <c r="G42" s="183">
        <v>151.636</v>
      </c>
      <c r="H42" s="183"/>
      <c r="I42" s="178">
        <f t="shared" si="8"/>
        <v>260.27099999999996</v>
      </c>
      <c r="J42" s="254">
        <v>48.116999999999997</v>
      </c>
      <c r="K42" s="178">
        <f t="shared" si="5"/>
        <v>212.15399999999997</v>
      </c>
      <c r="L42" s="187">
        <f t="shared" si="6"/>
        <v>0.18487269038809551</v>
      </c>
      <c r="M42" s="298" t="s">
        <v>258</v>
      </c>
      <c r="N42" s="710"/>
      <c r="O42" s="640"/>
      <c r="P42" s="640"/>
      <c r="Q42" s="640"/>
      <c r="R42" s="640"/>
      <c r="S42" s="711"/>
      <c r="T42" s="403"/>
      <c r="U42" s="417"/>
      <c r="V42" s="172"/>
      <c r="W42" s="172"/>
      <c r="X42" s="172"/>
      <c r="Y42" s="172"/>
      <c r="Z42" s="172"/>
      <c r="AA42" s="168"/>
    </row>
    <row r="43" spans="2:27" s="169" customFormat="1" ht="19.899999999999999" customHeight="1">
      <c r="B43" s="720"/>
      <c r="C43" s="723"/>
      <c r="D43" s="723"/>
      <c r="E43" s="734"/>
      <c r="F43" s="182" t="s">
        <v>29</v>
      </c>
      <c r="G43" s="183">
        <v>151.637</v>
      </c>
      <c r="H43" s="183"/>
      <c r="I43" s="178">
        <f t="shared" si="8"/>
        <v>363.79099999999994</v>
      </c>
      <c r="J43" s="254">
        <v>29.318999999999999</v>
      </c>
      <c r="K43" s="178">
        <f t="shared" si="5"/>
        <v>334.47199999999992</v>
      </c>
      <c r="L43" s="187">
        <f t="shared" si="6"/>
        <v>8.0592977836175181E-2</v>
      </c>
      <c r="M43" s="298" t="s">
        <v>258</v>
      </c>
      <c r="N43" s="710"/>
      <c r="O43" s="640"/>
      <c r="P43" s="640"/>
      <c r="Q43" s="640"/>
      <c r="R43" s="640"/>
      <c r="S43" s="711"/>
      <c r="T43" s="403"/>
      <c r="U43" s="417"/>
      <c r="V43" s="172"/>
      <c r="W43" s="172"/>
      <c r="X43" s="172"/>
      <c r="Y43" s="172"/>
      <c r="Z43" s="172"/>
      <c r="AA43" s="168"/>
    </row>
    <row r="44" spans="2:27" s="169" customFormat="1" ht="19.899999999999999" customHeight="1">
      <c r="B44" s="720"/>
      <c r="C44" s="723"/>
      <c r="D44" s="723"/>
      <c r="E44" s="734"/>
      <c r="F44" s="182" t="s">
        <v>30</v>
      </c>
      <c r="G44" s="183">
        <v>184.024</v>
      </c>
      <c r="H44" s="183"/>
      <c r="I44" s="178">
        <f t="shared" si="8"/>
        <v>518.49599999999987</v>
      </c>
      <c r="J44" s="254">
        <v>0.45</v>
      </c>
      <c r="K44" s="178">
        <f t="shared" si="5"/>
        <v>518.04599999999982</v>
      </c>
      <c r="L44" s="187">
        <f t="shared" si="6"/>
        <v>8.678948342899465E-4</v>
      </c>
      <c r="M44" s="298" t="s">
        <v>258</v>
      </c>
      <c r="N44" s="710"/>
      <c r="O44" s="640"/>
      <c r="P44" s="640"/>
      <c r="Q44" s="640"/>
      <c r="R44" s="640"/>
      <c r="S44" s="711"/>
      <c r="T44" s="403"/>
      <c r="U44" s="417"/>
      <c r="V44" s="172"/>
      <c r="W44" s="172"/>
      <c r="X44" s="172"/>
      <c r="Y44" s="172"/>
      <c r="Z44" s="172"/>
      <c r="AA44" s="168"/>
    </row>
    <row r="45" spans="2:27" s="169" customFormat="1" ht="19.899999999999999" customHeight="1">
      <c r="B45" s="720"/>
      <c r="C45" s="723"/>
      <c r="D45" s="723"/>
      <c r="E45" s="734"/>
      <c r="F45" s="182" t="s">
        <v>31</v>
      </c>
      <c r="G45" s="183">
        <v>184.024</v>
      </c>
      <c r="H45" s="183"/>
      <c r="I45" s="178">
        <f t="shared" si="8"/>
        <v>702.06999999999982</v>
      </c>
      <c r="J45" s="258">
        <v>0</v>
      </c>
      <c r="K45" s="178">
        <f t="shared" si="5"/>
        <v>702.06999999999982</v>
      </c>
      <c r="L45" s="187">
        <f t="shared" si="6"/>
        <v>0</v>
      </c>
      <c r="M45" s="298" t="s">
        <v>258</v>
      </c>
      <c r="N45" s="710"/>
      <c r="O45" s="640"/>
      <c r="P45" s="640"/>
      <c r="Q45" s="640"/>
      <c r="R45" s="640"/>
      <c r="S45" s="711"/>
      <c r="T45" s="403"/>
      <c r="U45" s="417"/>
      <c r="V45" s="172"/>
      <c r="W45" s="172"/>
      <c r="X45" s="172"/>
      <c r="Y45" s="172"/>
      <c r="Z45" s="172"/>
      <c r="AA45" s="168"/>
    </row>
    <row r="46" spans="2:27" s="169" customFormat="1" ht="19.899999999999999" customHeight="1">
      <c r="B46" s="720"/>
      <c r="C46" s="723"/>
      <c r="D46" s="723"/>
      <c r="E46" s="734"/>
      <c r="F46" s="182" t="s">
        <v>32</v>
      </c>
      <c r="G46" s="183">
        <v>184.024</v>
      </c>
      <c r="H46" s="183"/>
      <c r="I46" s="178">
        <f t="shared" si="8"/>
        <v>886.09399999999982</v>
      </c>
      <c r="J46" s="258">
        <v>0</v>
      </c>
      <c r="K46" s="178">
        <f t="shared" si="5"/>
        <v>886.09399999999982</v>
      </c>
      <c r="L46" s="187">
        <f t="shared" si="6"/>
        <v>0</v>
      </c>
      <c r="M46" s="298" t="s">
        <v>258</v>
      </c>
      <c r="N46" s="710"/>
      <c r="O46" s="640"/>
      <c r="P46" s="640"/>
      <c r="Q46" s="640"/>
      <c r="R46" s="640"/>
      <c r="S46" s="711"/>
      <c r="T46" s="403"/>
      <c r="U46" s="417"/>
      <c r="V46" s="172"/>
      <c r="W46" s="172"/>
      <c r="X46" s="172"/>
      <c r="Y46" s="172"/>
      <c r="Z46" s="172"/>
      <c r="AA46" s="168"/>
    </row>
    <row r="47" spans="2:27" s="169" customFormat="1" ht="19.899999999999999" customHeight="1">
      <c r="B47" s="720"/>
      <c r="C47" s="723"/>
      <c r="D47" s="723"/>
      <c r="E47" s="734"/>
      <c r="F47" s="182" t="s">
        <v>33</v>
      </c>
      <c r="G47" s="183">
        <v>184.024</v>
      </c>
      <c r="H47" s="425"/>
      <c r="I47" s="178">
        <f t="shared" si="8"/>
        <v>1070.1179999999999</v>
      </c>
      <c r="J47" s="258">
        <v>0</v>
      </c>
      <c r="K47" s="178">
        <f t="shared" si="5"/>
        <v>1070.1179999999999</v>
      </c>
      <c r="L47" s="187">
        <f t="shared" si="6"/>
        <v>0</v>
      </c>
      <c r="M47" s="298" t="s">
        <v>258</v>
      </c>
      <c r="N47" s="710"/>
      <c r="O47" s="640"/>
      <c r="P47" s="640"/>
      <c r="Q47" s="640"/>
      <c r="R47" s="640"/>
      <c r="S47" s="711"/>
      <c r="T47" s="403"/>
      <c r="U47" s="417"/>
      <c r="V47" s="172"/>
      <c r="W47" s="172"/>
      <c r="X47" s="172"/>
      <c r="Y47" s="172"/>
      <c r="Z47" s="172"/>
      <c r="AA47" s="168"/>
    </row>
    <row r="48" spans="2:27" s="169" customFormat="1" ht="22.9" customHeight="1" thickBot="1">
      <c r="B48" s="721"/>
      <c r="C48" s="733"/>
      <c r="D48" s="733"/>
      <c r="E48" s="735"/>
      <c r="F48" s="188" t="s">
        <v>34</v>
      </c>
      <c r="G48" s="183">
        <v>184.02600000000001</v>
      </c>
      <c r="H48" s="189"/>
      <c r="I48" s="184">
        <f t="shared" si="8"/>
        <v>1254.144</v>
      </c>
      <c r="J48" s="259">
        <v>0</v>
      </c>
      <c r="K48" s="460">
        <f t="shared" si="5"/>
        <v>1254.144</v>
      </c>
      <c r="L48" s="187">
        <f t="shared" si="6"/>
        <v>0</v>
      </c>
      <c r="M48" s="299" t="s">
        <v>258</v>
      </c>
      <c r="N48" s="730"/>
      <c r="O48" s="731"/>
      <c r="P48" s="731"/>
      <c r="Q48" s="731"/>
      <c r="R48" s="731"/>
      <c r="S48" s="712"/>
      <c r="T48" s="403"/>
      <c r="U48" s="417"/>
      <c r="V48" s="172"/>
      <c r="W48" s="172"/>
      <c r="X48" s="172"/>
      <c r="Y48" s="172"/>
      <c r="Z48" s="172"/>
      <c r="AA48" s="168"/>
    </row>
    <row r="49" spans="2:27" s="169" customFormat="1" ht="21" customHeight="1">
      <c r="B49" s="300"/>
      <c r="C49" s="290"/>
      <c r="D49" s="290"/>
      <c r="E49" s="301"/>
      <c r="F49" s="302"/>
      <c r="G49" s="303">
        <f>SUM(G20:G48)</f>
        <v>4764.1290000000008</v>
      </c>
      <c r="H49" s="302"/>
      <c r="I49" s="302">
        <f>SUM(I20:I48)</f>
        <v>9882.637999999999</v>
      </c>
      <c r="J49" s="304">
        <f>SUM(J20:J48)</f>
        <v>1093.1859999999999</v>
      </c>
      <c r="K49" s="302">
        <f>SUM(K20:K48)</f>
        <v>8789.4519999999993</v>
      </c>
      <c r="L49" s="305"/>
      <c r="M49" s="318" t="s">
        <v>258</v>
      </c>
      <c r="N49" s="412">
        <f>SUM(N20:N48)</f>
        <v>4764.1289999999999</v>
      </c>
      <c r="O49" s="412">
        <f>SUM(O20:O48)</f>
        <v>0</v>
      </c>
      <c r="P49" s="412">
        <f>+N49+O49</f>
        <v>4764.1289999999999</v>
      </c>
      <c r="Q49" s="412">
        <f>SUM(Q20:Q48)</f>
        <v>1093.1859999999999</v>
      </c>
      <c r="R49" s="412">
        <f>+P49-Q49</f>
        <v>3670.9430000000002</v>
      </c>
      <c r="S49" s="507">
        <f>+Q49/P49</f>
        <v>0.22946188065016709</v>
      </c>
      <c r="T49" s="401">
        <v>3844.2420000000002</v>
      </c>
      <c r="U49" s="418">
        <f>+G49-T49</f>
        <v>919.88700000000063</v>
      </c>
      <c r="V49" s="418">
        <f>+T49+U49</f>
        <v>4764.1290000000008</v>
      </c>
      <c r="W49" s="172"/>
      <c r="X49" s="172"/>
      <c r="Y49" s="172"/>
      <c r="Z49" s="172"/>
      <c r="AA49" s="168"/>
    </row>
    <row r="50" spans="2:27" s="238" customFormat="1" ht="21" customHeight="1">
      <c r="B50" s="466"/>
      <c r="C50" s="467"/>
      <c r="D50" s="290"/>
      <c r="E50" s="301"/>
      <c r="F50" s="302"/>
      <c r="G50" s="303"/>
      <c r="H50" s="302"/>
      <c r="I50" s="302"/>
      <c r="J50" s="304"/>
      <c r="K50" s="302"/>
      <c r="L50" s="305"/>
      <c r="M50" s="514"/>
      <c r="N50" s="468"/>
      <c r="O50" s="412"/>
      <c r="P50" s="412"/>
      <c r="Q50" s="412"/>
      <c r="R50" s="412"/>
      <c r="S50" s="507"/>
      <c r="T50" s="401"/>
      <c r="U50" s="418"/>
      <c r="V50" s="418"/>
      <c r="W50" s="172"/>
      <c r="X50" s="172"/>
      <c r="Y50" s="172"/>
      <c r="Z50" s="172"/>
      <c r="AA50" s="237"/>
    </row>
    <row r="51" spans="2:27" s="238" customFormat="1" ht="21" customHeight="1">
      <c r="B51" s="631" t="s">
        <v>456</v>
      </c>
      <c r="C51" s="632"/>
      <c r="D51" s="633" t="s">
        <v>298</v>
      </c>
      <c r="E51" s="634" t="s">
        <v>455</v>
      </c>
      <c r="F51" s="391" t="s">
        <v>20</v>
      </c>
      <c r="G51" s="391">
        <v>2.56</v>
      </c>
      <c r="H51" s="391"/>
      <c r="I51" s="391">
        <f>G51+H51</f>
        <v>2.56</v>
      </c>
      <c r="J51" s="555">
        <v>2.2400000000000002</v>
      </c>
      <c r="K51" s="391">
        <f>I51-J51</f>
        <v>0.31999999999999984</v>
      </c>
      <c r="L51" s="276">
        <f>J51/I51</f>
        <v>0.87500000000000011</v>
      </c>
      <c r="M51" s="471" t="s">
        <v>258</v>
      </c>
      <c r="N51" s="635">
        <f>G51+G52+G53</f>
        <v>29.085999999999999</v>
      </c>
      <c r="O51" s="640">
        <f>+H51+H52+H53</f>
        <v>0</v>
      </c>
      <c r="P51" s="640">
        <f>N51+O51</f>
        <v>29.085999999999999</v>
      </c>
      <c r="Q51" s="640">
        <f>J51+J52+J53</f>
        <v>16.584</v>
      </c>
      <c r="R51" s="640">
        <f>+P51-Q51</f>
        <v>12.501999999999999</v>
      </c>
      <c r="S51" s="620">
        <f>Q51/P51</f>
        <v>0.57017121639276624</v>
      </c>
      <c r="T51" s="401"/>
      <c r="U51" s="418"/>
      <c r="V51" s="418"/>
      <c r="W51" s="172"/>
      <c r="X51" s="172"/>
      <c r="Y51" s="172"/>
      <c r="Z51" s="172"/>
      <c r="AA51" s="237"/>
    </row>
    <row r="52" spans="2:27" s="238" customFormat="1" ht="21" customHeight="1">
      <c r="B52" s="631"/>
      <c r="C52" s="632"/>
      <c r="D52" s="633"/>
      <c r="E52" s="634"/>
      <c r="F52" s="391" t="s">
        <v>21</v>
      </c>
      <c r="G52" s="391">
        <v>11.983000000000001</v>
      </c>
      <c r="H52" s="391"/>
      <c r="I52" s="391">
        <f>G52+H52+K51</f>
        <v>12.303000000000001</v>
      </c>
      <c r="J52" s="555">
        <v>14.343999999999999</v>
      </c>
      <c r="K52" s="391">
        <f t="shared" ref="K52:K53" si="9">I52-J52</f>
        <v>-2.0409999999999986</v>
      </c>
      <c r="L52" s="276">
        <f t="shared" ref="L52:L53" si="10">J52/I52</f>
        <v>1.1658944972770868</v>
      </c>
      <c r="M52" s="559">
        <v>43969</v>
      </c>
      <c r="N52" s="635"/>
      <c r="O52" s="640"/>
      <c r="P52" s="640"/>
      <c r="Q52" s="640"/>
      <c r="R52" s="640"/>
      <c r="S52" s="620"/>
      <c r="T52" s="401"/>
      <c r="U52" s="418"/>
      <c r="V52" s="418"/>
      <c r="W52" s="172"/>
      <c r="X52" s="172"/>
      <c r="Y52" s="172"/>
      <c r="Z52" s="172"/>
      <c r="AA52" s="237"/>
    </row>
    <row r="53" spans="2:27" s="238" customFormat="1" ht="21" customHeight="1">
      <c r="B53" s="631"/>
      <c r="C53" s="632"/>
      <c r="D53" s="633"/>
      <c r="E53" s="634"/>
      <c r="F53" s="391" t="s">
        <v>22</v>
      </c>
      <c r="G53" s="391">
        <v>14.542999999999999</v>
      </c>
      <c r="H53" s="391"/>
      <c r="I53" s="391">
        <f>K52+G53+H53</f>
        <v>12.502000000000001</v>
      </c>
      <c r="J53" s="190">
        <v>0</v>
      </c>
      <c r="K53" s="391">
        <f t="shared" si="9"/>
        <v>12.502000000000001</v>
      </c>
      <c r="L53" s="276">
        <f t="shared" si="10"/>
        <v>0</v>
      </c>
      <c r="M53" s="471" t="s">
        <v>258</v>
      </c>
      <c r="N53" s="635"/>
      <c r="O53" s="640"/>
      <c r="P53" s="640"/>
      <c r="Q53" s="640"/>
      <c r="R53" s="640"/>
      <c r="S53" s="620"/>
      <c r="T53" s="401"/>
      <c r="U53" s="418"/>
      <c r="V53" s="418"/>
      <c r="W53" s="172"/>
      <c r="X53" s="172"/>
      <c r="Y53" s="172"/>
      <c r="Z53" s="172"/>
      <c r="AA53" s="237"/>
    </row>
    <row r="54" spans="2:27" s="169" customFormat="1" ht="19.899999999999999" customHeight="1">
      <c r="B54" s="631"/>
      <c r="C54" s="737" t="s">
        <v>454</v>
      </c>
      <c r="D54" s="654" t="s">
        <v>330</v>
      </c>
      <c r="E54" s="655" t="s">
        <v>439</v>
      </c>
      <c r="F54" s="391" t="s">
        <v>20</v>
      </c>
      <c r="G54" s="388">
        <v>1.2529999999999999</v>
      </c>
      <c r="H54" s="387"/>
      <c r="I54" s="387">
        <f>+G54+H54</f>
        <v>1.2529999999999999</v>
      </c>
      <c r="J54" s="556">
        <v>1.6240000000000001</v>
      </c>
      <c r="K54" s="387">
        <f>+I54-J54</f>
        <v>-0.37100000000000022</v>
      </c>
      <c r="L54" s="276">
        <f t="shared" ref="L54:L117" si="11">J54/I54</f>
        <v>1.2960893854748605</v>
      </c>
      <c r="M54" s="393" t="s">
        <v>258</v>
      </c>
      <c r="N54" s="635">
        <f>G54+G55+G56</f>
        <v>14.241</v>
      </c>
      <c r="O54" s="640">
        <f>+H54+H55+H56</f>
        <v>0</v>
      </c>
      <c r="P54" s="640">
        <f>N54+O54</f>
        <v>14.241</v>
      </c>
      <c r="Q54" s="640">
        <f>J54+J55+J56</f>
        <v>2.968</v>
      </c>
      <c r="R54" s="640">
        <f>+P54-Q54</f>
        <v>11.273</v>
      </c>
      <c r="S54" s="620">
        <f>Q54/P54</f>
        <v>0.20841233059476161</v>
      </c>
      <c r="T54" s="401"/>
      <c r="U54" s="172"/>
      <c r="V54" s="172"/>
      <c r="W54" s="172"/>
      <c r="X54" s="172"/>
      <c r="Y54" s="172"/>
      <c r="Z54" s="172"/>
      <c r="AA54" s="168"/>
    </row>
    <row r="55" spans="2:27" s="238" customFormat="1" ht="19.899999999999999" customHeight="1">
      <c r="B55" s="631"/>
      <c r="C55" s="737"/>
      <c r="D55" s="654"/>
      <c r="E55" s="655"/>
      <c r="F55" s="391" t="s">
        <v>21</v>
      </c>
      <c r="G55" s="388">
        <v>5.867</v>
      </c>
      <c r="H55" s="387"/>
      <c r="I55" s="387">
        <f>K54+G55+H55</f>
        <v>5.4959999999999996</v>
      </c>
      <c r="J55" s="556">
        <v>1.3440000000000001</v>
      </c>
      <c r="K55" s="387">
        <f t="shared" ref="K55:K118" si="12">+I55-J55</f>
        <v>4.1519999999999992</v>
      </c>
      <c r="L55" s="276">
        <f t="shared" ref="L55:L113" si="13">J55/I55</f>
        <v>0.24454148471615725</v>
      </c>
      <c r="M55" s="393" t="s">
        <v>258</v>
      </c>
      <c r="N55" s="635"/>
      <c r="O55" s="640"/>
      <c r="P55" s="640"/>
      <c r="Q55" s="640"/>
      <c r="R55" s="640"/>
      <c r="S55" s="620"/>
      <c r="T55" s="401"/>
      <c r="U55" s="172"/>
      <c r="V55" s="172"/>
      <c r="W55" s="172"/>
      <c r="X55" s="172"/>
      <c r="Y55" s="172"/>
      <c r="Z55" s="172"/>
      <c r="AA55" s="237"/>
    </row>
    <row r="56" spans="2:27" s="169" customFormat="1" ht="19.899999999999999" customHeight="1">
      <c r="B56" s="631"/>
      <c r="C56" s="737"/>
      <c r="D56" s="654"/>
      <c r="E56" s="655"/>
      <c r="F56" s="190" t="s">
        <v>22</v>
      </c>
      <c r="G56" s="388">
        <v>7.1210000000000004</v>
      </c>
      <c r="H56" s="387"/>
      <c r="I56" s="387">
        <f>K55+G56+H56</f>
        <v>11.273</v>
      </c>
      <c r="J56" s="556">
        <v>0</v>
      </c>
      <c r="K56" s="387">
        <f t="shared" si="12"/>
        <v>11.273</v>
      </c>
      <c r="L56" s="276">
        <f t="shared" si="13"/>
        <v>0</v>
      </c>
      <c r="M56" s="393" t="s">
        <v>258</v>
      </c>
      <c r="N56" s="635"/>
      <c r="O56" s="640"/>
      <c r="P56" s="640"/>
      <c r="Q56" s="640"/>
      <c r="R56" s="640"/>
      <c r="S56" s="620"/>
      <c r="T56" s="401"/>
      <c r="U56" s="172"/>
      <c r="V56" s="172"/>
      <c r="W56" s="172"/>
      <c r="X56" s="172"/>
      <c r="Y56" s="172"/>
      <c r="Z56" s="172"/>
      <c r="AA56" s="168"/>
    </row>
    <row r="57" spans="2:27" s="238" customFormat="1" ht="19.899999999999999" customHeight="1">
      <c r="B57" s="631"/>
      <c r="C57" s="737"/>
      <c r="D57" s="654"/>
      <c r="E57" s="655" t="s">
        <v>451</v>
      </c>
      <c r="F57" s="391" t="s">
        <v>20</v>
      </c>
      <c r="G57" s="388">
        <v>1.254</v>
      </c>
      <c r="H57" s="387"/>
      <c r="I57" s="387">
        <f t="shared" ref="I57" si="14">+G57+H57</f>
        <v>1.254</v>
      </c>
      <c r="J57" s="556">
        <v>1.792</v>
      </c>
      <c r="K57" s="387">
        <f t="shared" si="12"/>
        <v>-0.53800000000000003</v>
      </c>
      <c r="L57" s="276">
        <f t="shared" si="11"/>
        <v>1.4290271132376395</v>
      </c>
      <c r="M57" s="393">
        <v>43861</v>
      </c>
      <c r="N57" s="635">
        <f>G57+G58+G59</f>
        <v>14.245999999999999</v>
      </c>
      <c r="O57" s="640">
        <f t="shared" ref="O57" si="15">+H57+H58+H59</f>
        <v>0</v>
      </c>
      <c r="P57" s="640">
        <f t="shared" ref="P57" si="16">N57+O57</f>
        <v>14.245999999999999</v>
      </c>
      <c r="Q57" s="640">
        <f t="shared" ref="Q57" si="17">J57+J58+J59</f>
        <v>6.8879999999999999</v>
      </c>
      <c r="R57" s="640">
        <f t="shared" ref="R57" si="18">+P57-Q57</f>
        <v>7.3579999999999988</v>
      </c>
      <c r="S57" s="620">
        <f t="shared" ref="S57" si="19">Q57/P57</f>
        <v>0.48350414151340732</v>
      </c>
      <c r="T57" s="401"/>
      <c r="U57" s="172"/>
      <c r="V57" s="172"/>
      <c r="W57" s="172"/>
      <c r="X57" s="172"/>
      <c r="Y57" s="172"/>
      <c r="Z57" s="172"/>
      <c r="AA57" s="237"/>
    </row>
    <row r="58" spans="2:27" s="238" customFormat="1" ht="19.899999999999999" customHeight="1">
      <c r="B58" s="631"/>
      <c r="C58" s="737"/>
      <c r="D58" s="654"/>
      <c r="E58" s="655"/>
      <c r="F58" s="391" t="s">
        <v>21</v>
      </c>
      <c r="G58" s="388">
        <v>5.8689999999999998</v>
      </c>
      <c r="H58" s="387"/>
      <c r="I58" s="387">
        <f t="shared" ref="I58:I59" si="20">K57+G58+H58</f>
        <v>5.3309999999999995</v>
      </c>
      <c r="J58" s="556">
        <v>5.0960000000000001</v>
      </c>
      <c r="K58" s="387">
        <f t="shared" si="12"/>
        <v>0.23499999999999943</v>
      </c>
      <c r="L58" s="276">
        <f t="shared" si="13"/>
        <v>0.95591821421872081</v>
      </c>
      <c r="M58" s="393" t="s">
        <v>258</v>
      </c>
      <c r="N58" s="635"/>
      <c r="O58" s="640"/>
      <c r="P58" s="640"/>
      <c r="Q58" s="640"/>
      <c r="R58" s="640"/>
      <c r="S58" s="620"/>
      <c r="T58" s="401"/>
      <c r="U58" s="172"/>
      <c r="V58" s="172"/>
      <c r="W58" s="172"/>
      <c r="X58" s="172"/>
      <c r="Y58" s="172"/>
      <c r="Z58" s="172"/>
      <c r="AA58" s="237"/>
    </row>
    <row r="59" spans="2:27" s="238" customFormat="1" ht="19.899999999999999" customHeight="1">
      <c r="B59" s="631"/>
      <c r="C59" s="737"/>
      <c r="D59" s="654"/>
      <c r="E59" s="655"/>
      <c r="F59" s="190" t="s">
        <v>22</v>
      </c>
      <c r="G59" s="388">
        <v>7.1230000000000002</v>
      </c>
      <c r="H59" s="387"/>
      <c r="I59" s="387">
        <f t="shared" si="20"/>
        <v>7.3579999999999997</v>
      </c>
      <c r="J59" s="556">
        <v>0</v>
      </c>
      <c r="K59" s="387">
        <f t="shared" si="12"/>
        <v>7.3579999999999997</v>
      </c>
      <c r="L59" s="276">
        <f t="shared" si="13"/>
        <v>0</v>
      </c>
      <c r="M59" s="393" t="s">
        <v>258</v>
      </c>
      <c r="N59" s="635"/>
      <c r="O59" s="640"/>
      <c r="P59" s="640"/>
      <c r="Q59" s="640"/>
      <c r="R59" s="640"/>
      <c r="S59" s="620"/>
      <c r="T59" s="401"/>
      <c r="U59" s="172"/>
      <c r="V59" s="172"/>
      <c r="W59" s="172"/>
      <c r="X59" s="172"/>
      <c r="Y59" s="172"/>
      <c r="Z59" s="172"/>
      <c r="AA59" s="237"/>
    </row>
    <row r="60" spans="2:27" s="238" customFormat="1" ht="19.899999999999999" customHeight="1">
      <c r="B60" s="631"/>
      <c r="C60" s="737"/>
      <c r="D60" s="654"/>
      <c r="E60" s="655" t="s">
        <v>440</v>
      </c>
      <c r="F60" s="391" t="s">
        <v>20</v>
      </c>
      <c r="G60" s="388">
        <v>1.254</v>
      </c>
      <c r="H60" s="387"/>
      <c r="I60" s="387">
        <f t="shared" ref="I60" si="21">+G60+H60</f>
        <v>1.254</v>
      </c>
      <c r="J60" s="556">
        <v>1.456</v>
      </c>
      <c r="K60" s="387">
        <f t="shared" si="12"/>
        <v>-0.20199999999999996</v>
      </c>
      <c r="L60" s="276">
        <f t="shared" si="11"/>
        <v>1.1610845295055821</v>
      </c>
      <c r="M60" s="393" t="s">
        <v>258</v>
      </c>
      <c r="N60" s="635">
        <f t="shared" ref="N60" si="22">G60+G61+G62</f>
        <v>14.25</v>
      </c>
      <c r="O60" s="640">
        <f t="shared" ref="O60" si="23">+H60+H61+H62</f>
        <v>0</v>
      </c>
      <c r="P60" s="640">
        <f t="shared" ref="P60" si="24">N60+O60</f>
        <v>14.25</v>
      </c>
      <c r="Q60" s="640">
        <f t="shared" ref="Q60" si="25">J60+J61+J62</f>
        <v>4.7040000000000006</v>
      </c>
      <c r="R60" s="640">
        <f t="shared" ref="R60" si="26">+P60-Q60</f>
        <v>9.5459999999999994</v>
      </c>
      <c r="S60" s="620">
        <f t="shared" ref="S60" si="27">Q60/P60</f>
        <v>0.33010526315789479</v>
      </c>
      <c r="T60" s="401"/>
      <c r="U60" s="172"/>
      <c r="V60" s="172"/>
      <c r="W60" s="172"/>
      <c r="X60" s="172"/>
      <c r="Y60" s="172"/>
      <c r="Z60" s="172"/>
      <c r="AA60" s="237"/>
    </row>
    <row r="61" spans="2:27" s="238" customFormat="1" ht="19.899999999999999" customHeight="1">
      <c r="B61" s="631"/>
      <c r="C61" s="737"/>
      <c r="D61" s="654"/>
      <c r="E61" s="655"/>
      <c r="F61" s="391" t="s">
        <v>21</v>
      </c>
      <c r="G61" s="388">
        <v>5.8710000000000004</v>
      </c>
      <c r="H61" s="387"/>
      <c r="I61" s="387">
        <f t="shared" ref="I61:I62" si="28">K60+G61+H61</f>
        <v>5.6690000000000005</v>
      </c>
      <c r="J61" s="556">
        <v>3.2480000000000002</v>
      </c>
      <c r="K61" s="387">
        <f t="shared" si="12"/>
        <v>2.4210000000000003</v>
      </c>
      <c r="L61" s="276">
        <f t="shared" si="13"/>
        <v>0.57294055388957488</v>
      </c>
      <c r="M61" s="393" t="s">
        <v>258</v>
      </c>
      <c r="N61" s="635"/>
      <c r="O61" s="640"/>
      <c r="P61" s="640"/>
      <c r="Q61" s="640"/>
      <c r="R61" s="640"/>
      <c r="S61" s="620"/>
      <c r="T61" s="401"/>
      <c r="U61" s="172"/>
      <c r="V61" s="172"/>
      <c r="W61" s="172"/>
      <c r="X61" s="172"/>
      <c r="Y61" s="172"/>
      <c r="Z61" s="172"/>
      <c r="AA61" s="237"/>
    </row>
    <row r="62" spans="2:27" s="238" customFormat="1" ht="19.899999999999999" customHeight="1">
      <c r="B62" s="631"/>
      <c r="C62" s="737"/>
      <c r="D62" s="654"/>
      <c r="E62" s="655"/>
      <c r="F62" s="190" t="s">
        <v>22</v>
      </c>
      <c r="G62" s="388">
        <v>7.125</v>
      </c>
      <c r="H62" s="387"/>
      <c r="I62" s="387">
        <f t="shared" si="28"/>
        <v>9.5459999999999994</v>
      </c>
      <c r="J62" s="556">
        <v>0</v>
      </c>
      <c r="K62" s="387">
        <f t="shared" si="12"/>
        <v>9.5459999999999994</v>
      </c>
      <c r="L62" s="276">
        <f t="shared" si="13"/>
        <v>0</v>
      </c>
      <c r="M62" s="393" t="s">
        <v>258</v>
      </c>
      <c r="N62" s="635"/>
      <c r="O62" s="640"/>
      <c r="P62" s="640"/>
      <c r="Q62" s="640"/>
      <c r="R62" s="640"/>
      <c r="S62" s="620"/>
      <c r="T62" s="401"/>
      <c r="U62" s="172"/>
      <c r="V62" s="172"/>
      <c r="W62" s="172"/>
      <c r="X62" s="172"/>
      <c r="Y62" s="172"/>
      <c r="Z62" s="172"/>
      <c r="AA62" s="237"/>
    </row>
    <row r="63" spans="2:27" s="238" customFormat="1" ht="19.899999999999999" customHeight="1">
      <c r="B63" s="631"/>
      <c r="C63" s="737"/>
      <c r="D63" s="654"/>
      <c r="E63" s="655" t="s">
        <v>441</v>
      </c>
      <c r="F63" s="391" t="s">
        <v>20</v>
      </c>
      <c r="G63" s="388">
        <v>1.254</v>
      </c>
      <c r="H63" s="387"/>
      <c r="I63" s="387">
        <f t="shared" ref="I63" si="29">+G63+H63</f>
        <v>1.254</v>
      </c>
      <c r="J63" s="556">
        <v>0.64400000000000002</v>
      </c>
      <c r="K63" s="387">
        <f t="shared" si="12"/>
        <v>0.61</v>
      </c>
      <c r="L63" s="276">
        <f t="shared" si="11"/>
        <v>0.51355661881977677</v>
      </c>
      <c r="M63" s="393" t="s">
        <v>258</v>
      </c>
      <c r="N63" s="635">
        <f t="shared" ref="N63" si="30">G63+G64+G65</f>
        <v>14.247</v>
      </c>
      <c r="O63" s="640">
        <f t="shared" ref="O63" si="31">+H63+H64+H65</f>
        <v>0</v>
      </c>
      <c r="P63" s="640">
        <f t="shared" ref="P63" si="32">N63+O63</f>
        <v>14.247</v>
      </c>
      <c r="Q63" s="640">
        <f t="shared" ref="Q63" si="33">J63+J64+J65</f>
        <v>3.8360000000000003</v>
      </c>
      <c r="R63" s="640">
        <f t="shared" ref="R63" si="34">+P63-Q63</f>
        <v>10.411</v>
      </c>
      <c r="S63" s="620">
        <f t="shared" ref="S63" si="35">Q63/P63</f>
        <v>0.26924966659647648</v>
      </c>
      <c r="T63" s="401"/>
      <c r="U63" s="172"/>
      <c r="V63" s="172"/>
      <c r="W63" s="172"/>
      <c r="X63" s="172"/>
      <c r="Y63" s="172"/>
      <c r="Z63" s="172"/>
      <c r="AA63" s="237"/>
    </row>
    <row r="64" spans="2:27" s="238" customFormat="1" ht="19.899999999999999" customHeight="1">
      <c r="B64" s="631"/>
      <c r="C64" s="737"/>
      <c r="D64" s="654"/>
      <c r="E64" s="655"/>
      <c r="F64" s="391" t="s">
        <v>21</v>
      </c>
      <c r="G64" s="388">
        <v>5.87</v>
      </c>
      <c r="H64" s="387"/>
      <c r="I64" s="387">
        <f t="shared" ref="I64:I127" si="36">K63+G64+H64</f>
        <v>6.48</v>
      </c>
      <c r="J64" s="556">
        <v>3.1920000000000002</v>
      </c>
      <c r="K64" s="387">
        <f t="shared" si="12"/>
        <v>3.2880000000000003</v>
      </c>
      <c r="L64" s="276">
        <f t="shared" si="13"/>
        <v>0.49259259259259258</v>
      </c>
      <c r="M64" s="393" t="s">
        <v>258</v>
      </c>
      <c r="N64" s="635"/>
      <c r="O64" s="640"/>
      <c r="P64" s="640"/>
      <c r="Q64" s="640"/>
      <c r="R64" s="640"/>
      <c r="S64" s="620"/>
      <c r="T64" s="401"/>
      <c r="U64" s="172"/>
      <c r="V64" s="172"/>
      <c r="W64" s="172"/>
      <c r="X64" s="172"/>
      <c r="Y64" s="172"/>
      <c r="Z64" s="172"/>
      <c r="AA64" s="237"/>
    </row>
    <row r="65" spans="2:27" s="238" customFormat="1" ht="19.899999999999999" customHeight="1">
      <c r="B65" s="631"/>
      <c r="C65" s="737"/>
      <c r="D65" s="654"/>
      <c r="E65" s="655"/>
      <c r="F65" s="190" t="s">
        <v>22</v>
      </c>
      <c r="G65" s="388">
        <v>7.1230000000000002</v>
      </c>
      <c r="H65" s="387"/>
      <c r="I65" s="387">
        <f t="shared" si="36"/>
        <v>10.411000000000001</v>
      </c>
      <c r="J65" s="556">
        <v>0</v>
      </c>
      <c r="K65" s="387">
        <f t="shared" si="12"/>
        <v>10.411000000000001</v>
      </c>
      <c r="L65" s="276">
        <f t="shared" si="13"/>
        <v>0</v>
      </c>
      <c r="M65" s="393" t="s">
        <v>258</v>
      </c>
      <c r="N65" s="635"/>
      <c r="O65" s="640"/>
      <c r="P65" s="640"/>
      <c r="Q65" s="640"/>
      <c r="R65" s="640"/>
      <c r="S65" s="620"/>
      <c r="T65" s="401"/>
      <c r="U65" s="172"/>
      <c r="V65" s="172"/>
      <c r="W65" s="172"/>
      <c r="X65" s="172"/>
      <c r="Y65" s="172"/>
      <c r="Z65" s="172"/>
      <c r="AA65" s="237"/>
    </row>
    <row r="66" spans="2:27" s="238" customFormat="1" ht="19.899999999999999" customHeight="1">
      <c r="B66" s="631"/>
      <c r="C66" s="737"/>
      <c r="D66" s="654"/>
      <c r="E66" s="655" t="s">
        <v>442</v>
      </c>
      <c r="F66" s="391" t="s">
        <v>20</v>
      </c>
      <c r="G66" s="388">
        <v>1.254</v>
      </c>
      <c r="H66" s="387"/>
      <c r="I66" s="387">
        <f t="shared" ref="I66:I129" si="37">+G66+H66</f>
        <v>1.254</v>
      </c>
      <c r="J66" s="556">
        <v>2.38</v>
      </c>
      <c r="K66" s="387">
        <f t="shared" si="12"/>
        <v>-1.1259999999999999</v>
      </c>
      <c r="L66" s="276">
        <f t="shared" si="11"/>
        <v>1.89792663476874</v>
      </c>
      <c r="M66" s="393" t="s">
        <v>258</v>
      </c>
      <c r="N66" s="635">
        <f t="shared" ref="N66" si="38">G66+G67+G68</f>
        <v>14.253</v>
      </c>
      <c r="O66" s="640">
        <f t="shared" ref="O66" si="39">+H66+H67+H68</f>
        <v>0</v>
      </c>
      <c r="P66" s="640">
        <f t="shared" ref="P66" si="40">N66+O66</f>
        <v>14.253</v>
      </c>
      <c r="Q66" s="640">
        <f t="shared" ref="Q66" si="41">J66+J67+J68</f>
        <v>3.4159999999999999</v>
      </c>
      <c r="R66" s="640">
        <f t="shared" ref="R66" si="42">+P66-Q66</f>
        <v>10.837</v>
      </c>
      <c r="S66" s="620">
        <f t="shared" ref="S66" si="43">Q66/P66</f>
        <v>0.23966884164737248</v>
      </c>
      <c r="T66" s="401"/>
      <c r="U66" s="172"/>
      <c r="V66" s="172"/>
      <c r="W66" s="172"/>
      <c r="X66" s="172"/>
      <c r="Y66" s="172"/>
      <c r="Z66" s="172"/>
      <c r="AA66" s="237"/>
    </row>
    <row r="67" spans="2:27" s="238" customFormat="1" ht="19.899999999999999" customHeight="1">
      <c r="B67" s="631"/>
      <c r="C67" s="737"/>
      <c r="D67" s="654"/>
      <c r="E67" s="655"/>
      <c r="F67" s="391" t="s">
        <v>21</v>
      </c>
      <c r="G67" s="407">
        <v>5.8719999999999999</v>
      </c>
      <c r="H67" s="387"/>
      <c r="I67" s="557">
        <f>K66+G67+H67</f>
        <v>4.7460000000000004</v>
      </c>
      <c r="J67" s="556">
        <v>1.036</v>
      </c>
      <c r="K67" s="387">
        <f t="shared" si="12"/>
        <v>3.7100000000000004</v>
      </c>
      <c r="L67" s="276">
        <f t="shared" si="13"/>
        <v>0.21828908554572271</v>
      </c>
      <c r="M67" s="393" t="s">
        <v>258</v>
      </c>
      <c r="N67" s="635"/>
      <c r="O67" s="640"/>
      <c r="P67" s="640"/>
      <c r="Q67" s="640"/>
      <c r="R67" s="640"/>
      <c r="S67" s="620"/>
      <c r="T67" s="401"/>
      <c r="U67" s="172"/>
      <c r="V67" s="172"/>
      <c r="W67" s="172"/>
      <c r="X67" s="172"/>
      <c r="Y67" s="172"/>
      <c r="Z67" s="172"/>
      <c r="AA67" s="237"/>
    </row>
    <row r="68" spans="2:27" s="238" customFormat="1" ht="19.899999999999999" customHeight="1">
      <c r="B68" s="631"/>
      <c r="C68" s="737"/>
      <c r="D68" s="654"/>
      <c r="E68" s="655"/>
      <c r="F68" s="190" t="s">
        <v>22</v>
      </c>
      <c r="G68" s="388">
        <v>7.1269999999999998</v>
      </c>
      <c r="H68" s="387"/>
      <c r="I68" s="387">
        <f t="shared" si="36"/>
        <v>10.837</v>
      </c>
      <c r="J68" s="556">
        <v>0</v>
      </c>
      <c r="K68" s="387">
        <f t="shared" si="12"/>
        <v>10.837</v>
      </c>
      <c r="L68" s="276">
        <f t="shared" si="13"/>
        <v>0</v>
      </c>
      <c r="M68" s="393" t="s">
        <v>258</v>
      </c>
      <c r="N68" s="635"/>
      <c r="O68" s="640"/>
      <c r="P68" s="640"/>
      <c r="Q68" s="640"/>
      <c r="R68" s="640"/>
      <c r="S68" s="620"/>
      <c r="T68" s="401"/>
      <c r="U68" s="172"/>
      <c r="V68" s="172"/>
      <c r="W68" s="172"/>
      <c r="X68" s="172"/>
      <c r="Y68" s="172"/>
      <c r="Z68" s="172"/>
      <c r="AA68" s="237"/>
    </row>
    <row r="69" spans="2:27" s="169" customFormat="1" ht="18.75" customHeight="1">
      <c r="B69" s="631"/>
      <c r="C69" s="737"/>
      <c r="D69" s="654" t="s">
        <v>331</v>
      </c>
      <c r="E69" s="634" t="s">
        <v>436</v>
      </c>
      <c r="F69" s="392" t="s">
        <v>20</v>
      </c>
      <c r="G69" s="388">
        <v>1.2529999999999999</v>
      </c>
      <c r="H69" s="387"/>
      <c r="I69" s="387">
        <f t="shared" si="37"/>
        <v>1.2529999999999999</v>
      </c>
      <c r="J69" s="556">
        <v>0.53200000000000003</v>
      </c>
      <c r="K69" s="387">
        <f t="shared" si="12"/>
        <v>0.72099999999999986</v>
      </c>
      <c r="L69" s="276">
        <f t="shared" si="11"/>
        <v>0.42458100558659223</v>
      </c>
      <c r="M69" s="393" t="s">
        <v>258</v>
      </c>
      <c r="N69" s="635">
        <f t="shared" ref="N69" si="44">G69+G70+G71</f>
        <v>14.234999999999999</v>
      </c>
      <c r="O69" s="640">
        <f t="shared" ref="O69" si="45">+H69+H70+H71</f>
        <v>0</v>
      </c>
      <c r="P69" s="640">
        <f t="shared" ref="P69" si="46">N69+O69</f>
        <v>14.234999999999999</v>
      </c>
      <c r="Q69" s="640">
        <f t="shared" ref="Q69" si="47">J69+J70+J71</f>
        <v>1.456</v>
      </c>
      <c r="R69" s="640">
        <f t="shared" ref="R69" si="48">+P69-Q69</f>
        <v>12.779</v>
      </c>
      <c r="S69" s="620">
        <f t="shared" ref="S69" si="49">Q69/P69</f>
        <v>0.10228310502283106</v>
      </c>
      <c r="T69" s="401"/>
      <c r="U69" s="172"/>
      <c r="V69" s="172"/>
      <c r="W69" s="172"/>
      <c r="X69" s="172"/>
      <c r="Y69" s="172"/>
      <c r="Z69" s="172"/>
      <c r="AA69" s="168"/>
    </row>
    <row r="70" spans="2:27" s="169" customFormat="1" ht="19.899999999999999" customHeight="1">
      <c r="B70" s="631"/>
      <c r="C70" s="737"/>
      <c r="D70" s="654"/>
      <c r="E70" s="634"/>
      <c r="F70" s="391" t="s">
        <v>21</v>
      </c>
      <c r="G70" s="407">
        <v>5.8650000000000002</v>
      </c>
      <c r="H70" s="387"/>
      <c r="I70" s="387">
        <f t="shared" si="36"/>
        <v>6.5860000000000003</v>
      </c>
      <c r="J70" s="556">
        <v>0.92400000000000004</v>
      </c>
      <c r="K70" s="387">
        <f t="shared" si="12"/>
        <v>5.6619999999999999</v>
      </c>
      <c r="L70" s="276">
        <f t="shared" si="13"/>
        <v>0.14029760097175828</v>
      </c>
      <c r="M70" s="393" t="s">
        <v>258</v>
      </c>
      <c r="N70" s="635"/>
      <c r="O70" s="640"/>
      <c r="P70" s="640"/>
      <c r="Q70" s="640"/>
      <c r="R70" s="640"/>
      <c r="S70" s="620"/>
      <c r="T70" s="401"/>
      <c r="U70" s="172"/>
      <c r="V70" s="172"/>
      <c r="W70" s="172"/>
      <c r="X70" s="172"/>
      <c r="Y70" s="172"/>
      <c r="Z70" s="172"/>
      <c r="AA70" s="168"/>
    </row>
    <row r="71" spans="2:27" s="169" customFormat="1" ht="19.899999999999999" customHeight="1">
      <c r="B71" s="631"/>
      <c r="C71" s="737"/>
      <c r="D71" s="654"/>
      <c r="E71" s="634"/>
      <c r="F71" s="190" t="s">
        <v>22</v>
      </c>
      <c r="G71" s="388">
        <v>7.117</v>
      </c>
      <c r="H71" s="387"/>
      <c r="I71" s="387">
        <f t="shared" si="36"/>
        <v>12.779</v>
      </c>
      <c r="J71" s="556">
        <v>0</v>
      </c>
      <c r="K71" s="387">
        <f t="shared" si="12"/>
        <v>12.779</v>
      </c>
      <c r="L71" s="276">
        <f t="shared" si="13"/>
        <v>0</v>
      </c>
      <c r="M71" s="393" t="s">
        <v>258</v>
      </c>
      <c r="N71" s="635"/>
      <c r="O71" s="640"/>
      <c r="P71" s="640"/>
      <c r="Q71" s="640"/>
      <c r="R71" s="640"/>
      <c r="S71" s="620"/>
      <c r="T71" s="401"/>
      <c r="U71" s="172"/>
      <c r="V71" s="172"/>
      <c r="W71" s="172"/>
      <c r="X71" s="172"/>
      <c r="Y71" s="172"/>
      <c r="Z71" s="172"/>
      <c r="AA71" s="168"/>
    </row>
    <row r="72" spans="2:27" s="238" customFormat="1" ht="19.899999999999999" customHeight="1">
      <c r="B72" s="631"/>
      <c r="C72" s="737"/>
      <c r="D72" s="654"/>
      <c r="E72" s="634" t="s">
        <v>437</v>
      </c>
      <c r="F72" s="392" t="s">
        <v>20</v>
      </c>
      <c r="G72" s="388">
        <v>1.2529999999999999</v>
      </c>
      <c r="H72" s="387"/>
      <c r="I72" s="387">
        <f t="shared" si="37"/>
        <v>1.2529999999999999</v>
      </c>
      <c r="J72" s="556">
        <v>0</v>
      </c>
      <c r="K72" s="387">
        <f t="shared" si="12"/>
        <v>1.2529999999999999</v>
      </c>
      <c r="L72" s="276">
        <f t="shared" si="11"/>
        <v>0</v>
      </c>
      <c r="M72" s="393" t="s">
        <v>258</v>
      </c>
      <c r="N72" s="635">
        <f t="shared" ref="N72" si="50">G72+G73+G74</f>
        <v>14.236000000000001</v>
      </c>
      <c r="O72" s="640">
        <f t="shared" ref="O72" si="51">+H72+H73+H74</f>
        <v>0</v>
      </c>
      <c r="P72" s="640">
        <f t="shared" ref="P72" si="52">N72+O72</f>
        <v>14.236000000000001</v>
      </c>
      <c r="Q72" s="640">
        <f t="shared" ref="Q72" si="53">J72+J73+J74</f>
        <v>0</v>
      </c>
      <c r="R72" s="640">
        <f t="shared" ref="R72" si="54">+P72-Q72</f>
        <v>14.236000000000001</v>
      </c>
      <c r="S72" s="620">
        <f t="shared" ref="S72" si="55">Q72/P72</f>
        <v>0</v>
      </c>
      <c r="T72" s="401"/>
      <c r="U72" s="172"/>
      <c r="V72" s="172"/>
      <c r="W72" s="172"/>
      <c r="X72" s="172"/>
      <c r="Y72" s="172"/>
      <c r="Z72" s="172"/>
      <c r="AA72" s="237"/>
    </row>
    <row r="73" spans="2:27" s="238" customFormat="1" ht="19.899999999999999" customHeight="1">
      <c r="B73" s="631"/>
      <c r="C73" s="737"/>
      <c r="D73" s="654"/>
      <c r="E73" s="634"/>
      <c r="F73" s="391" t="s">
        <v>21</v>
      </c>
      <c r="G73" s="407">
        <v>5.8650000000000002</v>
      </c>
      <c r="H73" s="387"/>
      <c r="I73" s="387">
        <f t="shared" si="36"/>
        <v>7.1180000000000003</v>
      </c>
      <c r="J73" s="556">
        <v>0</v>
      </c>
      <c r="K73" s="387">
        <f t="shared" si="12"/>
        <v>7.1180000000000003</v>
      </c>
      <c r="L73" s="276">
        <f t="shared" si="13"/>
        <v>0</v>
      </c>
      <c r="M73" s="393" t="s">
        <v>258</v>
      </c>
      <c r="N73" s="635"/>
      <c r="O73" s="640"/>
      <c r="P73" s="640"/>
      <c r="Q73" s="640"/>
      <c r="R73" s="640"/>
      <c r="S73" s="620"/>
      <c r="T73" s="401"/>
      <c r="U73" s="172"/>
      <c r="V73" s="172"/>
      <c r="W73" s="172"/>
      <c r="X73" s="172"/>
      <c r="Y73" s="172"/>
      <c r="Z73" s="172"/>
      <c r="AA73" s="237"/>
    </row>
    <row r="74" spans="2:27" s="238" customFormat="1" ht="19.899999999999999" customHeight="1">
      <c r="B74" s="631"/>
      <c r="C74" s="737"/>
      <c r="D74" s="654"/>
      <c r="E74" s="634"/>
      <c r="F74" s="190" t="s">
        <v>22</v>
      </c>
      <c r="G74" s="388">
        <v>7.1180000000000003</v>
      </c>
      <c r="H74" s="387"/>
      <c r="I74" s="387">
        <f t="shared" si="36"/>
        <v>14.236000000000001</v>
      </c>
      <c r="J74" s="556">
        <v>0</v>
      </c>
      <c r="K74" s="387">
        <f t="shared" si="12"/>
        <v>14.236000000000001</v>
      </c>
      <c r="L74" s="276">
        <f t="shared" si="13"/>
        <v>0</v>
      </c>
      <c r="M74" s="393" t="s">
        <v>258</v>
      </c>
      <c r="N74" s="635"/>
      <c r="O74" s="640"/>
      <c r="P74" s="640"/>
      <c r="Q74" s="640"/>
      <c r="R74" s="640"/>
      <c r="S74" s="620"/>
      <c r="T74" s="401"/>
      <c r="U74" s="172"/>
      <c r="V74" s="172"/>
      <c r="W74" s="172"/>
      <c r="X74" s="172"/>
      <c r="Y74" s="172"/>
      <c r="Z74" s="172"/>
      <c r="AA74" s="237"/>
    </row>
    <row r="75" spans="2:27" s="238" customFormat="1" ht="19.899999999999999" customHeight="1">
      <c r="B75" s="631"/>
      <c r="C75" s="737"/>
      <c r="D75" s="654"/>
      <c r="E75" s="634" t="s">
        <v>438</v>
      </c>
      <c r="F75" s="392" t="s">
        <v>20</v>
      </c>
      <c r="G75" s="388">
        <v>1.252</v>
      </c>
      <c r="H75" s="387"/>
      <c r="I75" s="387">
        <f t="shared" si="37"/>
        <v>1.252</v>
      </c>
      <c r="J75" s="556">
        <v>0</v>
      </c>
      <c r="K75" s="387">
        <f t="shared" si="12"/>
        <v>1.252</v>
      </c>
      <c r="L75" s="276">
        <f t="shared" si="11"/>
        <v>0</v>
      </c>
      <c r="M75" s="393" t="s">
        <v>258</v>
      </c>
      <c r="N75" s="635">
        <f t="shared" ref="N75" si="56">G75+G76+G77</f>
        <v>14.231</v>
      </c>
      <c r="O75" s="640">
        <f t="shared" ref="O75" si="57">+H75+H76+H77</f>
        <v>0</v>
      </c>
      <c r="P75" s="640">
        <f t="shared" ref="P75" si="58">N75+O75</f>
        <v>14.231</v>
      </c>
      <c r="Q75" s="640">
        <f t="shared" ref="Q75" si="59">J75+J76+J77</f>
        <v>0</v>
      </c>
      <c r="R75" s="640">
        <f t="shared" ref="R75" si="60">+P75-Q75</f>
        <v>14.231</v>
      </c>
      <c r="S75" s="620">
        <f t="shared" ref="S75" si="61">Q75/P75</f>
        <v>0</v>
      </c>
      <c r="T75" s="401"/>
      <c r="U75" s="172"/>
      <c r="V75" s="172"/>
      <c r="W75" s="172"/>
      <c r="X75" s="172"/>
      <c r="Y75" s="172"/>
      <c r="Z75" s="172"/>
      <c r="AA75" s="237"/>
    </row>
    <row r="76" spans="2:27" s="238" customFormat="1" ht="19.899999999999999" customHeight="1">
      <c r="B76" s="631"/>
      <c r="C76" s="737"/>
      <c r="D76" s="654"/>
      <c r="E76" s="634"/>
      <c r="F76" s="391" t="s">
        <v>21</v>
      </c>
      <c r="G76" s="388">
        <v>5.8630000000000004</v>
      </c>
      <c r="H76" s="387"/>
      <c r="I76" s="387">
        <f t="shared" si="36"/>
        <v>7.1150000000000002</v>
      </c>
      <c r="J76" s="556">
        <v>0</v>
      </c>
      <c r="K76" s="387">
        <f t="shared" si="12"/>
        <v>7.1150000000000002</v>
      </c>
      <c r="L76" s="276">
        <f t="shared" si="13"/>
        <v>0</v>
      </c>
      <c r="M76" s="393" t="s">
        <v>258</v>
      </c>
      <c r="N76" s="635"/>
      <c r="O76" s="640"/>
      <c r="P76" s="640"/>
      <c r="Q76" s="640"/>
      <c r="R76" s="640"/>
      <c r="S76" s="620"/>
      <c r="T76" s="401"/>
      <c r="U76" s="172"/>
      <c r="V76" s="172"/>
      <c r="W76" s="172"/>
      <c r="X76" s="172"/>
      <c r="Y76" s="172"/>
      <c r="Z76" s="172"/>
      <c r="AA76" s="237"/>
    </row>
    <row r="77" spans="2:27" s="238" customFormat="1" ht="19.899999999999999" customHeight="1">
      <c r="B77" s="631"/>
      <c r="C77" s="737"/>
      <c r="D77" s="654"/>
      <c r="E77" s="634"/>
      <c r="F77" s="190" t="s">
        <v>22</v>
      </c>
      <c r="G77" s="388">
        <v>7.1159999999999997</v>
      </c>
      <c r="H77" s="387"/>
      <c r="I77" s="387">
        <f t="shared" si="36"/>
        <v>14.231</v>
      </c>
      <c r="J77" s="556">
        <v>0</v>
      </c>
      <c r="K77" s="387">
        <f t="shared" si="12"/>
        <v>14.231</v>
      </c>
      <c r="L77" s="276">
        <f t="shared" si="13"/>
        <v>0</v>
      </c>
      <c r="M77" s="393" t="s">
        <v>258</v>
      </c>
      <c r="N77" s="635"/>
      <c r="O77" s="640"/>
      <c r="P77" s="640"/>
      <c r="Q77" s="640"/>
      <c r="R77" s="640"/>
      <c r="S77" s="620"/>
      <c r="T77" s="401"/>
      <c r="U77" s="172"/>
      <c r="V77" s="172"/>
      <c r="W77" s="172"/>
      <c r="X77" s="172"/>
      <c r="Y77" s="172"/>
      <c r="Z77" s="172"/>
      <c r="AA77" s="237"/>
    </row>
    <row r="78" spans="2:27" s="169" customFormat="1" ht="19.5" customHeight="1">
      <c r="B78" s="631"/>
      <c r="C78" s="737"/>
      <c r="D78" s="654" t="s">
        <v>332</v>
      </c>
      <c r="E78" s="655" t="s">
        <v>421</v>
      </c>
      <c r="F78" s="392" t="s">
        <v>20</v>
      </c>
      <c r="G78" s="388">
        <v>1.254</v>
      </c>
      <c r="H78" s="387"/>
      <c r="I78" s="387">
        <f t="shared" si="37"/>
        <v>1.254</v>
      </c>
      <c r="J78" s="556">
        <v>0.16800000000000001</v>
      </c>
      <c r="K78" s="387">
        <f t="shared" si="12"/>
        <v>1.0860000000000001</v>
      </c>
      <c r="L78" s="276">
        <f t="shared" si="11"/>
        <v>0.13397129186602871</v>
      </c>
      <c r="M78" s="393" t="s">
        <v>258</v>
      </c>
      <c r="N78" s="635">
        <f t="shared" ref="N78" si="62">G78+G79+G80</f>
        <v>14.25</v>
      </c>
      <c r="O78" s="640">
        <f t="shared" ref="O78" si="63">+H78+H79+H80</f>
        <v>0</v>
      </c>
      <c r="P78" s="640">
        <f t="shared" ref="P78" si="64">N78+O78</f>
        <v>14.25</v>
      </c>
      <c r="Q78" s="640">
        <f t="shared" ref="Q78" si="65">J78+J79+J80</f>
        <v>5.6</v>
      </c>
      <c r="R78" s="640">
        <f t="shared" ref="R78" si="66">+P78-Q78</f>
        <v>8.65</v>
      </c>
      <c r="S78" s="620">
        <f t="shared" ref="S78" si="67">Q78/P78</f>
        <v>0.39298245614035088</v>
      </c>
      <c r="T78" s="401"/>
      <c r="U78" s="172"/>
      <c r="V78" s="172"/>
      <c r="W78" s="172"/>
      <c r="X78" s="172"/>
      <c r="Y78" s="172"/>
      <c r="Z78" s="172"/>
      <c r="AA78" s="168"/>
    </row>
    <row r="79" spans="2:27" s="169" customFormat="1" ht="19.899999999999999" customHeight="1">
      <c r="B79" s="631"/>
      <c r="C79" s="737"/>
      <c r="D79" s="654"/>
      <c r="E79" s="655"/>
      <c r="F79" s="391" t="s">
        <v>21</v>
      </c>
      <c r="G79" s="388">
        <v>5.8710000000000004</v>
      </c>
      <c r="H79" s="387"/>
      <c r="I79" s="387">
        <f t="shared" si="36"/>
        <v>6.9570000000000007</v>
      </c>
      <c r="J79" s="556">
        <v>4.032</v>
      </c>
      <c r="K79" s="387">
        <f t="shared" si="12"/>
        <v>2.9250000000000007</v>
      </c>
      <c r="L79" s="276">
        <f t="shared" si="13"/>
        <v>0.57956015523932725</v>
      </c>
      <c r="M79" s="393" t="s">
        <v>258</v>
      </c>
      <c r="N79" s="635"/>
      <c r="O79" s="640"/>
      <c r="P79" s="640"/>
      <c r="Q79" s="640"/>
      <c r="R79" s="640"/>
      <c r="S79" s="620"/>
      <c r="T79" s="401"/>
      <c r="U79" s="172"/>
      <c r="V79" s="172"/>
      <c r="W79" s="172"/>
      <c r="X79" s="172"/>
      <c r="Y79" s="172"/>
      <c r="Z79" s="172"/>
      <c r="AA79" s="168"/>
    </row>
    <row r="80" spans="2:27" s="169" customFormat="1" ht="19.899999999999999" customHeight="1">
      <c r="B80" s="631"/>
      <c r="C80" s="737"/>
      <c r="D80" s="654"/>
      <c r="E80" s="655"/>
      <c r="F80" s="190" t="s">
        <v>22</v>
      </c>
      <c r="G80" s="388">
        <v>7.125</v>
      </c>
      <c r="H80" s="387"/>
      <c r="I80" s="387">
        <f t="shared" si="36"/>
        <v>10.050000000000001</v>
      </c>
      <c r="J80" s="556">
        <v>1.4</v>
      </c>
      <c r="K80" s="387">
        <f t="shared" si="12"/>
        <v>8.65</v>
      </c>
      <c r="L80" s="276">
        <f t="shared" si="13"/>
        <v>0.13930348258706465</v>
      </c>
      <c r="M80" s="393" t="s">
        <v>258</v>
      </c>
      <c r="N80" s="635"/>
      <c r="O80" s="640"/>
      <c r="P80" s="640"/>
      <c r="Q80" s="640"/>
      <c r="R80" s="640"/>
      <c r="S80" s="620"/>
      <c r="T80" s="401"/>
      <c r="U80" s="172"/>
      <c r="V80" s="172"/>
      <c r="W80" s="172"/>
      <c r="X80" s="172"/>
      <c r="Y80" s="172"/>
      <c r="Z80" s="172"/>
      <c r="AA80" s="168"/>
    </row>
    <row r="81" spans="2:27" s="238" customFormat="1" ht="19.899999999999999" customHeight="1">
      <c r="B81" s="631"/>
      <c r="C81" s="737"/>
      <c r="D81" s="654"/>
      <c r="E81" s="655" t="s">
        <v>422</v>
      </c>
      <c r="F81" s="392" t="s">
        <v>20</v>
      </c>
      <c r="G81" s="388">
        <v>1.254</v>
      </c>
      <c r="H81" s="387"/>
      <c r="I81" s="387">
        <f t="shared" si="37"/>
        <v>1.254</v>
      </c>
      <c r="J81" s="556">
        <v>0</v>
      </c>
      <c r="K81" s="387">
        <f t="shared" si="12"/>
        <v>1.254</v>
      </c>
      <c r="L81" s="276">
        <f t="shared" si="11"/>
        <v>0</v>
      </c>
      <c r="M81" s="393" t="s">
        <v>258</v>
      </c>
      <c r="N81" s="635">
        <f t="shared" ref="N81" si="68">G81+G82+G83</f>
        <v>14.248000000000001</v>
      </c>
      <c r="O81" s="640">
        <f t="shared" ref="O81" si="69">+H81+H82+H83</f>
        <v>0</v>
      </c>
      <c r="P81" s="640">
        <f t="shared" ref="P81" si="70">N81+O81</f>
        <v>14.248000000000001</v>
      </c>
      <c r="Q81" s="640">
        <f t="shared" ref="Q81" si="71">J81+J82+J83</f>
        <v>0.98</v>
      </c>
      <c r="R81" s="640">
        <f t="shared" ref="R81" si="72">+P81-Q81</f>
        <v>13.268000000000001</v>
      </c>
      <c r="S81" s="620">
        <f t="shared" ref="S81" si="73">Q81/P81</f>
        <v>6.8781583380123523E-2</v>
      </c>
      <c r="T81" s="401"/>
      <c r="U81" s="172"/>
      <c r="V81" s="172"/>
      <c r="W81" s="172"/>
      <c r="X81" s="172"/>
      <c r="Y81" s="172"/>
      <c r="Z81" s="172"/>
      <c r="AA81" s="237"/>
    </row>
    <row r="82" spans="2:27" s="238" customFormat="1" ht="19.899999999999999" customHeight="1">
      <c r="B82" s="631"/>
      <c r="C82" s="737"/>
      <c r="D82" s="654"/>
      <c r="E82" s="655"/>
      <c r="F82" s="391" t="s">
        <v>21</v>
      </c>
      <c r="G82" s="388">
        <v>5.87</v>
      </c>
      <c r="H82" s="387"/>
      <c r="I82" s="387">
        <f t="shared" si="36"/>
        <v>7.1240000000000006</v>
      </c>
      <c r="J82" s="556">
        <v>0.98</v>
      </c>
      <c r="K82" s="387">
        <f t="shared" si="12"/>
        <v>6.1440000000000001</v>
      </c>
      <c r="L82" s="276">
        <f t="shared" si="13"/>
        <v>0.13756316676024705</v>
      </c>
      <c r="M82" s="393" t="s">
        <v>258</v>
      </c>
      <c r="N82" s="635"/>
      <c r="O82" s="640"/>
      <c r="P82" s="640"/>
      <c r="Q82" s="640"/>
      <c r="R82" s="640"/>
      <c r="S82" s="620"/>
      <c r="T82" s="401"/>
      <c r="U82" s="172"/>
      <c r="V82" s="172"/>
      <c r="W82" s="172"/>
      <c r="X82" s="172"/>
      <c r="Y82" s="172"/>
      <c r="Z82" s="172"/>
      <c r="AA82" s="237"/>
    </row>
    <row r="83" spans="2:27" s="238" customFormat="1" ht="19.899999999999999" customHeight="1">
      <c r="B83" s="631"/>
      <c r="C83" s="737"/>
      <c r="D83" s="654"/>
      <c r="E83" s="655"/>
      <c r="F83" s="190" t="s">
        <v>22</v>
      </c>
      <c r="G83" s="388">
        <v>7.1239999999999997</v>
      </c>
      <c r="H83" s="387"/>
      <c r="I83" s="387">
        <f t="shared" si="36"/>
        <v>13.268000000000001</v>
      </c>
      <c r="J83" s="556">
        <v>0</v>
      </c>
      <c r="K83" s="387">
        <f t="shared" si="12"/>
        <v>13.268000000000001</v>
      </c>
      <c r="L83" s="276">
        <f t="shared" si="13"/>
        <v>0</v>
      </c>
      <c r="M83" s="393" t="s">
        <v>258</v>
      </c>
      <c r="N83" s="635"/>
      <c r="O83" s="640"/>
      <c r="P83" s="640"/>
      <c r="Q83" s="640"/>
      <c r="R83" s="640"/>
      <c r="S83" s="620"/>
      <c r="T83" s="401"/>
      <c r="U83" s="172"/>
      <c r="V83" s="172"/>
      <c r="W83" s="172"/>
      <c r="X83" s="172"/>
      <c r="Y83" s="172"/>
      <c r="Z83" s="172"/>
      <c r="AA83" s="237"/>
    </row>
    <row r="84" spans="2:27" s="238" customFormat="1" ht="19.899999999999999" customHeight="1">
      <c r="B84" s="631"/>
      <c r="C84" s="737"/>
      <c r="D84" s="654"/>
      <c r="E84" s="655" t="s">
        <v>448</v>
      </c>
      <c r="F84" s="392" t="s">
        <v>20</v>
      </c>
      <c r="G84" s="388">
        <v>1.254</v>
      </c>
      <c r="H84" s="387"/>
      <c r="I84" s="387">
        <f t="shared" si="37"/>
        <v>1.254</v>
      </c>
      <c r="J84" s="556">
        <v>0.64400000000000002</v>
      </c>
      <c r="K84" s="387">
        <f t="shared" si="12"/>
        <v>0.61</v>
      </c>
      <c r="L84" s="276">
        <f t="shared" si="11"/>
        <v>0.51355661881977677</v>
      </c>
      <c r="M84" s="393" t="s">
        <v>258</v>
      </c>
      <c r="N84" s="635">
        <f t="shared" ref="N84" si="74">G84+G85+G86</f>
        <v>14.251999999999999</v>
      </c>
      <c r="O84" s="640">
        <f t="shared" ref="O84" si="75">+H84+H85+H86</f>
        <v>0</v>
      </c>
      <c r="P84" s="640">
        <f t="shared" ref="P84" si="76">N84+O84</f>
        <v>14.251999999999999</v>
      </c>
      <c r="Q84" s="640">
        <f t="shared" ref="Q84" si="77">J84+J85+J86</f>
        <v>2.52</v>
      </c>
      <c r="R84" s="640">
        <f t="shared" ref="R84" si="78">+P84-Q84</f>
        <v>11.731999999999999</v>
      </c>
      <c r="S84" s="620">
        <f t="shared" ref="S84" si="79">Q84/P84</f>
        <v>0.17681728880157171</v>
      </c>
      <c r="T84" s="401"/>
      <c r="U84" s="172"/>
      <c r="V84" s="172"/>
      <c r="W84" s="172"/>
      <c r="X84" s="172"/>
      <c r="Y84" s="172"/>
      <c r="Z84" s="172"/>
      <c r="AA84" s="237"/>
    </row>
    <row r="85" spans="2:27" s="238" customFormat="1" ht="19.899999999999999" customHeight="1">
      <c r="B85" s="631"/>
      <c r="C85" s="737"/>
      <c r="D85" s="654"/>
      <c r="E85" s="655"/>
      <c r="F85" s="391" t="s">
        <v>21</v>
      </c>
      <c r="G85" s="388">
        <v>5.8719999999999999</v>
      </c>
      <c r="H85" s="387"/>
      <c r="I85" s="387">
        <f t="shared" si="36"/>
        <v>6.4820000000000002</v>
      </c>
      <c r="J85" s="556">
        <v>1.8759999999999999</v>
      </c>
      <c r="K85" s="387">
        <f t="shared" si="12"/>
        <v>4.6059999999999999</v>
      </c>
      <c r="L85" s="276">
        <f t="shared" si="13"/>
        <v>0.2894168466522678</v>
      </c>
      <c r="M85" s="393" t="s">
        <v>258</v>
      </c>
      <c r="N85" s="635"/>
      <c r="O85" s="640"/>
      <c r="P85" s="640"/>
      <c r="Q85" s="640"/>
      <c r="R85" s="640"/>
      <c r="S85" s="620"/>
      <c r="T85" s="401"/>
      <c r="U85" s="172"/>
      <c r="V85" s="172"/>
      <c r="W85" s="172"/>
      <c r="X85" s="172"/>
      <c r="Y85" s="172"/>
      <c r="Z85" s="172"/>
      <c r="AA85" s="237"/>
    </row>
    <row r="86" spans="2:27" s="238" customFormat="1" ht="19.899999999999999" customHeight="1">
      <c r="B86" s="631"/>
      <c r="C86" s="737"/>
      <c r="D86" s="654"/>
      <c r="E86" s="655"/>
      <c r="F86" s="190" t="s">
        <v>22</v>
      </c>
      <c r="G86" s="407">
        <v>7.1260000000000003</v>
      </c>
      <c r="H86" s="387"/>
      <c r="I86" s="387">
        <f t="shared" si="36"/>
        <v>11.731999999999999</v>
      </c>
      <c r="J86" s="556">
        <v>0</v>
      </c>
      <c r="K86" s="387">
        <f t="shared" si="12"/>
        <v>11.731999999999999</v>
      </c>
      <c r="L86" s="276">
        <f t="shared" si="13"/>
        <v>0</v>
      </c>
      <c r="M86" s="393" t="s">
        <v>258</v>
      </c>
      <c r="N86" s="635"/>
      <c r="O86" s="640"/>
      <c r="P86" s="640"/>
      <c r="Q86" s="640"/>
      <c r="R86" s="640"/>
      <c r="S86" s="620"/>
      <c r="T86" s="401"/>
      <c r="U86" s="172"/>
      <c r="V86" s="172"/>
      <c r="W86" s="172"/>
      <c r="X86" s="172"/>
      <c r="Y86" s="172"/>
      <c r="Z86" s="172"/>
      <c r="AA86" s="237"/>
    </row>
    <row r="87" spans="2:27" s="238" customFormat="1" ht="19.899999999999999" customHeight="1">
      <c r="B87" s="631"/>
      <c r="C87" s="737"/>
      <c r="D87" s="654"/>
      <c r="E87" s="655" t="s">
        <v>423</v>
      </c>
      <c r="F87" s="392" t="s">
        <v>20</v>
      </c>
      <c r="G87" s="407">
        <v>1.2529999999999999</v>
      </c>
      <c r="H87" s="387"/>
      <c r="I87" s="387">
        <f t="shared" si="37"/>
        <v>1.2529999999999999</v>
      </c>
      <c r="J87" s="556">
        <v>0.16800000000000001</v>
      </c>
      <c r="K87" s="387">
        <f t="shared" si="12"/>
        <v>1.085</v>
      </c>
      <c r="L87" s="276">
        <f t="shared" si="11"/>
        <v>0.13407821229050282</v>
      </c>
      <c r="M87" s="393" t="s">
        <v>258</v>
      </c>
      <c r="N87" s="635">
        <f t="shared" ref="N87" si="80">G87+G88+G89</f>
        <v>14.234</v>
      </c>
      <c r="O87" s="640">
        <f t="shared" ref="O87" si="81">+H87+H88+H89</f>
        <v>0</v>
      </c>
      <c r="P87" s="640">
        <f t="shared" ref="P87" si="82">N87+O87</f>
        <v>14.234</v>
      </c>
      <c r="Q87" s="640">
        <f t="shared" ref="Q87" si="83">J87+J88+J89</f>
        <v>1.4989999999999999</v>
      </c>
      <c r="R87" s="640">
        <f t="shared" ref="R87" si="84">+P87-Q87</f>
        <v>12.734999999999999</v>
      </c>
      <c r="S87" s="620">
        <f t="shared" ref="S87" si="85">Q87/P87</f>
        <v>0.10531122664043838</v>
      </c>
      <c r="T87" s="401"/>
      <c r="U87" s="172"/>
      <c r="V87" s="172"/>
      <c r="W87" s="172"/>
      <c r="X87" s="172"/>
      <c r="Y87" s="172"/>
      <c r="Z87" s="172"/>
      <c r="AA87" s="237"/>
    </row>
    <row r="88" spans="2:27" s="238" customFormat="1" ht="19.899999999999999" customHeight="1">
      <c r="B88" s="631"/>
      <c r="C88" s="737"/>
      <c r="D88" s="654"/>
      <c r="E88" s="655"/>
      <c r="F88" s="391" t="s">
        <v>21</v>
      </c>
      <c r="G88" s="388">
        <v>5.8639999999999999</v>
      </c>
      <c r="H88" s="387"/>
      <c r="I88" s="387">
        <f t="shared" si="36"/>
        <v>6.9489999999999998</v>
      </c>
      <c r="J88" s="556">
        <v>1.331</v>
      </c>
      <c r="K88" s="387">
        <f t="shared" si="12"/>
        <v>5.6180000000000003</v>
      </c>
      <c r="L88" s="276">
        <f t="shared" si="13"/>
        <v>0.19153835084184775</v>
      </c>
      <c r="M88" s="393" t="s">
        <v>258</v>
      </c>
      <c r="N88" s="635"/>
      <c r="O88" s="640"/>
      <c r="P88" s="640"/>
      <c r="Q88" s="640"/>
      <c r="R88" s="640"/>
      <c r="S88" s="620"/>
      <c r="T88" s="401"/>
      <c r="U88" s="172"/>
      <c r="V88" s="172"/>
      <c r="W88" s="172"/>
      <c r="X88" s="172"/>
      <c r="Y88" s="172"/>
      <c r="Z88" s="172"/>
      <c r="AA88" s="237"/>
    </row>
    <row r="89" spans="2:27" s="238" customFormat="1" ht="19.899999999999999" customHeight="1">
      <c r="B89" s="631"/>
      <c r="C89" s="737"/>
      <c r="D89" s="654"/>
      <c r="E89" s="655"/>
      <c r="F89" s="190" t="s">
        <v>22</v>
      </c>
      <c r="G89" s="388">
        <v>7.117</v>
      </c>
      <c r="H89" s="387"/>
      <c r="I89" s="387">
        <f t="shared" si="36"/>
        <v>12.734999999999999</v>
      </c>
      <c r="J89" s="556">
        <v>0</v>
      </c>
      <c r="K89" s="387">
        <f t="shared" si="12"/>
        <v>12.734999999999999</v>
      </c>
      <c r="L89" s="276">
        <f t="shared" si="13"/>
        <v>0</v>
      </c>
      <c r="M89" s="393" t="s">
        <v>258</v>
      </c>
      <c r="N89" s="635"/>
      <c r="O89" s="640"/>
      <c r="P89" s="640"/>
      <c r="Q89" s="640"/>
      <c r="R89" s="640"/>
      <c r="S89" s="620"/>
      <c r="T89" s="401"/>
      <c r="U89" s="172"/>
      <c r="V89" s="172"/>
      <c r="W89" s="172"/>
      <c r="X89" s="172"/>
      <c r="Y89" s="172"/>
      <c r="Z89" s="172"/>
      <c r="AA89" s="237"/>
    </row>
    <row r="90" spans="2:27" s="238" customFormat="1" ht="19.899999999999999" customHeight="1">
      <c r="B90" s="631"/>
      <c r="C90" s="737"/>
      <c r="D90" s="654"/>
      <c r="E90" s="655" t="s">
        <v>424</v>
      </c>
      <c r="F90" s="392" t="s">
        <v>20</v>
      </c>
      <c r="G90" s="388">
        <v>1.254</v>
      </c>
      <c r="H90" s="387"/>
      <c r="I90" s="387">
        <f t="shared" si="37"/>
        <v>1.254</v>
      </c>
      <c r="J90" s="556">
        <v>0.28000000000000003</v>
      </c>
      <c r="K90" s="387">
        <f t="shared" si="12"/>
        <v>0.97399999999999998</v>
      </c>
      <c r="L90" s="276">
        <f t="shared" si="11"/>
        <v>0.2232854864433812</v>
      </c>
      <c r="M90" s="393" t="s">
        <v>258</v>
      </c>
      <c r="N90" s="635">
        <f t="shared" ref="N90" si="86">G90+G91+G92</f>
        <v>14.254000000000001</v>
      </c>
      <c r="O90" s="640">
        <f t="shared" ref="O90" si="87">+H90+H91+H92</f>
        <v>0</v>
      </c>
      <c r="P90" s="640">
        <f t="shared" ref="P90" si="88">N90+O90</f>
        <v>14.254000000000001</v>
      </c>
      <c r="Q90" s="640">
        <f t="shared" ref="Q90" si="89">J90+J91+J92</f>
        <v>2.492</v>
      </c>
      <c r="R90" s="640">
        <f t="shared" ref="R90" si="90">+P90-Q90</f>
        <v>11.762</v>
      </c>
      <c r="S90" s="620">
        <f t="shared" ref="S90" si="91">Q90/P90</f>
        <v>0.17482811842289883</v>
      </c>
      <c r="T90" s="401"/>
      <c r="U90" s="172"/>
      <c r="V90" s="172"/>
      <c r="W90" s="172"/>
      <c r="X90" s="172"/>
      <c r="Y90" s="172"/>
      <c r="Z90" s="172"/>
      <c r="AA90" s="237"/>
    </row>
    <row r="91" spans="2:27" s="238" customFormat="1" ht="19.899999999999999" customHeight="1">
      <c r="B91" s="631"/>
      <c r="C91" s="737"/>
      <c r="D91" s="654"/>
      <c r="E91" s="655"/>
      <c r="F91" s="391" t="s">
        <v>21</v>
      </c>
      <c r="G91" s="388">
        <v>5.8730000000000002</v>
      </c>
      <c r="H91" s="387"/>
      <c r="I91" s="387">
        <f t="shared" si="36"/>
        <v>6.8470000000000004</v>
      </c>
      <c r="J91" s="556">
        <v>2.2120000000000002</v>
      </c>
      <c r="K91" s="387">
        <f t="shared" si="12"/>
        <v>4.6349999999999998</v>
      </c>
      <c r="L91" s="276">
        <f t="shared" si="13"/>
        <v>0.32306119468380312</v>
      </c>
      <c r="M91" s="393" t="s">
        <v>258</v>
      </c>
      <c r="N91" s="635"/>
      <c r="O91" s="640"/>
      <c r="P91" s="640"/>
      <c r="Q91" s="640"/>
      <c r="R91" s="640"/>
      <c r="S91" s="620"/>
      <c r="T91" s="401"/>
      <c r="U91" s="172"/>
      <c r="V91" s="172"/>
      <c r="W91" s="172"/>
      <c r="X91" s="172"/>
      <c r="Y91" s="172"/>
      <c r="Z91" s="172"/>
      <c r="AA91" s="237"/>
    </row>
    <row r="92" spans="2:27" s="238" customFormat="1" ht="19.899999999999999" customHeight="1">
      <c r="B92" s="631"/>
      <c r="C92" s="737"/>
      <c r="D92" s="654"/>
      <c r="E92" s="655"/>
      <c r="F92" s="190" t="s">
        <v>22</v>
      </c>
      <c r="G92" s="388">
        <v>7.1269999999999998</v>
      </c>
      <c r="H92" s="387"/>
      <c r="I92" s="387">
        <f t="shared" si="36"/>
        <v>11.762</v>
      </c>
      <c r="J92" s="556">
        <v>0</v>
      </c>
      <c r="K92" s="387">
        <f t="shared" si="12"/>
        <v>11.762</v>
      </c>
      <c r="L92" s="276">
        <f t="shared" si="13"/>
        <v>0</v>
      </c>
      <c r="M92" s="393" t="s">
        <v>258</v>
      </c>
      <c r="N92" s="635"/>
      <c r="O92" s="640"/>
      <c r="P92" s="640"/>
      <c r="Q92" s="640"/>
      <c r="R92" s="640"/>
      <c r="S92" s="620"/>
      <c r="T92" s="401"/>
      <c r="U92" s="172"/>
      <c r="V92" s="172"/>
      <c r="W92" s="172"/>
      <c r="X92" s="172"/>
      <c r="Y92" s="172"/>
      <c r="Z92" s="172"/>
      <c r="AA92" s="237"/>
    </row>
    <row r="93" spans="2:27" s="238" customFormat="1" ht="19.899999999999999" customHeight="1">
      <c r="B93" s="631"/>
      <c r="C93" s="737"/>
      <c r="D93" s="654"/>
      <c r="E93" s="655" t="s">
        <v>425</v>
      </c>
      <c r="F93" s="392" t="s">
        <v>20</v>
      </c>
      <c r="G93" s="388">
        <v>1.2529999999999999</v>
      </c>
      <c r="H93" s="387"/>
      <c r="I93" s="387">
        <f t="shared" si="37"/>
        <v>1.2529999999999999</v>
      </c>
      <c r="J93" s="556">
        <v>0</v>
      </c>
      <c r="K93" s="387">
        <f t="shared" si="12"/>
        <v>1.2529999999999999</v>
      </c>
      <c r="L93" s="276">
        <f t="shared" si="11"/>
        <v>0</v>
      </c>
      <c r="M93" s="393" t="s">
        <v>258</v>
      </c>
      <c r="N93" s="635">
        <f t="shared" ref="N93" si="92">G93+G94+G95</f>
        <v>14.241</v>
      </c>
      <c r="O93" s="640">
        <f t="shared" ref="O93" si="93">+H93+H94+H95</f>
        <v>0</v>
      </c>
      <c r="P93" s="640">
        <f t="shared" ref="P93" si="94">N93+O93</f>
        <v>14.241</v>
      </c>
      <c r="Q93" s="640">
        <f t="shared" ref="Q93" si="95">J93+J94+J95</f>
        <v>3.6100000000000003</v>
      </c>
      <c r="R93" s="640">
        <f t="shared" ref="R93" si="96">+P93-Q93</f>
        <v>10.631</v>
      </c>
      <c r="S93" s="620">
        <f t="shared" ref="S93" si="97">Q93/P93</f>
        <v>0.25349343444982797</v>
      </c>
      <c r="T93" s="401"/>
      <c r="U93" s="172"/>
      <c r="V93" s="172"/>
      <c r="W93" s="172"/>
      <c r="X93" s="172"/>
      <c r="Y93" s="172"/>
      <c r="Z93" s="172"/>
      <c r="AA93" s="237"/>
    </row>
    <row r="94" spans="2:27" s="238" customFormat="1" ht="19.899999999999999" customHeight="1">
      <c r="B94" s="631"/>
      <c r="C94" s="737"/>
      <c r="D94" s="654"/>
      <c r="E94" s="655"/>
      <c r="F94" s="391" t="s">
        <v>21</v>
      </c>
      <c r="G94" s="388">
        <v>5.867</v>
      </c>
      <c r="H94" s="387"/>
      <c r="I94" s="387">
        <f t="shared" si="36"/>
        <v>7.12</v>
      </c>
      <c r="J94" s="556">
        <v>3.33</v>
      </c>
      <c r="K94" s="387">
        <f t="shared" si="12"/>
        <v>3.79</v>
      </c>
      <c r="L94" s="276">
        <f t="shared" si="13"/>
        <v>0.46769662921348315</v>
      </c>
      <c r="M94" s="393" t="s">
        <v>258</v>
      </c>
      <c r="N94" s="635"/>
      <c r="O94" s="640"/>
      <c r="P94" s="640"/>
      <c r="Q94" s="640"/>
      <c r="R94" s="640"/>
      <c r="S94" s="620"/>
      <c r="T94" s="401"/>
      <c r="U94" s="172"/>
      <c r="V94" s="172"/>
      <c r="W94" s="172"/>
      <c r="X94" s="172"/>
      <c r="Y94" s="172"/>
      <c r="Z94" s="172"/>
      <c r="AA94" s="237"/>
    </row>
    <row r="95" spans="2:27" s="238" customFormat="1" ht="19.899999999999999" customHeight="1">
      <c r="B95" s="631"/>
      <c r="C95" s="737"/>
      <c r="D95" s="654"/>
      <c r="E95" s="655"/>
      <c r="F95" s="190" t="s">
        <v>22</v>
      </c>
      <c r="G95" s="388">
        <v>7.1210000000000004</v>
      </c>
      <c r="H95" s="387"/>
      <c r="I95" s="387">
        <f t="shared" si="36"/>
        <v>10.911000000000001</v>
      </c>
      <c r="J95" s="556">
        <v>0.28000000000000003</v>
      </c>
      <c r="K95" s="387">
        <f t="shared" si="12"/>
        <v>10.631000000000002</v>
      </c>
      <c r="L95" s="276">
        <f t="shared" si="13"/>
        <v>2.5662175785904132E-2</v>
      </c>
      <c r="M95" s="393" t="s">
        <v>258</v>
      </c>
      <c r="N95" s="635"/>
      <c r="O95" s="640"/>
      <c r="P95" s="640"/>
      <c r="Q95" s="640"/>
      <c r="R95" s="640"/>
      <c r="S95" s="620"/>
      <c r="T95" s="401"/>
      <c r="U95" s="172"/>
      <c r="V95" s="172"/>
      <c r="W95" s="172"/>
      <c r="X95" s="172"/>
      <c r="Y95" s="172"/>
      <c r="Z95" s="172"/>
      <c r="AA95" s="237"/>
    </row>
    <row r="96" spans="2:27" s="238" customFormat="1" ht="19.899999999999999" customHeight="1">
      <c r="B96" s="631"/>
      <c r="C96" s="737"/>
      <c r="D96" s="654"/>
      <c r="E96" s="655" t="s">
        <v>426</v>
      </c>
      <c r="F96" s="392" t="s">
        <v>20</v>
      </c>
      <c r="G96" s="388">
        <v>1.2529999999999999</v>
      </c>
      <c r="H96" s="387"/>
      <c r="I96" s="387">
        <f t="shared" si="37"/>
        <v>1.2529999999999999</v>
      </c>
      <c r="J96" s="556">
        <v>0</v>
      </c>
      <c r="K96" s="387">
        <f t="shared" si="12"/>
        <v>1.2529999999999999</v>
      </c>
      <c r="L96" s="276">
        <f t="shared" si="11"/>
        <v>0</v>
      </c>
      <c r="M96" s="393" t="s">
        <v>258</v>
      </c>
      <c r="N96" s="635">
        <f t="shared" ref="N96" si="98">G96+G97+G98</f>
        <v>14.238</v>
      </c>
      <c r="O96" s="640">
        <f t="shared" ref="O96" si="99">+H96+H97+H98</f>
        <v>0</v>
      </c>
      <c r="P96" s="640">
        <f t="shared" ref="P96" si="100">N96+O96</f>
        <v>14.238</v>
      </c>
      <c r="Q96" s="640">
        <f t="shared" ref="Q96" si="101">J96+J97+J98</f>
        <v>0.76800000000000002</v>
      </c>
      <c r="R96" s="640">
        <f t="shared" ref="R96" si="102">+P96-Q96</f>
        <v>13.469999999999999</v>
      </c>
      <c r="S96" s="620">
        <f t="shared" ref="S96" si="103">Q96/P96</f>
        <v>5.3940160134850403E-2</v>
      </c>
      <c r="T96" s="401"/>
      <c r="U96" s="172"/>
      <c r="V96" s="172"/>
      <c r="W96" s="172"/>
      <c r="X96" s="172"/>
      <c r="Y96" s="172"/>
      <c r="Z96" s="172"/>
      <c r="AA96" s="237"/>
    </row>
    <row r="97" spans="2:27" s="238" customFormat="1" ht="19.899999999999999" customHeight="1">
      <c r="B97" s="631"/>
      <c r="C97" s="737"/>
      <c r="D97" s="654"/>
      <c r="E97" s="655"/>
      <c r="F97" s="391" t="s">
        <v>21</v>
      </c>
      <c r="G97" s="407">
        <v>5.8659999999999997</v>
      </c>
      <c r="H97" s="387"/>
      <c r="I97" s="387">
        <f t="shared" si="36"/>
        <v>7.1189999999999998</v>
      </c>
      <c r="J97" s="556">
        <v>0.76800000000000002</v>
      </c>
      <c r="K97" s="387">
        <f t="shared" si="12"/>
        <v>6.351</v>
      </c>
      <c r="L97" s="276">
        <f t="shared" si="13"/>
        <v>0.10788032026970081</v>
      </c>
      <c r="M97" s="393" t="s">
        <v>258</v>
      </c>
      <c r="N97" s="635"/>
      <c r="O97" s="640"/>
      <c r="P97" s="640"/>
      <c r="Q97" s="640"/>
      <c r="R97" s="640"/>
      <c r="S97" s="620"/>
      <c r="T97" s="401"/>
      <c r="U97" s="172"/>
      <c r="V97" s="172"/>
      <c r="W97" s="172"/>
      <c r="X97" s="172"/>
      <c r="Y97" s="172"/>
      <c r="Z97" s="172"/>
      <c r="AA97" s="237"/>
    </row>
    <row r="98" spans="2:27" s="238" customFormat="1" ht="19.899999999999999" customHeight="1">
      <c r="B98" s="631"/>
      <c r="C98" s="737"/>
      <c r="D98" s="654"/>
      <c r="E98" s="655"/>
      <c r="F98" s="190" t="s">
        <v>22</v>
      </c>
      <c r="G98" s="388">
        <v>7.1189999999999998</v>
      </c>
      <c r="H98" s="387"/>
      <c r="I98" s="387">
        <f t="shared" si="36"/>
        <v>13.469999999999999</v>
      </c>
      <c r="J98" s="556">
        <v>0</v>
      </c>
      <c r="K98" s="387">
        <f t="shared" si="12"/>
        <v>13.469999999999999</v>
      </c>
      <c r="L98" s="276">
        <f t="shared" si="13"/>
        <v>0</v>
      </c>
      <c r="M98" s="393" t="s">
        <v>258</v>
      </c>
      <c r="N98" s="635"/>
      <c r="O98" s="640"/>
      <c r="P98" s="640"/>
      <c r="Q98" s="640"/>
      <c r="R98" s="640"/>
      <c r="S98" s="620"/>
      <c r="T98" s="401"/>
      <c r="U98" s="172"/>
      <c r="V98" s="172"/>
      <c r="W98" s="172"/>
      <c r="X98" s="172"/>
      <c r="Y98" s="172"/>
      <c r="Z98" s="172"/>
      <c r="AA98" s="237"/>
    </row>
    <row r="99" spans="2:27" s="238" customFormat="1" ht="19.899999999999999" customHeight="1">
      <c r="B99" s="631"/>
      <c r="C99" s="737"/>
      <c r="D99" s="654"/>
      <c r="E99" s="655" t="s">
        <v>427</v>
      </c>
      <c r="F99" s="392" t="s">
        <v>20</v>
      </c>
      <c r="G99" s="388">
        <v>1.2529999999999999</v>
      </c>
      <c r="H99" s="387"/>
      <c r="I99" s="387">
        <f t="shared" si="37"/>
        <v>1.2529999999999999</v>
      </c>
      <c r="J99" s="556">
        <v>0.252</v>
      </c>
      <c r="K99" s="387">
        <f t="shared" si="12"/>
        <v>1.0009999999999999</v>
      </c>
      <c r="L99" s="276">
        <f t="shared" si="11"/>
        <v>0.2011173184357542</v>
      </c>
      <c r="M99" s="393" t="s">
        <v>258</v>
      </c>
      <c r="N99" s="635">
        <f t="shared" ref="N99" si="104">G99+G100+G101</f>
        <v>14.238</v>
      </c>
      <c r="O99" s="640">
        <f t="shared" ref="O99" si="105">+H99+H100+H101</f>
        <v>0</v>
      </c>
      <c r="P99" s="640">
        <f t="shared" ref="P99" si="106">N99+O99</f>
        <v>14.238</v>
      </c>
      <c r="Q99" s="640">
        <f t="shared" ref="Q99" si="107">J99+J100+J101</f>
        <v>145.71199999999999</v>
      </c>
      <c r="R99" s="640">
        <f t="shared" ref="R99" si="108">+P99-Q99</f>
        <v>-131.47399999999999</v>
      </c>
      <c r="S99" s="620">
        <f t="shared" ref="S99" si="109">Q99/P99</f>
        <v>10.23402163225172</v>
      </c>
      <c r="T99" s="401"/>
      <c r="U99" s="172"/>
      <c r="V99" s="172"/>
      <c r="W99" s="172"/>
      <c r="X99" s="172"/>
      <c r="Y99" s="172"/>
      <c r="Z99" s="172"/>
      <c r="AA99" s="237"/>
    </row>
    <row r="100" spans="2:27" s="238" customFormat="1" ht="19.899999999999999" customHeight="1">
      <c r="B100" s="631"/>
      <c r="C100" s="737"/>
      <c r="D100" s="654"/>
      <c r="E100" s="655"/>
      <c r="F100" s="391" t="s">
        <v>21</v>
      </c>
      <c r="G100" s="388">
        <v>5.8659999999999997</v>
      </c>
      <c r="H100" s="387"/>
      <c r="I100" s="387">
        <f t="shared" si="36"/>
        <v>6.8669999999999991</v>
      </c>
      <c r="J100" s="556">
        <v>5.46</v>
      </c>
      <c r="K100" s="387">
        <f t="shared" si="12"/>
        <v>1.4069999999999991</v>
      </c>
      <c r="L100" s="276">
        <f t="shared" si="13"/>
        <v>0.79510703363914381</v>
      </c>
      <c r="M100" s="393" t="s">
        <v>258</v>
      </c>
      <c r="N100" s="635"/>
      <c r="O100" s="640"/>
      <c r="P100" s="640"/>
      <c r="Q100" s="640"/>
      <c r="R100" s="640"/>
      <c r="S100" s="620"/>
      <c r="T100" s="401"/>
      <c r="U100" s="172"/>
      <c r="V100" s="172"/>
      <c r="W100" s="172"/>
      <c r="X100" s="172"/>
      <c r="Y100" s="172"/>
      <c r="Z100" s="172"/>
      <c r="AA100" s="237"/>
    </row>
    <row r="101" spans="2:27" s="238" customFormat="1" ht="19.899999999999999" customHeight="1">
      <c r="B101" s="631"/>
      <c r="C101" s="737"/>
      <c r="D101" s="654"/>
      <c r="E101" s="655"/>
      <c r="F101" s="190" t="s">
        <v>22</v>
      </c>
      <c r="G101" s="388">
        <v>7.1189999999999998</v>
      </c>
      <c r="H101" s="387"/>
      <c r="I101" s="387">
        <f t="shared" si="36"/>
        <v>8.5259999999999998</v>
      </c>
      <c r="J101" s="556">
        <v>140</v>
      </c>
      <c r="K101" s="387">
        <f t="shared" si="12"/>
        <v>-131.47399999999999</v>
      </c>
      <c r="L101" s="276">
        <f t="shared" si="13"/>
        <v>16.420361247947454</v>
      </c>
      <c r="M101" s="393" t="s">
        <v>258</v>
      </c>
      <c r="N101" s="635"/>
      <c r="O101" s="640"/>
      <c r="P101" s="640"/>
      <c r="Q101" s="640"/>
      <c r="R101" s="640"/>
      <c r="S101" s="620"/>
      <c r="T101" s="401"/>
      <c r="U101" s="172"/>
      <c r="V101" s="172"/>
      <c r="W101" s="172"/>
      <c r="X101" s="172"/>
      <c r="Y101" s="172"/>
      <c r="Z101" s="172"/>
      <c r="AA101" s="237"/>
    </row>
    <row r="102" spans="2:27" s="238" customFormat="1" ht="19.899999999999999" customHeight="1">
      <c r="B102" s="631"/>
      <c r="C102" s="737"/>
      <c r="D102" s="654"/>
      <c r="E102" s="655" t="s">
        <v>428</v>
      </c>
      <c r="F102" s="392" t="s">
        <v>20</v>
      </c>
      <c r="G102" s="388">
        <v>1.252</v>
      </c>
      <c r="H102" s="387"/>
      <c r="I102" s="387">
        <f t="shared" si="37"/>
        <v>1.252</v>
      </c>
      <c r="J102" s="556">
        <v>0.56000000000000005</v>
      </c>
      <c r="K102" s="387">
        <f t="shared" si="12"/>
        <v>0.69199999999999995</v>
      </c>
      <c r="L102" s="276">
        <f t="shared" si="11"/>
        <v>0.44728434504792336</v>
      </c>
      <c r="M102" s="393" t="s">
        <v>258</v>
      </c>
      <c r="N102" s="635">
        <f t="shared" ref="N102" si="110">G102+G103+G104</f>
        <v>14.23</v>
      </c>
      <c r="O102" s="640">
        <f t="shared" ref="O102" si="111">+H102+H103+H104</f>
        <v>0</v>
      </c>
      <c r="P102" s="640">
        <f t="shared" ref="P102" si="112">N102+O102</f>
        <v>14.23</v>
      </c>
      <c r="Q102" s="640">
        <f t="shared" ref="Q102" si="113">J102+J103+J104</f>
        <v>2.2400000000000002</v>
      </c>
      <c r="R102" s="640">
        <f t="shared" ref="R102" si="114">+P102-Q102</f>
        <v>11.99</v>
      </c>
      <c r="S102" s="620">
        <f t="shared" ref="S102" si="115">Q102/P102</f>
        <v>0.157413914265636</v>
      </c>
      <c r="T102" s="401"/>
      <c r="U102" s="172"/>
      <c r="V102" s="172"/>
      <c r="W102" s="172"/>
      <c r="X102" s="172"/>
      <c r="Y102" s="172"/>
      <c r="Z102" s="172"/>
      <c r="AA102" s="237"/>
    </row>
    <row r="103" spans="2:27" s="238" customFormat="1" ht="19.899999999999999" customHeight="1">
      <c r="B103" s="631"/>
      <c r="C103" s="737"/>
      <c r="D103" s="654"/>
      <c r="E103" s="655"/>
      <c r="F103" s="391" t="s">
        <v>21</v>
      </c>
      <c r="G103" s="388">
        <v>5.8630000000000004</v>
      </c>
      <c r="H103" s="387"/>
      <c r="I103" s="387">
        <f t="shared" si="36"/>
        <v>6.5550000000000006</v>
      </c>
      <c r="J103" s="556">
        <v>1.68</v>
      </c>
      <c r="K103" s="387">
        <f t="shared" si="12"/>
        <v>4.8750000000000009</v>
      </c>
      <c r="L103" s="276">
        <f t="shared" si="13"/>
        <v>0.25629290617848965</v>
      </c>
      <c r="M103" s="393" t="s">
        <v>258</v>
      </c>
      <c r="N103" s="635"/>
      <c r="O103" s="640"/>
      <c r="P103" s="640"/>
      <c r="Q103" s="640"/>
      <c r="R103" s="640"/>
      <c r="S103" s="620"/>
      <c r="T103" s="401"/>
      <c r="U103" s="172"/>
      <c r="V103" s="172"/>
      <c r="W103" s="172"/>
      <c r="X103" s="172"/>
      <c r="Y103" s="172"/>
      <c r="Z103" s="172"/>
      <c r="AA103" s="237"/>
    </row>
    <row r="104" spans="2:27" s="238" customFormat="1" ht="19.899999999999999" customHeight="1">
      <c r="B104" s="631"/>
      <c r="C104" s="737"/>
      <c r="D104" s="654"/>
      <c r="E104" s="655"/>
      <c r="F104" s="190" t="s">
        <v>22</v>
      </c>
      <c r="G104" s="388">
        <v>7.1150000000000002</v>
      </c>
      <c r="H104" s="387"/>
      <c r="I104" s="387">
        <f t="shared" si="36"/>
        <v>11.990000000000002</v>
      </c>
      <c r="J104" s="556">
        <v>0</v>
      </c>
      <c r="K104" s="387">
        <f t="shared" si="12"/>
        <v>11.990000000000002</v>
      </c>
      <c r="L104" s="276">
        <f t="shared" si="13"/>
        <v>0</v>
      </c>
      <c r="M104" s="393" t="s">
        <v>258</v>
      </c>
      <c r="N104" s="635"/>
      <c r="O104" s="640"/>
      <c r="P104" s="640"/>
      <c r="Q104" s="640"/>
      <c r="R104" s="640"/>
      <c r="S104" s="620"/>
      <c r="T104" s="401"/>
      <c r="U104" s="172"/>
      <c r="V104" s="172"/>
      <c r="W104" s="172"/>
      <c r="X104" s="172"/>
      <c r="Y104" s="172"/>
      <c r="Z104" s="172"/>
      <c r="AA104" s="237"/>
    </row>
    <row r="105" spans="2:27" s="238" customFormat="1" ht="19.899999999999999" customHeight="1">
      <c r="B105" s="631"/>
      <c r="C105" s="737"/>
      <c r="D105" s="654"/>
      <c r="E105" s="655" t="s">
        <v>450</v>
      </c>
      <c r="F105" s="392" t="s">
        <v>20</v>
      </c>
      <c r="G105" s="388">
        <v>1.254</v>
      </c>
      <c r="H105" s="387"/>
      <c r="I105" s="387">
        <f t="shared" si="37"/>
        <v>1.254</v>
      </c>
      <c r="J105" s="556">
        <v>0.84</v>
      </c>
      <c r="K105" s="387">
        <f t="shared" si="12"/>
        <v>0.41400000000000003</v>
      </c>
      <c r="L105" s="276">
        <f t="shared" si="11"/>
        <v>0.66985645933014348</v>
      </c>
      <c r="M105" s="393" t="s">
        <v>258</v>
      </c>
      <c r="N105" s="635">
        <f t="shared" ref="N105" si="116">G105+G106+G107</f>
        <v>14.247</v>
      </c>
      <c r="O105" s="640">
        <f t="shared" ref="O105" si="117">+H105+H106+H107</f>
        <v>0</v>
      </c>
      <c r="P105" s="640">
        <f t="shared" ref="P105" si="118">N105+O105</f>
        <v>14.247</v>
      </c>
      <c r="Q105" s="640">
        <f t="shared" ref="Q105" si="119">J105+J106+J107</f>
        <v>4.1159999999999997</v>
      </c>
      <c r="R105" s="640">
        <f t="shared" ref="R105" si="120">+P105-Q105</f>
        <v>10.131</v>
      </c>
      <c r="S105" s="620">
        <f t="shared" ref="S105" si="121">Q105/P105</f>
        <v>0.28890292693198566</v>
      </c>
      <c r="T105" s="401"/>
      <c r="U105" s="172"/>
      <c r="V105" s="172"/>
      <c r="W105" s="172"/>
      <c r="X105" s="172"/>
      <c r="Y105" s="172"/>
      <c r="Z105" s="172"/>
      <c r="AA105" s="237"/>
    </row>
    <row r="106" spans="2:27" s="238" customFormat="1" ht="19.899999999999999" customHeight="1">
      <c r="B106" s="631"/>
      <c r="C106" s="737"/>
      <c r="D106" s="654"/>
      <c r="E106" s="655"/>
      <c r="F106" s="391" t="s">
        <v>21</v>
      </c>
      <c r="G106" s="388">
        <v>5.87</v>
      </c>
      <c r="H106" s="387"/>
      <c r="I106" s="387">
        <f t="shared" si="36"/>
        <v>6.2839999999999998</v>
      </c>
      <c r="J106" s="556">
        <v>3.2759999999999998</v>
      </c>
      <c r="K106" s="387">
        <f t="shared" si="12"/>
        <v>3.008</v>
      </c>
      <c r="L106" s="276">
        <f t="shared" si="13"/>
        <v>0.52132399745385105</v>
      </c>
      <c r="M106" s="393" t="s">
        <v>258</v>
      </c>
      <c r="N106" s="635"/>
      <c r="O106" s="640"/>
      <c r="P106" s="640"/>
      <c r="Q106" s="640"/>
      <c r="R106" s="640"/>
      <c r="S106" s="620"/>
      <c r="T106" s="401"/>
      <c r="U106" s="172"/>
      <c r="V106" s="172"/>
      <c r="W106" s="172"/>
      <c r="X106" s="172"/>
      <c r="Y106" s="172"/>
      <c r="Z106" s="172"/>
      <c r="AA106" s="237"/>
    </row>
    <row r="107" spans="2:27" s="238" customFormat="1" ht="19.899999999999999" customHeight="1">
      <c r="B107" s="631"/>
      <c r="C107" s="737"/>
      <c r="D107" s="654"/>
      <c r="E107" s="655"/>
      <c r="F107" s="190" t="s">
        <v>22</v>
      </c>
      <c r="G107" s="388">
        <v>7.1230000000000002</v>
      </c>
      <c r="H107" s="387"/>
      <c r="I107" s="387">
        <f t="shared" si="36"/>
        <v>10.131</v>
      </c>
      <c r="J107" s="556">
        <v>0</v>
      </c>
      <c r="K107" s="387">
        <f t="shared" si="12"/>
        <v>10.131</v>
      </c>
      <c r="L107" s="276">
        <f t="shared" si="13"/>
        <v>0</v>
      </c>
      <c r="M107" s="393" t="s">
        <v>258</v>
      </c>
      <c r="N107" s="635"/>
      <c r="O107" s="640"/>
      <c r="P107" s="640"/>
      <c r="Q107" s="640"/>
      <c r="R107" s="640"/>
      <c r="S107" s="620"/>
      <c r="T107" s="401"/>
      <c r="U107" s="172"/>
      <c r="V107" s="172"/>
      <c r="W107" s="172"/>
      <c r="X107" s="172"/>
      <c r="Y107" s="172"/>
      <c r="Z107" s="172"/>
      <c r="AA107" s="237"/>
    </row>
    <row r="108" spans="2:27" s="185" customFormat="1" ht="18" customHeight="1">
      <c r="B108" s="631"/>
      <c r="C108" s="737"/>
      <c r="D108" s="654" t="s">
        <v>335</v>
      </c>
      <c r="E108" s="634" t="s">
        <v>412</v>
      </c>
      <c r="F108" s="392" t="s">
        <v>20</v>
      </c>
      <c r="G108" s="388">
        <v>1.254</v>
      </c>
      <c r="H108" s="387"/>
      <c r="I108" s="387">
        <f t="shared" si="37"/>
        <v>1.254</v>
      </c>
      <c r="J108" s="556">
        <v>0</v>
      </c>
      <c r="K108" s="387">
        <f t="shared" si="12"/>
        <v>1.254</v>
      </c>
      <c r="L108" s="276">
        <f t="shared" si="11"/>
        <v>0</v>
      </c>
      <c r="M108" s="393" t="s">
        <v>258</v>
      </c>
      <c r="N108" s="635">
        <f t="shared" ref="N108" si="122">G108+G109+G110</f>
        <v>14.25</v>
      </c>
      <c r="O108" s="640">
        <f t="shared" ref="O108" si="123">+H108+H109+H110</f>
        <v>0</v>
      </c>
      <c r="P108" s="640">
        <f t="shared" ref="P108" si="124">N108+O108</f>
        <v>14.25</v>
      </c>
      <c r="Q108" s="640">
        <f t="shared" ref="Q108" si="125">J108+J109+J110</f>
        <v>0</v>
      </c>
      <c r="R108" s="640">
        <f t="shared" ref="R108" si="126">+P108-Q108</f>
        <v>14.25</v>
      </c>
      <c r="S108" s="620">
        <f t="shared" ref="S108" si="127">Q108/P108</f>
        <v>0</v>
      </c>
      <c r="T108" s="403"/>
      <c r="U108" s="417"/>
      <c r="V108" s="172"/>
      <c r="W108" s="172"/>
      <c r="X108" s="172"/>
      <c r="Y108" s="172"/>
      <c r="Z108" s="172"/>
      <c r="AA108" s="177"/>
    </row>
    <row r="109" spans="2:27" s="238" customFormat="1" ht="19.899999999999999" customHeight="1">
      <c r="B109" s="631"/>
      <c r="C109" s="737"/>
      <c r="D109" s="654"/>
      <c r="E109" s="634"/>
      <c r="F109" s="391" t="s">
        <v>21</v>
      </c>
      <c r="G109" s="388">
        <v>5.8710000000000004</v>
      </c>
      <c r="H109" s="387"/>
      <c r="I109" s="387">
        <f t="shared" si="36"/>
        <v>7.125</v>
      </c>
      <c r="J109" s="556">
        <v>0</v>
      </c>
      <c r="K109" s="387">
        <f t="shared" si="12"/>
        <v>7.125</v>
      </c>
      <c r="L109" s="276">
        <f t="shared" si="13"/>
        <v>0</v>
      </c>
      <c r="M109" s="393" t="s">
        <v>258</v>
      </c>
      <c r="N109" s="635"/>
      <c r="O109" s="640"/>
      <c r="P109" s="640"/>
      <c r="Q109" s="640"/>
      <c r="R109" s="640"/>
      <c r="S109" s="620"/>
      <c r="T109" s="403"/>
      <c r="U109" s="417"/>
      <c r="V109" s="172"/>
      <c r="W109" s="172"/>
      <c r="X109" s="172"/>
      <c r="Y109" s="172"/>
      <c r="Z109" s="172"/>
      <c r="AA109" s="237"/>
    </row>
    <row r="110" spans="2:27" s="238" customFormat="1" ht="19.899999999999999" customHeight="1">
      <c r="B110" s="631"/>
      <c r="C110" s="737"/>
      <c r="D110" s="654"/>
      <c r="E110" s="634"/>
      <c r="F110" s="190" t="s">
        <v>22</v>
      </c>
      <c r="G110" s="388">
        <v>7.125</v>
      </c>
      <c r="H110" s="387"/>
      <c r="I110" s="387">
        <f t="shared" si="36"/>
        <v>14.25</v>
      </c>
      <c r="J110" s="556">
        <v>0</v>
      </c>
      <c r="K110" s="387">
        <f t="shared" si="12"/>
        <v>14.25</v>
      </c>
      <c r="L110" s="276">
        <f t="shared" si="13"/>
        <v>0</v>
      </c>
      <c r="M110" s="393" t="s">
        <v>258</v>
      </c>
      <c r="N110" s="635"/>
      <c r="O110" s="640"/>
      <c r="P110" s="640"/>
      <c r="Q110" s="640"/>
      <c r="R110" s="640"/>
      <c r="S110" s="620"/>
      <c r="T110" s="403"/>
      <c r="U110" s="417"/>
      <c r="V110" s="172"/>
      <c r="W110" s="172"/>
      <c r="X110" s="172"/>
      <c r="Y110" s="172"/>
      <c r="Z110" s="172"/>
      <c r="AA110" s="237"/>
    </row>
    <row r="111" spans="2:27" s="238" customFormat="1" ht="19.899999999999999" customHeight="1">
      <c r="B111" s="631"/>
      <c r="C111" s="737"/>
      <c r="D111" s="654"/>
      <c r="E111" s="634" t="s">
        <v>413</v>
      </c>
      <c r="F111" s="392" t="s">
        <v>20</v>
      </c>
      <c r="G111" s="388">
        <v>1.254</v>
      </c>
      <c r="H111" s="387"/>
      <c r="I111" s="387">
        <f t="shared" si="37"/>
        <v>1.254</v>
      </c>
      <c r="J111" s="556">
        <v>0</v>
      </c>
      <c r="K111" s="387">
        <f t="shared" si="12"/>
        <v>1.254</v>
      </c>
      <c r="L111" s="276">
        <f t="shared" si="11"/>
        <v>0</v>
      </c>
      <c r="M111" s="393" t="s">
        <v>258</v>
      </c>
      <c r="N111" s="635">
        <f t="shared" ref="N111" si="128">G111+G112+G113</f>
        <v>14.25</v>
      </c>
      <c r="O111" s="640">
        <f t="shared" ref="O111" si="129">+H111+H112+H113</f>
        <v>0</v>
      </c>
      <c r="P111" s="640">
        <f t="shared" ref="P111" si="130">N111+O111</f>
        <v>14.25</v>
      </c>
      <c r="Q111" s="640">
        <f t="shared" ref="Q111" si="131">J111+J112+J113</f>
        <v>3.8079999999999998</v>
      </c>
      <c r="R111" s="640">
        <f t="shared" ref="R111" si="132">+P111-Q111</f>
        <v>10.442</v>
      </c>
      <c r="S111" s="620">
        <f t="shared" ref="S111" si="133">Q111/P111</f>
        <v>0.26722807017543859</v>
      </c>
      <c r="T111" s="403"/>
      <c r="U111" s="417"/>
      <c r="V111" s="172"/>
      <c r="W111" s="172"/>
      <c r="X111" s="172"/>
      <c r="Y111" s="172"/>
      <c r="Z111" s="172"/>
      <c r="AA111" s="237"/>
    </row>
    <row r="112" spans="2:27" s="238" customFormat="1" ht="19.899999999999999" customHeight="1">
      <c r="B112" s="631"/>
      <c r="C112" s="737"/>
      <c r="D112" s="654"/>
      <c r="E112" s="634"/>
      <c r="F112" s="391" t="s">
        <v>21</v>
      </c>
      <c r="G112" s="388">
        <v>5.8710000000000004</v>
      </c>
      <c r="H112" s="387"/>
      <c r="I112" s="387">
        <f t="shared" si="36"/>
        <v>7.125</v>
      </c>
      <c r="J112" s="556">
        <v>3.8079999999999998</v>
      </c>
      <c r="K112" s="387">
        <f t="shared" si="12"/>
        <v>3.3170000000000002</v>
      </c>
      <c r="L112" s="276">
        <f t="shared" si="13"/>
        <v>0.53445614035087718</v>
      </c>
      <c r="M112" s="393" t="s">
        <v>258</v>
      </c>
      <c r="N112" s="635"/>
      <c r="O112" s="640"/>
      <c r="P112" s="640"/>
      <c r="Q112" s="640"/>
      <c r="R112" s="640"/>
      <c r="S112" s="620"/>
      <c r="T112" s="403"/>
      <c r="U112" s="417"/>
      <c r="V112" s="172"/>
      <c r="W112" s="172"/>
      <c r="X112" s="172"/>
      <c r="Y112" s="172"/>
      <c r="Z112" s="172"/>
      <c r="AA112" s="237"/>
    </row>
    <row r="113" spans="1:27" s="238" customFormat="1" ht="19.899999999999999" customHeight="1">
      <c r="B113" s="631"/>
      <c r="C113" s="737"/>
      <c r="D113" s="654"/>
      <c r="E113" s="634"/>
      <c r="F113" s="190" t="s">
        <v>22</v>
      </c>
      <c r="G113" s="388">
        <v>7.125</v>
      </c>
      <c r="H113" s="387"/>
      <c r="I113" s="387">
        <f t="shared" si="36"/>
        <v>10.442</v>
      </c>
      <c r="J113" s="556">
        <v>0</v>
      </c>
      <c r="K113" s="387">
        <f t="shared" si="12"/>
        <v>10.442</v>
      </c>
      <c r="L113" s="276">
        <f t="shared" si="13"/>
        <v>0</v>
      </c>
      <c r="M113" s="393" t="s">
        <v>258</v>
      </c>
      <c r="N113" s="635"/>
      <c r="O113" s="640"/>
      <c r="P113" s="640"/>
      <c r="Q113" s="640"/>
      <c r="R113" s="640"/>
      <c r="S113" s="620"/>
      <c r="T113" s="403"/>
      <c r="U113" s="417"/>
      <c r="V113" s="172"/>
      <c r="W113" s="172"/>
      <c r="X113" s="172"/>
      <c r="Y113" s="172"/>
      <c r="Z113" s="172"/>
      <c r="AA113" s="237"/>
    </row>
    <row r="114" spans="1:27" s="238" customFormat="1" ht="19.899999999999999" customHeight="1">
      <c r="B114" s="631"/>
      <c r="C114" s="737"/>
      <c r="D114" s="654"/>
      <c r="E114" s="634" t="s">
        <v>414</v>
      </c>
      <c r="F114" s="392" t="s">
        <v>20</v>
      </c>
      <c r="G114" s="388">
        <v>1.254</v>
      </c>
      <c r="H114" s="387"/>
      <c r="I114" s="387">
        <f t="shared" si="37"/>
        <v>1.254</v>
      </c>
      <c r="J114" s="556">
        <v>0</v>
      </c>
      <c r="K114" s="387">
        <f t="shared" si="12"/>
        <v>1.254</v>
      </c>
      <c r="L114" s="276">
        <f t="shared" si="11"/>
        <v>0</v>
      </c>
      <c r="M114" s="393" t="s">
        <v>258</v>
      </c>
      <c r="N114" s="635">
        <f t="shared" ref="N114" si="134">G114+G115+G116</f>
        <v>14.247</v>
      </c>
      <c r="O114" s="640">
        <f t="shared" ref="O114" si="135">+H114+H115+H116</f>
        <v>0</v>
      </c>
      <c r="P114" s="640">
        <f t="shared" ref="P114" si="136">N114+O114</f>
        <v>14.247</v>
      </c>
      <c r="Q114" s="640">
        <f t="shared" ref="Q114" si="137">J114+J115+J116</f>
        <v>0</v>
      </c>
      <c r="R114" s="640">
        <f t="shared" ref="R114" si="138">+P114-Q114</f>
        <v>14.247</v>
      </c>
      <c r="S114" s="620">
        <f t="shared" ref="S114" si="139">Q114/P114</f>
        <v>0</v>
      </c>
      <c r="T114" s="403"/>
      <c r="U114" s="417"/>
      <c r="V114" s="172"/>
      <c r="W114" s="172"/>
      <c r="X114" s="172"/>
      <c r="Y114" s="172"/>
      <c r="Z114" s="172"/>
      <c r="AA114" s="237"/>
    </row>
    <row r="115" spans="1:27" s="238" customFormat="1" ht="19.899999999999999" customHeight="1">
      <c r="A115" s="237"/>
      <c r="B115" s="631"/>
      <c r="C115" s="737"/>
      <c r="D115" s="654"/>
      <c r="E115" s="634"/>
      <c r="F115" s="391" t="s">
        <v>21</v>
      </c>
      <c r="G115" s="388">
        <v>5.87</v>
      </c>
      <c r="H115" s="387"/>
      <c r="I115" s="387">
        <f t="shared" si="36"/>
        <v>7.1240000000000006</v>
      </c>
      <c r="J115" s="556">
        <v>0</v>
      </c>
      <c r="K115" s="387">
        <f t="shared" si="12"/>
        <v>7.1240000000000006</v>
      </c>
      <c r="L115" s="276">
        <f t="shared" si="11"/>
        <v>0</v>
      </c>
      <c r="M115" s="393" t="s">
        <v>258</v>
      </c>
      <c r="N115" s="635"/>
      <c r="O115" s="640"/>
      <c r="P115" s="640"/>
      <c r="Q115" s="640"/>
      <c r="R115" s="640"/>
      <c r="S115" s="620"/>
      <c r="T115" s="403"/>
      <c r="U115" s="417"/>
      <c r="V115" s="172"/>
      <c r="W115" s="172"/>
      <c r="X115" s="172"/>
      <c r="Y115" s="172"/>
      <c r="Z115" s="172"/>
      <c r="AA115" s="237"/>
    </row>
    <row r="116" spans="1:27" s="238" customFormat="1" ht="19.899999999999999" customHeight="1">
      <c r="B116" s="631"/>
      <c r="C116" s="737"/>
      <c r="D116" s="654"/>
      <c r="E116" s="634"/>
      <c r="F116" s="190" t="s">
        <v>22</v>
      </c>
      <c r="G116" s="388">
        <v>7.1230000000000002</v>
      </c>
      <c r="H116" s="387"/>
      <c r="I116" s="387">
        <f t="shared" si="36"/>
        <v>14.247</v>
      </c>
      <c r="J116" s="556">
        <v>0</v>
      </c>
      <c r="K116" s="387">
        <f t="shared" si="12"/>
        <v>14.247</v>
      </c>
      <c r="L116" s="276">
        <f t="shared" si="11"/>
        <v>0</v>
      </c>
      <c r="M116" s="393" t="s">
        <v>258</v>
      </c>
      <c r="N116" s="635"/>
      <c r="O116" s="640"/>
      <c r="P116" s="640"/>
      <c r="Q116" s="640"/>
      <c r="R116" s="640"/>
      <c r="S116" s="620"/>
      <c r="T116" s="403"/>
      <c r="U116" s="417"/>
      <c r="V116" s="172"/>
      <c r="W116" s="172"/>
      <c r="X116" s="172"/>
      <c r="Y116" s="172"/>
      <c r="Z116" s="172"/>
      <c r="AA116" s="237"/>
    </row>
    <row r="117" spans="1:27" s="238" customFormat="1" ht="19.899999999999999" customHeight="1">
      <c r="B117" s="631"/>
      <c r="C117" s="737"/>
      <c r="D117" s="654"/>
      <c r="E117" s="634" t="s">
        <v>449</v>
      </c>
      <c r="F117" s="392" t="s">
        <v>20</v>
      </c>
      <c r="G117" s="388">
        <v>1.2529999999999999</v>
      </c>
      <c r="H117" s="387"/>
      <c r="I117" s="387">
        <f t="shared" si="37"/>
        <v>1.2529999999999999</v>
      </c>
      <c r="J117" s="556">
        <v>0.14000000000000001</v>
      </c>
      <c r="K117" s="387">
        <f t="shared" si="12"/>
        <v>1.113</v>
      </c>
      <c r="L117" s="276">
        <f t="shared" si="11"/>
        <v>0.11173184357541902</v>
      </c>
      <c r="M117" s="393" t="s">
        <v>258</v>
      </c>
      <c r="N117" s="635">
        <f t="shared" ref="N117" si="140">G117+G118+G119</f>
        <v>14.242000000000001</v>
      </c>
      <c r="O117" s="640">
        <f t="shared" ref="O117" si="141">+H117+H118+H119</f>
        <v>0</v>
      </c>
      <c r="P117" s="640">
        <f t="shared" ref="P117" si="142">N117+O117</f>
        <v>14.242000000000001</v>
      </c>
      <c r="Q117" s="640">
        <f t="shared" ref="Q117" si="143">J117+J118+J119</f>
        <v>3.6160000000000001</v>
      </c>
      <c r="R117" s="640">
        <f t="shared" ref="R117" si="144">+P117-Q117</f>
        <v>10.626000000000001</v>
      </c>
      <c r="S117" s="620">
        <f t="shared" ref="S117" si="145">Q117/P117</f>
        <v>0.25389692458924307</v>
      </c>
      <c r="T117" s="403"/>
      <c r="U117" s="417"/>
      <c r="V117" s="172"/>
      <c r="W117" s="172"/>
      <c r="X117" s="172"/>
      <c r="Y117" s="172"/>
      <c r="Z117" s="172"/>
      <c r="AA117" s="237"/>
    </row>
    <row r="118" spans="1:27" s="238" customFormat="1" ht="19.899999999999999" customHeight="1">
      <c r="B118" s="631"/>
      <c r="C118" s="737"/>
      <c r="D118" s="654"/>
      <c r="E118" s="634"/>
      <c r="F118" s="391" t="s">
        <v>21</v>
      </c>
      <c r="G118" s="388">
        <v>5.8680000000000003</v>
      </c>
      <c r="H118" s="387"/>
      <c r="I118" s="387">
        <f t="shared" si="36"/>
        <v>6.9809999999999999</v>
      </c>
      <c r="J118" s="556">
        <v>3.476</v>
      </c>
      <c r="K118" s="387">
        <f t="shared" si="12"/>
        <v>3.5049999999999999</v>
      </c>
      <c r="L118" s="276">
        <f t="shared" ref="L118:L163" si="146">J118/I118</f>
        <v>0.49792293367712365</v>
      </c>
      <c r="M118" s="393" t="s">
        <v>258</v>
      </c>
      <c r="N118" s="635"/>
      <c r="O118" s="640"/>
      <c r="P118" s="640"/>
      <c r="Q118" s="640"/>
      <c r="R118" s="640"/>
      <c r="S118" s="620"/>
      <c r="T118" s="403"/>
      <c r="U118" s="417"/>
      <c r="V118" s="172"/>
      <c r="W118" s="172"/>
      <c r="X118" s="172"/>
      <c r="Y118" s="172"/>
      <c r="Z118" s="172"/>
      <c r="AA118" s="237"/>
    </row>
    <row r="119" spans="1:27" s="238" customFormat="1" ht="19.899999999999999" customHeight="1">
      <c r="B119" s="631"/>
      <c r="C119" s="737"/>
      <c r="D119" s="654"/>
      <c r="E119" s="634"/>
      <c r="F119" s="190" t="s">
        <v>22</v>
      </c>
      <c r="G119" s="388">
        <v>7.1210000000000004</v>
      </c>
      <c r="H119" s="387"/>
      <c r="I119" s="387">
        <f t="shared" si="36"/>
        <v>10.626000000000001</v>
      </c>
      <c r="J119" s="556">
        <v>0</v>
      </c>
      <c r="K119" s="387">
        <f t="shared" ref="K119:K163" si="147">+I119-J119</f>
        <v>10.626000000000001</v>
      </c>
      <c r="L119" s="276">
        <f t="shared" si="146"/>
        <v>0</v>
      </c>
      <c r="M119" s="393" t="s">
        <v>258</v>
      </c>
      <c r="N119" s="635"/>
      <c r="O119" s="640"/>
      <c r="P119" s="640"/>
      <c r="Q119" s="640"/>
      <c r="R119" s="640"/>
      <c r="S119" s="620"/>
      <c r="T119" s="403"/>
      <c r="U119" s="417"/>
      <c r="V119" s="172"/>
      <c r="W119" s="172"/>
      <c r="X119" s="172"/>
      <c r="Y119" s="172"/>
      <c r="Z119" s="172"/>
      <c r="AA119" s="237"/>
    </row>
    <row r="120" spans="1:27" s="238" customFormat="1" ht="19.899999999999999" customHeight="1">
      <c r="B120" s="631"/>
      <c r="C120" s="737"/>
      <c r="D120" s="654"/>
      <c r="E120" s="634" t="s">
        <v>415</v>
      </c>
      <c r="F120" s="392" t="s">
        <v>20</v>
      </c>
      <c r="G120" s="388">
        <v>1.254</v>
      </c>
      <c r="H120" s="387"/>
      <c r="I120" s="387">
        <f t="shared" si="37"/>
        <v>1.254</v>
      </c>
      <c r="J120" s="556">
        <v>0</v>
      </c>
      <c r="K120" s="387">
        <f t="shared" si="147"/>
        <v>1.254</v>
      </c>
      <c r="L120" s="276">
        <f t="shared" si="146"/>
        <v>0</v>
      </c>
      <c r="M120" s="393" t="s">
        <v>258</v>
      </c>
      <c r="N120" s="635">
        <f t="shared" ref="N120" si="148">G120+G121+G122</f>
        <v>14.245999999999999</v>
      </c>
      <c r="O120" s="640">
        <f t="shared" ref="O120" si="149">+H120+H121+H122</f>
        <v>0</v>
      </c>
      <c r="P120" s="640">
        <f t="shared" ref="P120" si="150">N120+O120</f>
        <v>14.245999999999999</v>
      </c>
      <c r="Q120" s="640">
        <f t="shared" ref="Q120" si="151">J120+J121+J122</f>
        <v>3.92</v>
      </c>
      <c r="R120" s="640">
        <f t="shared" ref="R120" si="152">+P120-Q120</f>
        <v>10.325999999999999</v>
      </c>
      <c r="S120" s="620">
        <f t="shared" ref="S120" si="153">Q120/P120</f>
        <v>0.27516495858486595</v>
      </c>
      <c r="T120" s="403"/>
      <c r="U120" s="417"/>
      <c r="V120" s="172"/>
      <c r="W120" s="172"/>
      <c r="X120" s="172"/>
      <c r="Y120" s="172"/>
      <c r="Z120" s="172"/>
      <c r="AA120" s="237"/>
    </row>
    <row r="121" spans="1:27" s="238" customFormat="1" ht="19.899999999999999" customHeight="1">
      <c r="B121" s="631"/>
      <c r="C121" s="737"/>
      <c r="D121" s="654"/>
      <c r="E121" s="634"/>
      <c r="F121" s="391" t="s">
        <v>21</v>
      </c>
      <c r="G121" s="388">
        <v>5.8689999999999998</v>
      </c>
      <c r="H121" s="387"/>
      <c r="I121" s="387">
        <f t="shared" si="36"/>
        <v>7.1229999999999993</v>
      </c>
      <c r="J121" s="556">
        <v>3.92</v>
      </c>
      <c r="K121" s="387">
        <f t="shared" si="147"/>
        <v>3.2029999999999994</v>
      </c>
      <c r="L121" s="276">
        <f t="shared" si="146"/>
        <v>0.5503299171697319</v>
      </c>
      <c r="M121" s="393" t="s">
        <v>258</v>
      </c>
      <c r="N121" s="635"/>
      <c r="O121" s="640"/>
      <c r="P121" s="640"/>
      <c r="Q121" s="640"/>
      <c r="R121" s="640"/>
      <c r="S121" s="620"/>
      <c r="T121" s="403"/>
      <c r="U121" s="417"/>
      <c r="V121" s="172"/>
      <c r="W121" s="172"/>
      <c r="X121" s="172"/>
      <c r="Y121" s="172"/>
      <c r="Z121" s="172"/>
      <c r="AA121" s="237"/>
    </row>
    <row r="122" spans="1:27" s="238" customFormat="1" ht="19.899999999999999" customHeight="1">
      <c r="B122" s="631"/>
      <c r="C122" s="737"/>
      <c r="D122" s="654"/>
      <c r="E122" s="634"/>
      <c r="F122" s="190" t="s">
        <v>22</v>
      </c>
      <c r="G122" s="388">
        <v>7.1230000000000002</v>
      </c>
      <c r="H122" s="387"/>
      <c r="I122" s="387">
        <f t="shared" si="36"/>
        <v>10.326000000000001</v>
      </c>
      <c r="J122" s="556">
        <v>0</v>
      </c>
      <c r="K122" s="387">
        <f t="shared" si="147"/>
        <v>10.326000000000001</v>
      </c>
      <c r="L122" s="276">
        <f t="shared" si="146"/>
        <v>0</v>
      </c>
      <c r="M122" s="393" t="s">
        <v>258</v>
      </c>
      <c r="N122" s="635"/>
      <c r="O122" s="640"/>
      <c r="P122" s="640"/>
      <c r="Q122" s="640"/>
      <c r="R122" s="640"/>
      <c r="S122" s="620"/>
      <c r="T122" s="403"/>
      <c r="U122" s="417"/>
      <c r="V122" s="172"/>
      <c r="W122" s="172"/>
      <c r="X122" s="172"/>
      <c r="Y122" s="172"/>
      <c r="Z122" s="172"/>
      <c r="AA122" s="237"/>
    </row>
    <row r="123" spans="1:27" s="238" customFormat="1" ht="19.899999999999999" customHeight="1">
      <c r="B123" s="631"/>
      <c r="C123" s="737"/>
      <c r="D123" s="654"/>
      <c r="E123" s="634" t="s">
        <v>416</v>
      </c>
      <c r="F123" s="392" t="s">
        <v>20</v>
      </c>
      <c r="G123" s="388">
        <v>1.256</v>
      </c>
      <c r="H123" s="387"/>
      <c r="I123" s="387">
        <f t="shared" si="37"/>
        <v>1.256</v>
      </c>
      <c r="J123" s="556">
        <v>0.308</v>
      </c>
      <c r="K123" s="387">
        <f t="shared" si="147"/>
        <v>0.94799999999999995</v>
      </c>
      <c r="L123" s="276">
        <f t="shared" si="146"/>
        <v>0.24522292993630573</v>
      </c>
      <c r="M123" s="393" t="s">
        <v>258</v>
      </c>
      <c r="N123" s="635">
        <f t="shared" ref="N123" si="154">G123+G124+G125</f>
        <v>14.276</v>
      </c>
      <c r="O123" s="640">
        <f t="shared" ref="O123" si="155">+H123+H124+H125</f>
        <v>0</v>
      </c>
      <c r="P123" s="640">
        <f t="shared" ref="P123" si="156">N123+O123</f>
        <v>14.276</v>
      </c>
      <c r="Q123" s="640">
        <f t="shared" ref="Q123" si="157">J123+J124+J125</f>
        <v>3.8079999999999998</v>
      </c>
      <c r="R123" s="640">
        <f t="shared" ref="R123" si="158">+P123-Q123</f>
        <v>10.468</v>
      </c>
      <c r="S123" s="620">
        <f t="shared" ref="S123" si="159">Q123/P123</f>
        <v>0.26674138414121601</v>
      </c>
      <c r="T123" s="403"/>
      <c r="U123" s="417"/>
      <c r="V123" s="172"/>
      <c r="W123" s="172"/>
      <c r="X123" s="172"/>
      <c r="Y123" s="172"/>
      <c r="Z123" s="172"/>
      <c r="AA123" s="237"/>
    </row>
    <row r="124" spans="1:27" s="238" customFormat="1" ht="19.899999999999999" customHeight="1">
      <c r="B124" s="631"/>
      <c r="C124" s="737"/>
      <c r="D124" s="654"/>
      <c r="E124" s="634"/>
      <c r="F124" s="391" t="s">
        <v>21</v>
      </c>
      <c r="G124" s="388">
        <v>5.8819999999999997</v>
      </c>
      <c r="H124" s="387"/>
      <c r="I124" s="387">
        <f t="shared" si="36"/>
        <v>6.83</v>
      </c>
      <c r="J124" s="556">
        <v>3.5</v>
      </c>
      <c r="K124" s="387">
        <f t="shared" si="147"/>
        <v>3.33</v>
      </c>
      <c r="L124" s="276">
        <f t="shared" si="146"/>
        <v>0.51244509516837478</v>
      </c>
      <c r="M124" s="393" t="s">
        <v>258</v>
      </c>
      <c r="N124" s="635"/>
      <c r="O124" s="640"/>
      <c r="P124" s="640"/>
      <c r="Q124" s="640"/>
      <c r="R124" s="640"/>
      <c r="S124" s="620"/>
      <c r="T124" s="403"/>
      <c r="U124" s="417"/>
      <c r="V124" s="172"/>
      <c r="W124" s="172"/>
      <c r="X124" s="172"/>
      <c r="Y124" s="172"/>
      <c r="Z124" s="172"/>
      <c r="AA124" s="237"/>
    </row>
    <row r="125" spans="1:27" s="238" customFormat="1" ht="19.899999999999999" customHeight="1">
      <c r="B125" s="631"/>
      <c r="C125" s="737"/>
      <c r="D125" s="654"/>
      <c r="E125" s="634"/>
      <c r="F125" s="190" t="s">
        <v>22</v>
      </c>
      <c r="G125" s="388">
        <v>7.1379999999999999</v>
      </c>
      <c r="H125" s="387"/>
      <c r="I125" s="387">
        <f t="shared" si="36"/>
        <v>10.468</v>
      </c>
      <c r="J125" s="556">
        <v>0</v>
      </c>
      <c r="K125" s="387">
        <f t="shared" si="147"/>
        <v>10.468</v>
      </c>
      <c r="L125" s="276">
        <f t="shared" si="146"/>
        <v>0</v>
      </c>
      <c r="M125" s="393" t="s">
        <v>258</v>
      </c>
      <c r="N125" s="635"/>
      <c r="O125" s="640"/>
      <c r="P125" s="640"/>
      <c r="Q125" s="640"/>
      <c r="R125" s="640"/>
      <c r="S125" s="620"/>
      <c r="T125" s="403"/>
      <c r="U125" s="417"/>
      <c r="V125" s="172"/>
      <c r="W125" s="172"/>
      <c r="X125" s="172"/>
      <c r="Y125" s="172"/>
      <c r="Z125" s="172"/>
      <c r="AA125" s="237"/>
    </row>
    <row r="126" spans="1:27" s="238" customFormat="1" ht="19.899999999999999" customHeight="1">
      <c r="B126" s="631"/>
      <c r="C126" s="737"/>
      <c r="D126" s="654"/>
      <c r="E126" s="634" t="s">
        <v>453</v>
      </c>
      <c r="F126" s="392" t="s">
        <v>20</v>
      </c>
      <c r="G126" s="388">
        <v>1.254</v>
      </c>
      <c r="H126" s="387"/>
      <c r="I126" s="387">
        <f t="shared" si="37"/>
        <v>1.254</v>
      </c>
      <c r="J126" s="556">
        <v>0.36399999999999999</v>
      </c>
      <c r="K126" s="387">
        <f t="shared" si="147"/>
        <v>0.89</v>
      </c>
      <c r="L126" s="276">
        <f t="shared" si="146"/>
        <v>0.29027113237639551</v>
      </c>
      <c r="M126" s="393" t="s">
        <v>258</v>
      </c>
      <c r="N126" s="635">
        <f t="shared" ref="N126" si="160">G126+G127+G128</f>
        <v>14.25</v>
      </c>
      <c r="O126" s="640">
        <f t="shared" ref="O126" si="161">+H126+H127+H128</f>
        <v>0</v>
      </c>
      <c r="P126" s="640">
        <f t="shared" ref="P126" si="162">N126+O126</f>
        <v>14.25</v>
      </c>
      <c r="Q126" s="640">
        <f t="shared" ref="Q126" si="163">J126+J127+J128</f>
        <v>3.36</v>
      </c>
      <c r="R126" s="640">
        <f t="shared" ref="R126" si="164">+P126-Q126</f>
        <v>10.89</v>
      </c>
      <c r="S126" s="620">
        <f t="shared" ref="S126" si="165">Q126/P126</f>
        <v>0.23578947368421052</v>
      </c>
      <c r="T126" s="403"/>
      <c r="U126" s="417"/>
      <c r="V126" s="172"/>
      <c r="W126" s="172"/>
      <c r="X126" s="172"/>
      <c r="Y126" s="172"/>
      <c r="Z126" s="172"/>
      <c r="AA126" s="237"/>
    </row>
    <row r="127" spans="1:27" s="238" customFormat="1" ht="19.899999999999999" customHeight="1">
      <c r="B127" s="631"/>
      <c r="C127" s="737"/>
      <c r="D127" s="654"/>
      <c r="E127" s="634"/>
      <c r="F127" s="391" t="s">
        <v>21</v>
      </c>
      <c r="G127" s="388">
        <v>5.8710000000000004</v>
      </c>
      <c r="H127" s="387"/>
      <c r="I127" s="387">
        <f t="shared" si="36"/>
        <v>6.7610000000000001</v>
      </c>
      <c r="J127" s="556">
        <v>2.996</v>
      </c>
      <c r="K127" s="387">
        <f t="shared" si="147"/>
        <v>3.7650000000000001</v>
      </c>
      <c r="L127" s="276">
        <f t="shared" si="146"/>
        <v>0.4431297145392693</v>
      </c>
      <c r="M127" s="393" t="s">
        <v>258</v>
      </c>
      <c r="N127" s="635"/>
      <c r="O127" s="640"/>
      <c r="P127" s="640"/>
      <c r="Q127" s="640"/>
      <c r="R127" s="640"/>
      <c r="S127" s="620"/>
      <c r="T127" s="403"/>
      <c r="U127" s="417"/>
      <c r="V127" s="172"/>
      <c r="W127" s="172"/>
      <c r="X127" s="172"/>
      <c r="Y127" s="172"/>
      <c r="Z127" s="172"/>
      <c r="AA127" s="237"/>
    </row>
    <row r="128" spans="1:27" s="238" customFormat="1" ht="19.899999999999999" customHeight="1">
      <c r="B128" s="631"/>
      <c r="C128" s="737"/>
      <c r="D128" s="654"/>
      <c r="E128" s="634"/>
      <c r="F128" s="190" t="s">
        <v>22</v>
      </c>
      <c r="G128" s="388">
        <v>7.125</v>
      </c>
      <c r="H128" s="387"/>
      <c r="I128" s="387">
        <f t="shared" ref="I128:I152" si="166">K127+G128+H128</f>
        <v>10.89</v>
      </c>
      <c r="J128" s="556">
        <v>0</v>
      </c>
      <c r="K128" s="387">
        <f t="shared" si="147"/>
        <v>10.89</v>
      </c>
      <c r="L128" s="276">
        <f t="shared" si="146"/>
        <v>0</v>
      </c>
      <c r="M128" s="393" t="s">
        <v>258</v>
      </c>
      <c r="N128" s="635"/>
      <c r="O128" s="640"/>
      <c r="P128" s="640"/>
      <c r="Q128" s="640"/>
      <c r="R128" s="640"/>
      <c r="S128" s="620"/>
      <c r="T128" s="403"/>
      <c r="U128" s="417"/>
      <c r="V128" s="172"/>
      <c r="W128" s="172"/>
      <c r="X128" s="172"/>
      <c r="Y128" s="172"/>
      <c r="Z128" s="172"/>
      <c r="AA128" s="237"/>
    </row>
    <row r="129" spans="1:27" s="238" customFormat="1" ht="19.899999999999999" customHeight="1">
      <c r="B129" s="631"/>
      <c r="C129" s="737"/>
      <c r="D129" s="654"/>
      <c r="E129" s="634" t="s">
        <v>417</v>
      </c>
      <c r="F129" s="392" t="s">
        <v>20</v>
      </c>
      <c r="G129" s="388">
        <v>1.254</v>
      </c>
      <c r="H129" s="387"/>
      <c r="I129" s="387">
        <f t="shared" si="37"/>
        <v>1.254</v>
      </c>
      <c r="J129" s="556">
        <v>0.39200000000000002</v>
      </c>
      <c r="K129" s="387">
        <f t="shared" si="147"/>
        <v>0.86199999999999999</v>
      </c>
      <c r="L129" s="276">
        <f t="shared" si="146"/>
        <v>0.31259968102073366</v>
      </c>
      <c r="M129" s="393" t="s">
        <v>258</v>
      </c>
      <c r="N129" s="635">
        <f t="shared" ref="N129" si="167">G129+G130+G131</f>
        <v>14.254000000000001</v>
      </c>
      <c r="O129" s="640">
        <f t="shared" ref="O129" si="168">+H129+H130+H131</f>
        <v>0</v>
      </c>
      <c r="P129" s="640">
        <f t="shared" ref="P129" si="169">N129+O129</f>
        <v>14.254000000000001</v>
      </c>
      <c r="Q129" s="640">
        <f t="shared" ref="Q129" si="170">J129+J130+J131</f>
        <v>4.9000000000000004</v>
      </c>
      <c r="R129" s="640">
        <f t="shared" ref="R129" si="171">+P129-Q129</f>
        <v>9.354000000000001</v>
      </c>
      <c r="S129" s="620">
        <f t="shared" ref="S129" si="172">Q129/P129</f>
        <v>0.34376315420232917</v>
      </c>
      <c r="T129" s="403"/>
      <c r="U129" s="417"/>
      <c r="V129" s="172"/>
      <c r="W129" s="172"/>
      <c r="X129" s="172"/>
      <c r="Y129" s="172"/>
      <c r="Z129" s="172"/>
      <c r="AA129" s="237"/>
    </row>
    <row r="130" spans="1:27" s="238" customFormat="1" ht="19.899999999999999" customHeight="1">
      <c r="A130" s="237"/>
      <c r="B130" s="631"/>
      <c r="C130" s="737"/>
      <c r="D130" s="654"/>
      <c r="E130" s="634"/>
      <c r="F130" s="391" t="s">
        <v>21</v>
      </c>
      <c r="G130" s="388">
        <v>5.8730000000000002</v>
      </c>
      <c r="H130" s="387"/>
      <c r="I130" s="387">
        <f t="shared" si="166"/>
        <v>6.7350000000000003</v>
      </c>
      <c r="J130" s="556">
        <v>4.3680000000000003</v>
      </c>
      <c r="K130" s="387">
        <f t="shared" si="147"/>
        <v>2.367</v>
      </c>
      <c r="L130" s="276">
        <f t="shared" si="146"/>
        <v>0.64855233853006689</v>
      </c>
      <c r="M130" s="393" t="s">
        <v>258</v>
      </c>
      <c r="N130" s="635"/>
      <c r="O130" s="640"/>
      <c r="P130" s="640"/>
      <c r="Q130" s="640"/>
      <c r="R130" s="640"/>
      <c r="S130" s="620"/>
      <c r="T130" s="403"/>
      <c r="U130" s="417"/>
      <c r="V130" s="172"/>
      <c r="W130" s="172"/>
      <c r="X130" s="172"/>
      <c r="Y130" s="172"/>
      <c r="Z130" s="172"/>
      <c r="AA130" s="237"/>
    </row>
    <row r="131" spans="1:27" s="238" customFormat="1" ht="19.899999999999999" customHeight="1">
      <c r="A131" s="237"/>
      <c r="B131" s="631"/>
      <c r="C131" s="737"/>
      <c r="D131" s="654"/>
      <c r="E131" s="634"/>
      <c r="F131" s="190" t="s">
        <v>22</v>
      </c>
      <c r="G131" s="388">
        <v>7.1269999999999998</v>
      </c>
      <c r="H131" s="387"/>
      <c r="I131" s="387">
        <f t="shared" si="166"/>
        <v>9.4939999999999998</v>
      </c>
      <c r="J131" s="556">
        <v>0.14000000000000001</v>
      </c>
      <c r="K131" s="387">
        <f t="shared" si="147"/>
        <v>9.3539999999999992</v>
      </c>
      <c r="L131" s="276">
        <f t="shared" si="146"/>
        <v>1.4746155466610492E-2</v>
      </c>
      <c r="M131" s="393" t="s">
        <v>258</v>
      </c>
      <c r="N131" s="635"/>
      <c r="O131" s="640"/>
      <c r="P131" s="640"/>
      <c r="Q131" s="640"/>
      <c r="R131" s="640"/>
      <c r="S131" s="620"/>
      <c r="T131" s="403"/>
      <c r="U131" s="417"/>
      <c r="V131" s="172"/>
      <c r="W131" s="172"/>
      <c r="X131" s="172"/>
      <c r="Y131" s="172"/>
      <c r="Z131" s="172"/>
      <c r="AA131" s="237"/>
    </row>
    <row r="132" spans="1:27" s="238" customFormat="1" ht="19.899999999999999" customHeight="1">
      <c r="A132" s="237"/>
      <c r="B132" s="631"/>
      <c r="C132" s="737"/>
      <c r="D132" s="654"/>
      <c r="E132" s="634" t="s">
        <v>418</v>
      </c>
      <c r="F132" s="392" t="s">
        <v>20</v>
      </c>
      <c r="G132" s="388">
        <v>1.254</v>
      </c>
      <c r="H132" s="387"/>
      <c r="I132" s="387">
        <f t="shared" ref="I132:I150" si="173">+G132+H132</f>
        <v>1.254</v>
      </c>
      <c r="J132" s="556">
        <v>0</v>
      </c>
      <c r="K132" s="387">
        <f t="shared" si="147"/>
        <v>1.254</v>
      </c>
      <c r="L132" s="276">
        <f t="shared" si="146"/>
        <v>0</v>
      </c>
      <c r="M132" s="393" t="s">
        <v>258</v>
      </c>
      <c r="N132" s="635">
        <f t="shared" ref="N132" si="174">G132+G133+G134</f>
        <v>14.247</v>
      </c>
      <c r="O132" s="640">
        <f t="shared" ref="O132" si="175">+H132+H133+H134</f>
        <v>0</v>
      </c>
      <c r="P132" s="640">
        <f t="shared" ref="P132" si="176">N132+O132</f>
        <v>14.247</v>
      </c>
      <c r="Q132" s="640">
        <f t="shared" ref="Q132" si="177">J132+J133+J134</f>
        <v>0</v>
      </c>
      <c r="R132" s="640">
        <f t="shared" ref="R132" si="178">+P132-Q132</f>
        <v>14.247</v>
      </c>
      <c r="S132" s="620">
        <f t="shared" ref="S132" si="179">Q132/P132</f>
        <v>0</v>
      </c>
      <c r="T132" s="403"/>
      <c r="U132" s="417"/>
      <c r="V132" s="172"/>
      <c r="W132" s="172"/>
      <c r="X132" s="172"/>
      <c r="Y132" s="172"/>
      <c r="Z132" s="172"/>
      <c r="AA132" s="237"/>
    </row>
    <row r="133" spans="1:27" s="238" customFormat="1" ht="19.899999999999999" customHeight="1">
      <c r="B133" s="631"/>
      <c r="C133" s="737"/>
      <c r="D133" s="654"/>
      <c r="E133" s="634"/>
      <c r="F133" s="391" t="s">
        <v>21</v>
      </c>
      <c r="G133" s="388">
        <v>5.87</v>
      </c>
      <c r="H133" s="387"/>
      <c r="I133" s="387">
        <f t="shared" si="166"/>
        <v>7.1240000000000006</v>
      </c>
      <c r="J133" s="556">
        <v>0</v>
      </c>
      <c r="K133" s="387">
        <f t="shared" si="147"/>
        <v>7.1240000000000006</v>
      </c>
      <c r="L133" s="276">
        <f t="shared" si="146"/>
        <v>0</v>
      </c>
      <c r="M133" s="393" t="s">
        <v>258</v>
      </c>
      <c r="N133" s="635"/>
      <c r="O133" s="640"/>
      <c r="P133" s="640"/>
      <c r="Q133" s="640"/>
      <c r="R133" s="640"/>
      <c r="S133" s="620"/>
      <c r="T133" s="403"/>
      <c r="U133" s="417"/>
      <c r="V133" s="172"/>
      <c r="W133" s="172"/>
      <c r="X133" s="172"/>
      <c r="Y133" s="172"/>
      <c r="Z133" s="172"/>
      <c r="AA133" s="237"/>
    </row>
    <row r="134" spans="1:27" s="185" customFormat="1" ht="19.899999999999999" customHeight="1">
      <c r="B134" s="631"/>
      <c r="C134" s="737"/>
      <c r="D134" s="654"/>
      <c r="E134" s="634"/>
      <c r="F134" s="190" t="s">
        <v>22</v>
      </c>
      <c r="G134" s="388">
        <v>7.1230000000000002</v>
      </c>
      <c r="H134" s="387"/>
      <c r="I134" s="387">
        <f t="shared" si="166"/>
        <v>14.247</v>
      </c>
      <c r="J134" s="556">
        <v>0</v>
      </c>
      <c r="K134" s="387">
        <f t="shared" si="147"/>
        <v>14.247</v>
      </c>
      <c r="L134" s="276">
        <f t="shared" si="146"/>
        <v>0</v>
      </c>
      <c r="M134" s="393" t="s">
        <v>258</v>
      </c>
      <c r="N134" s="635"/>
      <c r="O134" s="640"/>
      <c r="P134" s="640"/>
      <c r="Q134" s="640"/>
      <c r="R134" s="640"/>
      <c r="S134" s="620"/>
      <c r="T134" s="403"/>
      <c r="U134" s="417"/>
      <c r="V134" s="172"/>
      <c r="W134" s="172"/>
      <c r="X134" s="172"/>
      <c r="Y134" s="172"/>
      <c r="Z134" s="172"/>
      <c r="AA134" s="177"/>
    </row>
    <row r="135" spans="1:27" s="238" customFormat="1" ht="19.899999999999999" customHeight="1">
      <c r="B135" s="631"/>
      <c r="C135" s="737"/>
      <c r="D135" s="654"/>
      <c r="E135" s="634" t="s">
        <v>419</v>
      </c>
      <c r="F135" s="392" t="s">
        <v>20</v>
      </c>
      <c r="G135" s="388">
        <v>1.2529999999999999</v>
      </c>
      <c r="H135" s="387"/>
      <c r="I135" s="387">
        <f t="shared" si="173"/>
        <v>1.2529999999999999</v>
      </c>
      <c r="J135" s="556">
        <v>0</v>
      </c>
      <c r="K135" s="387">
        <f t="shared" si="147"/>
        <v>1.2529999999999999</v>
      </c>
      <c r="L135" s="276">
        <f t="shared" si="146"/>
        <v>0</v>
      </c>
      <c r="M135" s="393" t="s">
        <v>258</v>
      </c>
      <c r="N135" s="635">
        <f t="shared" ref="N135" si="180">G135+G136+G137</f>
        <v>14.242000000000001</v>
      </c>
      <c r="O135" s="640">
        <f t="shared" ref="O135" si="181">+H135+H136+H137</f>
        <v>0</v>
      </c>
      <c r="P135" s="640">
        <f t="shared" ref="P135" si="182">N135+O135</f>
        <v>14.242000000000001</v>
      </c>
      <c r="Q135" s="640">
        <f t="shared" ref="Q135" si="183">J135+J136+J137</f>
        <v>6.468</v>
      </c>
      <c r="R135" s="640">
        <f t="shared" ref="R135" si="184">+P135-Q135</f>
        <v>7.7740000000000009</v>
      </c>
      <c r="S135" s="620">
        <f t="shared" ref="S135" si="185">Q135/P135</f>
        <v>0.45414969807611288</v>
      </c>
      <c r="T135" s="403"/>
      <c r="U135" s="417"/>
      <c r="V135" s="172"/>
      <c r="W135" s="172"/>
      <c r="X135" s="172"/>
      <c r="Y135" s="172"/>
      <c r="Z135" s="172"/>
      <c r="AA135" s="237"/>
    </row>
    <row r="136" spans="1:27" s="238" customFormat="1" ht="19.899999999999999" customHeight="1">
      <c r="B136" s="631"/>
      <c r="C136" s="737"/>
      <c r="D136" s="654"/>
      <c r="E136" s="634"/>
      <c r="F136" s="391" t="s">
        <v>21</v>
      </c>
      <c r="G136" s="388">
        <v>5.8680000000000003</v>
      </c>
      <c r="H136" s="387"/>
      <c r="I136" s="387">
        <f t="shared" si="166"/>
        <v>7.1210000000000004</v>
      </c>
      <c r="J136" s="556">
        <v>6.468</v>
      </c>
      <c r="K136" s="387">
        <f t="shared" si="147"/>
        <v>0.65300000000000047</v>
      </c>
      <c r="L136" s="276">
        <f t="shared" si="146"/>
        <v>0.90829939615222577</v>
      </c>
      <c r="M136" s="393" t="s">
        <v>258</v>
      </c>
      <c r="N136" s="635"/>
      <c r="O136" s="640"/>
      <c r="P136" s="640"/>
      <c r="Q136" s="640"/>
      <c r="R136" s="640"/>
      <c r="S136" s="620"/>
      <c r="T136" s="403"/>
      <c r="U136" s="417"/>
      <c r="V136" s="172"/>
      <c r="W136" s="172"/>
      <c r="X136" s="172"/>
      <c r="Y136" s="172"/>
      <c r="Z136" s="172"/>
      <c r="AA136" s="237"/>
    </row>
    <row r="137" spans="1:27" s="185" customFormat="1" ht="19.899999999999999" customHeight="1">
      <c r="B137" s="631"/>
      <c r="C137" s="737"/>
      <c r="D137" s="654"/>
      <c r="E137" s="634"/>
      <c r="F137" s="190" t="s">
        <v>22</v>
      </c>
      <c r="G137" s="388">
        <v>7.1210000000000004</v>
      </c>
      <c r="H137" s="387"/>
      <c r="I137" s="387">
        <f t="shared" si="166"/>
        <v>7.7740000000000009</v>
      </c>
      <c r="J137" s="556">
        <v>0</v>
      </c>
      <c r="K137" s="387">
        <f t="shared" si="147"/>
        <v>7.7740000000000009</v>
      </c>
      <c r="L137" s="276">
        <f t="shared" si="146"/>
        <v>0</v>
      </c>
      <c r="M137" s="393" t="s">
        <v>258</v>
      </c>
      <c r="N137" s="635"/>
      <c r="O137" s="640"/>
      <c r="P137" s="640"/>
      <c r="Q137" s="640"/>
      <c r="R137" s="640"/>
      <c r="S137" s="620"/>
      <c r="T137" s="403"/>
      <c r="U137" s="417"/>
      <c r="V137" s="172"/>
      <c r="W137" s="172"/>
      <c r="X137" s="172"/>
      <c r="Y137" s="172"/>
      <c r="Z137" s="172"/>
      <c r="AA137" s="177"/>
    </row>
    <row r="138" spans="1:27" s="238" customFormat="1" ht="19.899999999999999" customHeight="1">
      <c r="B138" s="631"/>
      <c r="C138" s="737"/>
      <c r="D138" s="654"/>
      <c r="E138" s="634" t="s">
        <v>452</v>
      </c>
      <c r="F138" s="392" t="s">
        <v>20</v>
      </c>
      <c r="G138" s="388">
        <v>1.2529999999999999</v>
      </c>
      <c r="H138" s="387"/>
      <c r="I138" s="387">
        <f t="shared" si="173"/>
        <v>1.2529999999999999</v>
      </c>
      <c r="J138" s="556">
        <v>0.28000000000000003</v>
      </c>
      <c r="K138" s="387">
        <f t="shared" si="147"/>
        <v>0.97299999999999986</v>
      </c>
      <c r="L138" s="276">
        <f t="shared" si="146"/>
        <v>0.22346368715083803</v>
      </c>
      <c r="M138" s="393" t="s">
        <v>258</v>
      </c>
      <c r="N138" s="635">
        <f>G138+G139+G140</f>
        <v>14.242000000000001</v>
      </c>
      <c r="O138" s="640">
        <f t="shared" ref="O138" si="186">+H138+H139+H140</f>
        <v>0</v>
      </c>
      <c r="P138" s="640">
        <f t="shared" ref="P138" si="187">N138+O138</f>
        <v>14.242000000000001</v>
      </c>
      <c r="Q138" s="640">
        <f t="shared" ref="Q138" si="188">J138+J139+J140</f>
        <v>7.024</v>
      </c>
      <c r="R138" s="640">
        <f t="shared" ref="R138" si="189">+P138-Q138</f>
        <v>7.2180000000000009</v>
      </c>
      <c r="S138" s="620">
        <f t="shared" ref="S138" si="190">Q138/P138</f>
        <v>0.49318915882600756</v>
      </c>
      <c r="T138" s="403"/>
      <c r="U138" s="417"/>
      <c r="V138" s="172"/>
      <c r="W138" s="172"/>
      <c r="X138" s="172"/>
      <c r="Y138" s="172"/>
      <c r="Z138" s="172"/>
      <c r="AA138" s="237"/>
    </row>
    <row r="139" spans="1:27" s="238" customFormat="1" ht="19.899999999999999" customHeight="1">
      <c r="B139" s="631"/>
      <c r="C139" s="737"/>
      <c r="D139" s="654"/>
      <c r="E139" s="634"/>
      <c r="F139" s="391" t="s">
        <v>21</v>
      </c>
      <c r="G139" s="388">
        <v>5.8680000000000003</v>
      </c>
      <c r="H139" s="387"/>
      <c r="I139" s="387">
        <f t="shared" si="166"/>
        <v>6.8410000000000002</v>
      </c>
      <c r="J139" s="556">
        <v>5.6239999999999997</v>
      </c>
      <c r="K139" s="387">
        <f t="shared" si="147"/>
        <v>1.2170000000000005</v>
      </c>
      <c r="L139" s="276">
        <f t="shared" si="146"/>
        <v>0.82210203186668607</v>
      </c>
      <c r="M139" s="393" t="s">
        <v>258</v>
      </c>
      <c r="N139" s="635"/>
      <c r="O139" s="640"/>
      <c r="P139" s="640"/>
      <c r="Q139" s="640"/>
      <c r="R139" s="640"/>
      <c r="S139" s="620"/>
      <c r="T139" s="403"/>
      <c r="U139" s="417"/>
      <c r="V139" s="172"/>
      <c r="W139" s="172"/>
      <c r="X139" s="172"/>
      <c r="Y139" s="172"/>
      <c r="Z139" s="172"/>
      <c r="AA139" s="237"/>
    </row>
    <row r="140" spans="1:27" s="238" customFormat="1" ht="19.899999999999999" customHeight="1">
      <c r="B140" s="631"/>
      <c r="C140" s="737"/>
      <c r="D140" s="654"/>
      <c r="E140" s="634"/>
      <c r="F140" s="190" t="s">
        <v>22</v>
      </c>
      <c r="G140" s="388">
        <v>7.1210000000000004</v>
      </c>
      <c r="H140" s="387"/>
      <c r="I140" s="387">
        <f t="shared" si="166"/>
        <v>8.338000000000001</v>
      </c>
      <c r="J140" s="556">
        <v>1.1200000000000001</v>
      </c>
      <c r="K140" s="387">
        <f t="shared" si="147"/>
        <v>7.2180000000000009</v>
      </c>
      <c r="L140" s="276">
        <f t="shared" si="146"/>
        <v>0.13432477812425042</v>
      </c>
      <c r="M140" s="393" t="s">
        <v>258</v>
      </c>
      <c r="N140" s="635"/>
      <c r="O140" s="640"/>
      <c r="P140" s="640"/>
      <c r="Q140" s="640"/>
      <c r="R140" s="640"/>
      <c r="S140" s="620"/>
      <c r="T140" s="403"/>
      <c r="U140" s="417"/>
      <c r="V140" s="172"/>
      <c r="W140" s="172"/>
      <c r="X140" s="172"/>
      <c r="Y140" s="172"/>
      <c r="Z140" s="172"/>
      <c r="AA140" s="237"/>
    </row>
    <row r="141" spans="1:27" s="238" customFormat="1" ht="19.899999999999999" customHeight="1">
      <c r="B141" s="631"/>
      <c r="C141" s="737"/>
      <c r="D141" s="654"/>
      <c r="E141" s="634" t="s">
        <v>420</v>
      </c>
      <c r="F141" s="392" t="s">
        <v>20</v>
      </c>
      <c r="G141" s="388">
        <v>1.252</v>
      </c>
      <c r="H141" s="387"/>
      <c r="I141" s="387">
        <f t="shared" si="173"/>
        <v>1.252</v>
      </c>
      <c r="J141" s="556">
        <v>0.84</v>
      </c>
      <c r="K141" s="387">
        <f t="shared" si="147"/>
        <v>0.41200000000000003</v>
      </c>
      <c r="L141" s="276">
        <f t="shared" si="146"/>
        <v>0.67092651757188493</v>
      </c>
      <c r="M141" s="393" t="s">
        <v>258</v>
      </c>
      <c r="N141" s="635">
        <f t="shared" ref="N141" si="191">G141+G142+G143</f>
        <v>14.234</v>
      </c>
      <c r="O141" s="640">
        <f t="shared" ref="O141" si="192">+H141+H142+H143</f>
        <v>0</v>
      </c>
      <c r="P141" s="640">
        <f t="shared" ref="P141" si="193">N141+O141</f>
        <v>14.234</v>
      </c>
      <c r="Q141" s="640">
        <f t="shared" ref="Q141" si="194">J141+J142+J143</f>
        <v>5.6840000000000002</v>
      </c>
      <c r="R141" s="640">
        <f t="shared" ref="R141" si="195">+P141-Q141</f>
        <v>8.5500000000000007</v>
      </c>
      <c r="S141" s="620">
        <f t="shared" ref="S141" si="196">Q141/P141</f>
        <v>0.39932555852184909</v>
      </c>
      <c r="T141" s="403"/>
      <c r="U141" s="417"/>
      <c r="V141" s="172"/>
      <c r="W141" s="172"/>
      <c r="X141" s="172"/>
      <c r="Y141" s="172"/>
      <c r="Z141" s="172"/>
      <c r="AA141" s="237"/>
    </row>
    <row r="142" spans="1:27" s="238" customFormat="1" ht="19.899999999999999" customHeight="1">
      <c r="B142" s="631"/>
      <c r="C142" s="737"/>
      <c r="D142" s="654"/>
      <c r="E142" s="634"/>
      <c r="F142" s="391" t="s">
        <v>21</v>
      </c>
      <c r="G142" s="388">
        <v>5.8639999999999999</v>
      </c>
      <c r="H142" s="387"/>
      <c r="I142" s="387">
        <f t="shared" si="166"/>
        <v>6.2759999999999998</v>
      </c>
      <c r="J142" s="556">
        <v>4.8440000000000003</v>
      </c>
      <c r="K142" s="387">
        <f t="shared" si="147"/>
        <v>1.4319999999999995</v>
      </c>
      <c r="L142" s="276">
        <f t="shared" si="146"/>
        <v>0.77182919056724031</v>
      </c>
      <c r="M142" s="393" t="s">
        <v>258</v>
      </c>
      <c r="N142" s="635"/>
      <c r="O142" s="640"/>
      <c r="P142" s="640"/>
      <c r="Q142" s="640"/>
      <c r="R142" s="640"/>
      <c r="S142" s="620"/>
      <c r="T142" s="403"/>
      <c r="U142" s="417"/>
      <c r="V142" s="172"/>
      <c r="W142" s="172"/>
      <c r="X142" s="172"/>
      <c r="Y142" s="172"/>
      <c r="Z142" s="172"/>
      <c r="AA142" s="237"/>
    </row>
    <row r="143" spans="1:27" s="238" customFormat="1" ht="19.899999999999999" customHeight="1">
      <c r="B143" s="631"/>
      <c r="C143" s="737"/>
      <c r="D143" s="654"/>
      <c r="E143" s="634"/>
      <c r="F143" s="190" t="s">
        <v>22</v>
      </c>
      <c r="G143" s="388">
        <v>7.1180000000000003</v>
      </c>
      <c r="H143" s="387"/>
      <c r="I143" s="387">
        <f t="shared" si="166"/>
        <v>8.5500000000000007</v>
      </c>
      <c r="J143" s="556">
        <v>0</v>
      </c>
      <c r="K143" s="387">
        <f t="shared" si="147"/>
        <v>8.5500000000000007</v>
      </c>
      <c r="L143" s="276">
        <f t="shared" si="146"/>
        <v>0</v>
      </c>
      <c r="M143" s="393" t="s">
        <v>258</v>
      </c>
      <c r="N143" s="635"/>
      <c r="O143" s="640"/>
      <c r="P143" s="640"/>
      <c r="Q143" s="640"/>
      <c r="R143" s="640"/>
      <c r="S143" s="620"/>
      <c r="T143" s="403"/>
      <c r="U143" s="417"/>
      <c r="V143" s="172"/>
      <c r="W143" s="172"/>
      <c r="X143" s="172"/>
      <c r="Y143" s="172"/>
      <c r="Z143" s="172"/>
      <c r="AA143" s="237"/>
    </row>
    <row r="144" spans="1:27" s="185" customFormat="1" ht="19.899999999999999" customHeight="1">
      <c r="B144" s="631"/>
      <c r="C144" s="737"/>
      <c r="D144" s="654" t="s">
        <v>333</v>
      </c>
      <c r="E144" s="655" t="s">
        <v>435</v>
      </c>
      <c r="F144" s="391" t="s">
        <v>20</v>
      </c>
      <c r="G144" s="388">
        <v>1.254</v>
      </c>
      <c r="H144" s="387"/>
      <c r="I144" s="387">
        <f t="shared" si="173"/>
        <v>1.254</v>
      </c>
      <c r="J144" s="556">
        <v>0</v>
      </c>
      <c r="K144" s="387">
        <f t="shared" si="147"/>
        <v>1.254</v>
      </c>
      <c r="L144" s="276">
        <f t="shared" si="146"/>
        <v>0</v>
      </c>
      <c r="M144" s="393" t="s">
        <v>258</v>
      </c>
      <c r="N144" s="635">
        <f t="shared" ref="N144" si="197">G144+G145+G146</f>
        <v>14.247</v>
      </c>
      <c r="O144" s="640">
        <f t="shared" ref="O144" si="198">+H144+H145+H146</f>
        <v>0</v>
      </c>
      <c r="P144" s="640">
        <f t="shared" ref="P144" si="199">N144+O144</f>
        <v>14.247</v>
      </c>
      <c r="Q144" s="640">
        <f t="shared" ref="Q144" si="200">J144+J145+J146</f>
        <v>1.26</v>
      </c>
      <c r="R144" s="640">
        <f t="shared" ref="R144" si="201">+P144-Q144</f>
        <v>12.987</v>
      </c>
      <c r="S144" s="620">
        <f t="shared" ref="S144" si="202">Q144/P144</f>
        <v>8.843967150979154E-2</v>
      </c>
      <c r="T144" s="403"/>
      <c r="U144" s="417"/>
      <c r="V144" s="172"/>
      <c r="W144" s="172"/>
      <c r="X144" s="172"/>
      <c r="Y144" s="172"/>
      <c r="Z144" s="172"/>
      <c r="AA144" s="177"/>
    </row>
    <row r="145" spans="1:27" s="185" customFormat="1" ht="19.899999999999999" customHeight="1">
      <c r="B145" s="631"/>
      <c r="C145" s="737"/>
      <c r="D145" s="654"/>
      <c r="E145" s="655"/>
      <c r="F145" s="391" t="s">
        <v>21</v>
      </c>
      <c r="G145" s="388">
        <v>5.8689999999999998</v>
      </c>
      <c r="H145" s="387"/>
      <c r="I145" s="387">
        <f t="shared" si="166"/>
        <v>7.1229999999999993</v>
      </c>
      <c r="J145" s="556">
        <v>1.26</v>
      </c>
      <c r="K145" s="387">
        <f t="shared" si="147"/>
        <v>5.8629999999999995</v>
      </c>
      <c r="L145" s="276">
        <f t="shared" si="146"/>
        <v>0.17689175909027097</v>
      </c>
      <c r="M145" s="393" t="s">
        <v>258</v>
      </c>
      <c r="N145" s="635"/>
      <c r="O145" s="640"/>
      <c r="P145" s="640"/>
      <c r="Q145" s="640"/>
      <c r="R145" s="640"/>
      <c r="S145" s="620"/>
      <c r="T145" s="403"/>
      <c r="U145" s="417"/>
      <c r="V145" s="172"/>
      <c r="W145" s="172"/>
      <c r="X145" s="172"/>
      <c r="Y145" s="172"/>
      <c r="Z145" s="172"/>
      <c r="AA145" s="177"/>
    </row>
    <row r="146" spans="1:27" s="185" customFormat="1" ht="19.899999999999999" customHeight="1">
      <c r="B146" s="631"/>
      <c r="C146" s="737"/>
      <c r="D146" s="654"/>
      <c r="E146" s="655"/>
      <c r="F146" s="190" t="s">
        <v>22</v>
      </c>
      <c r="G146" s="388">
        <v>7.1239999999999997</v>
      </c>
      <c r="H146" s="387"/>
      <c r="I146" s="387">
        <f t="shared" si="166"/>
        <v>12.986999999999998</v>
      </c>
      <c r="J146" s="556">
        <v>0</v>
      </c>
      <c r="K146" s="387">
        <f t="shared" si="147"/>
        <v>12.986999999999998</v>
      </c>
      <c r="L146" s="276">
        <f t="shared" si="146"/>
        <v>0</v>
      </c>
      <c r="M146" s="393" t="s">
        <v>258</v>
      </c>
      <c r="N146" s="635"/>
      <c r="O146" s="640"/>
      <c r="P146" s="640"/>
      <c r="Q146" s="640"/>
      <c r="R146" s="640"/>
      <c r="S146" s="620"/>
      <c r="T146" s="403"/>
      <c r="U146" s="417"/>
      <c r="V146" s="172"/>
      <c r="W146" s="172"/>
      <c r="X146" s="172"/>
      <c r="Y146" s="172"/>
      <c r="Z146" s="172"/>
      <c r="AA146" s="177"/>
    </row>
    <row r="147" spans="1:27" s="185" customFormat="1" ht="18" customHeight="1">
      <c r="B147" s="631"/>
      <c r="C147" s="737"/>
      <c r="D147" s="654" t="s">
        <v>334</v>
      </c>
      <c r="E147" s="634" t="s">
        <v>429</v>
      </c>
      <c r="F147" s="391" t="s">
        <v>20</v>
      </c>
      <c r="G147" s="388">
        <v>1.2529999999999999</v>
      </c>
      <c r="H147" s="387"/>
      <c r="I147" s="387">
        <f t="shared" si="173"/>
        <v>1.2529999999999999</v>
      </c>
      <c r="J147" s="556">
        <v>0</v>
      </c>
      <c r="K147" s="387">
        <f t="shared" si="147"/>
        <v>1.2529999999999999</v>
      </c>
      <c r="L147" s="276">
        <f t="shared" si="146"/>
        <v>0</v>
      </c>
      <c r="M147" s="393" t="s">
        <v>258</v>
      </c>
      <c r="N147" s="635">
        <f>G147+G148+G149</f>
        <v>14.236000000000001</v>
      </c>
      <c r="O147" s="640">
        <f t="shared" ref="O147" si="203">+H147+H148+H149</f>
        <v>0</v>
      </c>
      <c r="P147" s="640">
        <f t="shared" ref="P147" si="204">N147+O147</f>
        <v>14.236000000000001</v>
      </c>
      <c r="Q147" s="640">
        <f t="shared" ref="Q147" si="205">J147+J148+J149</f>
        <v>0</v>
      </c>
      <c r="R147" s="640">
        <f t="shared" ref="R147" si="206">+P147-Q147</f>
        <v>14.236000000000001</v>
      </c>
      <c r="S147" s="620">
        <f t="shared" ref="S147" si="207">Q147/P147</f>
        <v>0</v>
      </c>
      <c r="T147" s="403"/>
      <c r="U147" s="417"/>
      <c r="V147" s="172"/>
      <c r="W147" s="172"/>
      <c r="X147" s="172"/>
      <c r="Y147" s="172"/>
      <c r="Z147" s="172"/>
      <c r="AA147" s="177"/>
    </row>
    <row r="148" spans="1:27" s="185" customFormat="1" ht="19.899999999999999" customHeight="1">
      <c r="B148" s="631"/>
      <c r="C148" s="737"/>
      <c r="D148" s="654"/>
      <c r="E148" s="634"/>
      <c r="F148" s="391" t="s">
        <v>21</v>
      </c>
      <c r="G148" s="388">
        <v>5.8650000000000002</v>
      </c>
      <c r="H148" s="387"/>
      <c r="I148" s="387">
        <f t="shared" si="166"/>
        <v>7.1180000000000003</v>
      </c>
      <c r="J148" s="556">
        <v>0</v>
      </c>
      <c r="K148" s="387">
        <f t="shared" si="147"/>
        <v>7.1180000000000003</v>
      </c>
      <c r="L148" s="276">
        <f t="shared" si="146"/>
        <v>0</v>
      </c>
      <c r="M148" s="393" t="s">
        <v>258</v>
      </c>
      <c r="N148" s="635"/>
      <c r="O148" s="640"/>
      <c r="P148" s="640"/>
      <c r="Q148" s="640"/>
      <c r="R148" s="640"/>
      <c r="S148" s="620"/>
      <c r="T148" s="403"/>
      <c r="U148" s="417"/>
      <c r="V148" s="172"/>
      <c r="W148" s="172"/>
      <c r="X148" s="172"/>
      <c r="Y148" s="172"/>
      <c r="Z148" s="172"/>
      <c r="AA148" s="177"/>
    </row>
    <row r="149" spans="1:27" s="185" customFormat="1" ht="19.899999999999999" customHeight="1">
      <c r="B149" s="631"/>
      <c r="C149" s="737"/>
      <c r="D149" s="654"/>
      <c r="E149" s="634"/>
      <c r="F149" s="190" t="s">
        <v>22</v>
      </c>
      <c r="G149" s="388">
        <v>7.1180000000000003</v>
      </c>
      <c r="H149" s="387"/>
      <c r="I149" s="387">
        <f t="shared" si="166"/>
        <v>14.236000000000001</v>
      </c>
      <c r="J149" s="556">
        <v>0</v>
      </c>
      <c r="K149" s="387">
        <f t="shared" si="147"/>
        <v>14.236000000000001</v>
      </c>
      <c r="L149" s="276">
        <f t="shared" si="146"/>
        <v>0</v>
      </c>
      <c r="M149" s="393" t="s">
        <v>258</v>
      </c>
      <c r="N149" s="635"/>
      <c r="O149" s="640"/>
      <c r="P149" s="640"/>
      <c r="Q149" s="640"/>
      <c r="R149" s="640"/>
      <c r="S149" s="620"/>
      <c r="T149" s="403"/>
      <c r="U149" s="417"/>
      <c r="V149" s="172"/>
      <c r="W149" s="172"/>
      <c r="X149" s="172"/>
      <c r="Y149" s="172"/>
      <c r="Z149" s="172"/>
      <c r="AA149" s="177"/>
    </row>
    <row r="150" spans="1:27" s="238" customFormat="1" ht="19.899999999999999" customHeight="1">
      <c r="B150" s="631"/>
      <c r="C150" s="737"/>
      <c r="D150" s="654"/>
      <c r="E150" s="634" t="s">
        <v>430</v>
      </c>
      <c r="F150" s="391" t="s">
        <v>20</v>
      </c>
      <c r="G150" s="388">
        <v>1.252</v>
      </c>
      <c r="H150" s="387"/>
      <c r="I150" s="387">
        <f t="shared" si="173"/>
        <v>1.252</v>
      </c>
      <c r="J150" s="556">
        <v>0.14399999999999999</v>
      </c>
      <c r="K150" s="387">
        <f t="shared" si="147"/>
        <v>1.1080000000000001</v>
      </c>
      <c r="L150" s="276">
        <f t="shared" si="146"/>
        <v>0.11501597444089456</v>
      </c>
      <c r="M150" s="393" t="s">
        <v>258</v>
      </c>
      <c r="N150" s="635">
        <f t="shared" ref="N150" si="208">G150+G151+G152</f>
        <v>14.23</v>
      </c>
      <c r="O150" s="640">
        <f t="shared" ref="O150" si="209">+H150+H151+H152</f>
        <v>0</v>
      </c>
      <c r="P150" s="640">
        <f t="shared" ref="P150" si="210">N150+O150</f>
        <v>14.23</v>
      </c>
      <c r="Q150" s="640">
        <f t="shared" ref="Q150" si="211">J150+J151+J152</f>
        <v>2.1179999999999999</v>
      </c>
      <c r="R150" s="640">
        <f t="shared" ref="R150" si="212">+P150-Q150</f>
        <v>12.112</v>
      </c>
      <c r="S150" s="620">
        <f t="shared" ref="S150" si="213">Q150/P150</f>
        <v>0.1488404778636683</v>
      </c>
      <c r="T150" s="403"/>
      <c r="U150" s="417"/>
      <c r="V150" s="172"/>
      <c r="W150" s="172"/>
      <c r="X150" s="172"/>
      <c r="Y150" s="172"/>
      <c r="Z150" s="172"/>
      <c r="AA150" s="237"/>
    </row>
    <row r="151" spans="1:27" s="395" customFormat="1" ht="19.899999999999999" customHeight="1">
      <c r="A151" s="394"/>
      <c r="B151" s="631"/>
      <c r="C151" s="737"/>
      <c r="D151" s="654"/>
      <c r="E151" s="634"/>
      <c r="F151" s="391" t="s">
        <v>21</v>
      </c>
      <c r="G151" s="388">
        <v>5.8630000000000004</v>
      </c>
      <c r="H151" s="387"/>
      <c r="I151" s="387">
        <f t="shared" si="166"/>
        <v>6.9710000000000001</v>
      </c>
      <c r="J151" s="556">
        <v>1.974</v>
      </c>
      <c r="K151" s="387">
        <f t="shared" si="147"/>
        <v>4.9969999999999999</v>
      </c>
      <c r="L151" s="276">
        <f t="shared" si="146"/>
        <v>0.28317314589011616</v>
      </c>
      <c r="M151" s="393" t="s">
        <v>258</v>
      </c>
      <c r="N151" s="635"/>
      <c r="O151" s="640"/>
      <c r="P151" s="640"/>
      <c r="Q151" s="640"/>
      <c r="R151" s="640"/>
      <c r="S151" s="620"/>
      <c r="T151" s="404"/>
      <c r="U151" s="420"/>
      <c r="V151" s="420"/>
      <c r="W151" s="420"/>
      <c r="X151" s="420"/>
      <c r="Y151" s="420"/>
      <c r="Z151" s="420"/>
      <c r="AA151" s="394"/>
    </row>
    <row r="152" spans="1:27" s="238" customFormat="1" ht="19.899999999999999" customHeight="1">
      <c r="B152" s="631"/>
      <c r="C152" s="737"/>
      <c r="D152" s="654"/>
      <c r="E152" s="634"/>
      <c r="F152" s="190" t="s">
        <v>22</v>
      </c>
      <c r="G152" s="388">
        <v>7.1150000000000002</v>
      </c>
      <c r="H152" s="387"/>
      <c r="I152" s="387">
        <f t="shared" si="166"/>
        <v>12.112</v>
      </c>
      <c r="J152" s="556">
        <v>0</v>
      </c>
      <c r="K152" s="387">
        <f t="shared" si="147"/>
        <v>12.112</v>
      </c>
      <c r="L152" s="276">
        <f t="shared" si="146"/>
        <v>0</v>
      </c>
      <c r="M152" s="393" t="s">
        <v>258</v>
      </c>
      <c r="N152" s="635"/>
      <c r="O152" s="640"/>
      <c r="P152" s="640"/>
      <c r="Q152" s="640"/>
      <c r="R152" s="640"/>
      <c r="S152" s="620"/>
      <c r="T152" s="403">
        <v>48.936</v>
      </c>
      <c r="U152" s="417"/>
      <c r="V152" s="172"/>
      <c r="W152" s="172"/>
      <c r="X152" s="172"/>
      <c r="Y152" s="172"/>
      <c r="Z152" s="172"/>
      <c r="AA152" s="237"/>
    </row>
    <row r="153" spans="1:27" s="238" customFormat="1" ht="19.899999999999999" customHeight="1">
      <c r="B153" s="631"/>
      <c r="C153" s="737"/>
      <c r="D153" s="654"/>
      <c r="E153" s="634" t="s">
        <v>431</v>
      </c>
      <c r="F153" s="391" t="s">
        <v>20</v>
      </c>
      <c r="G153" s="388">
        <v>1.252</v>
      </c>
      <c r="H153" s="387"/>
      <c r="I153" s="387">
        <f>+G153+H153</f>
        <v>1.252</v>
      </c>
      <c r="J153" s="556">
        <v>0</v>
      </c>
      <c r="K153" s="387">
        <f t="shared" si="147"/>
        <v>1.252</v>
      </c>
      <c r="L153" s="276">
        <f t="shared" si="146"/>
        <v>0</v>
      </c>
      <c r="M153" s="393" t="s">
        <v>258</v>
      </c>
      <c r="N153" s="635">
        <f t="shared" ref="N153" si="214">G153+G154+G155</f>
        <v>14.23</v>
      </c>
      <c r="O153" s="640">
        <f t="shared" ref="O153" si="215">+H153+H154+H155</f>
        <v>0</v>
      </c>
      <c r="P153" s="640">
        <f t="shared" ref="P153" si="216">N153+O153</f>
        <v>14.23</v>
      </c>
      <c r="Q153" s="640">
        <f t="shared" ref="Q153" si="217">J153+J154+J155</f>
        <v>1</v>
      </c>
      <c r="R153" s="640">
        <f t="shared" ref="R153" si="218">+P153-Q153</f>
        <v>13.23</v>
      </c>
      <c r="S153" s="620">
        <f t="shared" ref="S153" si="219">Q153/P153</f>
        <v>7.0274068868587489E-2</v>
      </c>
      <c r="T153" s="403">
        <v>229.10900000000001</v>
      </c>
      <c r="U153" s="417"/>
      <c r="V153" s="172"/>
      <c r="W153" s="172"/>
      <c r="X153" s="172"/>
      <c r="Y153" s="172"/>
      <c r="Z153" s="172"/>
      <c r="AA153" s="237"/>
    </row>
    <row r="154" spans="1:27" s="238" customFormat="1" ht="19.899999999999999" customHeight="1">
      <c r="B154" s="631"/>
      <c r="C154" s="737"/>
      <c r="D154" s="654"/>
      <c r="E154" s="634"/>
      <c r="F154" s="391" t="s">
        <v>21</v>
      </c>
      <c r="G154" s="388">
        <v>5.8630000000000004</v>
      </c>
      <c r="H154" s="387"/>
      <c r="I154" s="387">
        <f>K153+G154+H154</f>
        <v>7.1150000000000002</v>
      </c>
      <c r="J154" s="556">
        <v>1</v>
      </c>
      <c r="K154" s="387">
        <f t="shared" si="147"/>
        <v>6.1150000000000002</v>
      </c>
      <c r="L154" s="276">
        <f t="shared" si="146"/>
        <v>0.14054813773717498</v>
      </c>
      <c r="M154" s="393" t="s">
        <v>258</v>
      </c>
      <c r="N154" s="635"/>
      <c r="O154" s="640"/>
      <c r="P154" s="640"/>
      <c r="Q154" s="640"/>
      <c r="R154" s="640"/>
      <c r="S154" s="620"/>
      <c r="T154" s="403">
        <v>278.04399999999998</v>
      </c>
      <c r="U154" s="417"/>
      <c r="V154" s="172"/>
      <c r="W154" s="172"/>
      <c r="X154" s="172"/>
      <c r="Y154" s="172"/>
      <c r="Z154" s="172"/>
      <c r="AA154" s="237"/>
    </row>
    <row r="155" spans="1:27" s="238" customFormat="1" ht="19.899999999999999" customHeight="1">
      <c r="B155" s="631"/>
      <c r="C155" s="737"/>
      <c r="D155" s="654"/>
      <c r="E155" s="634"/>
      <c r="F155" s="190" t="s">
        <v>22</v>
      </c>
      <c r="G155" s="388">
        <v>7.1150000000000002</v>
      </c>
      <c r="H155" s="387"/>
      <c r="I155" s="387">
        <f>K154+G155+H155</f>
        <v>13.23</v>
      </c>
      <c r="J155" s="556">
        <v>0</v>
      </c>
      <c r="K155" s="387">
        <f t="shared" si="147"/>
        <v>13.23</v>
      </c>
      <c r="L155" s="276">
        <f t="shared" si="146"/>
        <v>0</v>
      </c>
      <c r="M155" s="393" t="s">
        <v>258</v>
      </c>
      <c r="N155" s="635"/>
      <c r="O155" s="640"/>
      <c r="P155" s="640"/>
      <c r="Q155" s="640"/>
      <c r="R155" s="640"/>
      <c r="S155" s="620"/>
      <c r="T155" s="403">
        <f>SUM(T152:T154)</f>
        <v>556.08899999999994</v>
      </c>
      <c r="U155" s="417"/>
      <c r="V155" s="172"/>
      <c r="W155" s="172"/>
      <c r="X155" s="172"/>
      <c r="Y155" s="172"/>
      <c r="Z155" s="172"/>
      <c r="AA155" s="237"/>
    </row>
    <row r="156" spans="1:27" s="238" customFormat="1" ht="19.899999999999999" customHeight="1">
      <c r="B156" s="631"/>
      <c r="C156" s="737"/>
      <c r="D156" s="654"/>
      <c r="E156" s="634" t="s">
        <v>432</v>
      </c>
      <c r="F156" s="391" t="s">
        <v>20</v>
      </c>
      <c r="G156" s="388">
        <v>1.2529999999999999</v>
      </c>
      <c r="H156" s="387"/>
      <c r="I156" s="387">
        <f t="shared" ref="I156" si="220">+G156+H156</f>
        <v>1.2529999999999999</v>
      </c>
      <c r="J156" s="556">
        <v>0.61599999999999999</v>
      </c>
      <c r="K156" s="387">
        <f t="shared" si="147"/>
        <v>0.6369999999999999</v>
      </c>
      <c r="L156" s="276">
        <f t="shared" si="146"/>
        <v>0.49162011173184361</v>
      </c>
      <c r="M156" s="393" t="s">
        <v>258</v>
      </c>
      <c r="N156" s="635">
        <f t="shared" ref="N156" si="221">G156+G157+G158</f>
        <v>14.242000000000001</v>
      </c>
      <c r="O156" s="640">
        <f t="shared" ref="O156" si="222">+H156+H157+H158</f>
        <v>0</v>
      </c>
      <c r="P156" s="640">
        <f t="shared" ref="P156" si="223">N156+O156</f>
        <v>14.242000000000001</v>
      </c>
      <c r="Q156" s="640">
        <f t="shared" ref="Q156" si="224">J156+J157+J158</f>
        <v>4.8719999999999999</v>
      </c>
      <c r="R156" s="640">
        <f t="shared" ref="R156" si="225">+P156-Q156</f>
        <v>9.370000000000001</v>
      </c>
      <c r="S156" s="620">
        <f t="shared" ref="S156" si="226">Q156/P156</f>
        <v>0.34208678556382527</v>
      </c>
      <c r="T156" s="403"/>
      <c r="U156" s="417"/>
      <c r="V156" s="172"/>
      <c r="W156" s="172"/>
      <c r="X156" s="172"/>
      <c r="Y156" s="172"/>
      <c r="Z156" s="172"/>
      <c r="AA156" s="237"/>
    </row>
    <row r="157" spans="1:27" s="238" customFormat="1" ht="19.899999999999999" customHeight="1">
      <c r="B157" s="631"/>
      <c r="C157" s="737"/>
      <c r="D157" s="654"/>
      <c r="E157" s="634"/>
      <c r="F157" s="391" t="s">
        <v>21</v>
      </c>
      <c r="G157" s="388">
        <v>5.8680000000000003</v>
      </c>
      <c r="H157" s="387"/>
      <c r="I157" s="387">
        <f>K156+G157+H157</f>
        <v>6.5049999999999999</v>
      </c>
      <c r="J157" s="556">
        <v>4.2560000000000002</v>
      </c>
      <c r="K157" s="387">
        <f t="shared" si="147"/>
        <v>2.2489999999999997</v>
      </c>
      <c r="L157" s="276">
        <f t="shared" si="146"/>
        <v>0.65426594926979253</v>
      </c>
      <c r="M157" s="393" t="s">
        <v>258</v>
      </c>
      <c r="N157" s="635"/>
      <c r="O157" s="640"/>
      <c r="P157" s="640"/>
      <c r="Q157" s="640"/>
      <c r="R157" s="640"/>
      <c r="S157" s="620"/>
      <c r="T157" s="403"/>
      <c r="U157" s="417"/>
      <c r="V157" s="172"/>
      <c r="W157" s="172"/>
      <c r="X157" s="172"/>
      <c r="Y157" s="172"/>
      <c r="Z157" s="172"/>
      <c r="AA157" s="237"/>
    </row>
    <row r="158" spans="1:27" s="238" customFormat="1" ht="19.899999999999999" customHeight="1">
      <c r="B158" s="631"/>
      <c r="C158" s="737"/>
      <c r="D158" s="654"/>
      <c r="E158" s="634"/>
      <c r="F158" s="190" t="s">
        <v>22</v>
      </c>
      <c r="G158" s="388">
        <v>7.1210000000000004</v>
      </c>
      <c r="H158" s="387"/>
      <c r="I158" s="387">
        <f t="shared" ref="I158" si="227">K157+G158+H158</f>
        <v>9.370000000000001</v>
      </c>
      <c r="J158" s="556">
        <v>0</v>
      </c>
      <c r="K158" s="387">
        <f t="shared" si="147"/>
        <v>9.370000000000001</v>
      </c>
      <c r="L158" s="276">
        <f t="shared" si="146"/>
        <v>0</v>
      </c>
      <c r="M158" s="393" t="s">
        <v>258</v>
      </c>
      <c r="N158" s="635"/>
      <c r="O158" s="640"/>
      <c r="P158" s="640"/>
      <c r="Q158" s="640"/>
      <c r="R158" s="640"/>
      <c r="S158" s="620"/>
      <c r="T158" s="403"/>
      <c r="U158" s="417"/>
      <c r="V158" s="172"/>
      <c r="W158" s="172"/>
      <c r="X158" s="172"/>
      <c r="Y158" s="172"/>
      <c r="Z158" s="172"/>
      <c r="AA158" s="237"/>
    </row>
    <row r="159" spans="1:27" s="238" customFormat="1" ht="19.899999999999999" customHeight="1">
      <c r="B159" s="631"/>
      <c r="C159" s="737"/>
      <c r="D159" s="654"/>
      <c r="E159" s="634" t="s">
        <v>433</v>
      </c>
      <c r="F159" s="391" t="s">
        <v>20</v>
      </c>
      <c r="G159" s="388">
        <v>1.2529999999999999</v>
      </c>
      <c r="H159" s="387"/>
      <c r="I159" s="387">
        <f t="shared" ref="I159" si="228">+G159+H159</f>
        <v>1.2529999999999999</v>
      </c>
      <c r="J159" s="556">
        <v>0.44800000000000001</v>
      </c>
      <c r="K159" s="387">
        <f t="shared" si="147"/>
        <v>0.80499999999999994</v>
      </c>
      <c r="L159" s="276">
        <f t="shared" si="146"/>
        <v>0.35754189944134079</v>
      </c>
      <c r="M159" s="393" t="s">
        <v>258</v>
      </c>
      <c r="N159" s="635">
        <f>G159+G160+G161</f>
        <v>14.236000000000001</v>
      </c>
      <c r="O159" s="640">
        <f t="shared" ref="O159" si="229">+H159+H160+H161</f>
        <v>0</v>
      </c>
      <c r="P159" s="640">
        <f t="shared" ref="P159" si="230">N159+O159</f>
        <v>14.236000000000001</v>
      </c>
      <c r="Q159" s="640">
        <f t="shared" ref="Q159" si="231">J159+J160+J161</f>
        <v>5.2640000000000002</v>
      </c>
      <c r="R159" s="640">
        <f t="shared" ref="R159" si="232">+P159-Q159</f>
        <v>8.9720000000000013</v>
      </c>
      <c r="S159" s="620">
        <f t="shared" ref="S159" si="233">Q159/P159</f>
        <v>0.36976678842371452</v>
      </c>
      <c r="T159" s="403"/>
      <c r="U159" s="417"/>
      <c r="V159" s="172"/>
      <c r="W159" s="172"/>
      <c r="X159" s="172"/>
      <c r="Y159" s="172"/>
      <c r="Z159" s="172"/>
      <c r="AA159" s="237"/>
    </row>
    <row r="160" spans="1:27" s="238" customFormat="1" ht="19.899999999999999" customHeight="1">
      <c r="B160" s="631"/>
      <c r="C160" s="737"/>
      <c r="D160" s="654"/>
      <c r="E160" s="634"/>
      <c r="F160" s="391" t="s">
        <v>21</v>
      </c>
      <c r="G160" s="388">
        <v>5.8650000000000002</v>
      </c>
      <c r="H160" s="387"/>
      <c r="I160" s="387">
        <f t="shared" ref="I160:I161" si="234">K159+G160+H160</f>
        <v>6.67</v>
      </c>
      <c r="J160" s="556">
        <v>4.5359999999999996</v>
      </c>
      <c r="K160" s="387">
        <f t="shared" si="147"/>
        <v>2.1340000000000003</v>
      </c>
      <c r="L160" s="276">
        <f t="shared" si="146"/>
        <v>0.68005997001499241</v>
      </c>
      <c r="M160" s="393" t="s">
        <v>258</v>
      </c>
      <c r="N160" s="635"/>
      <c r="O160" s="640"/>
      <c r="P160" s="640"/>
      <c r="Q160" s="640"/>
      <c r="R160" s="640"/>
      <c r="S160" s="620"/>
      <c r="T160" s="403"/>
      <c r="U160" s="417"/>
      <c r="V160" s="172"/>
      <c r="W160" s="172"/>
      <c r="X160" s="172"/>
      <c r="Y160" s="172"/>
      <c r="Z160" s="172"/>
      <c r="AA160" s="237"/>
    </row>
    <row r="161" spans="2:27" s="238" customFormat="1" ht="19.899999999999999" customHeight="1">
      <c r="B161" s="631"/>
      <c r="C161" s="737"/>
      <c r="D161" s="654"/>
      <c r="E161" s="634"/>
      <c r="F161" s="190" t="s">
        <v>22</v>
      </c>
      <c r="G161" s="388">
        <v>7.1180000000000003</v>
      </c>
      <c r="H161" s="387"/>
      <c r="I161" s="387">
        <f t="shared" si="234"/>
        <v>9.2520000000000007</v>
      </c>
      <c r="J161" s="556">
        <v>0.28000000000000003</v>
      </c>
      <c r="K161" s="387">
        <f t="shared" si="147"/>
        <v>8.9720000000000013</v>
      </c>
      <c r="L161" s="276">
        <f t="shared" si="146"/>
        <v>3.0263726761781237E-2</v>
      </c>
      <c r="M161" s="393" t="s">
        <v>258</v>
      </c>
      <c r="N161" s="635"/>
      <c r="O161" s="640"/>
      <c r="P161" s="640"/>
      <c r="Q161" s="640"/>
      <c r="R161" s="640"/>
      <c r="S161" s="620"/>
      <c r="T161" s="403"/>
      <c r="U161" s="417"/>
      <c r="V161" s="172"/>
      <c r="W161" s="172"/>
      <c r="X161" s="172"/>
      <c r="Y161" s="172"/>
      <c r="Z161" s="172"/>
      <c r="AA161" s="237"/>
    </row>
    <row r="162" spans="2:27" s="238" customFormat="1" ht="19.899999999999999" customHeight="1">
      <c r="B162" s="631"/>
      <c r="C162" s="737"/>
      <c r="D162" s="654"/>
      <c r="E162" s="634" t="s">
        <v>434</v>
      </c>
      <c r="F162" s="391" t="s">
        <v>20</v>
      </c>
      <c r="G162" s="388">
        <v>1.2529999999999999</v>
      </c>
      <c r="H162" s="387"/>
      <c r="I162" s="387">
        <f>+G162+H162</f>
        <v>1.2529999999999999</v>
      </c>
      <c r="J162" s="556">
        <v>0</v>
      </c>
      <c r="K162" s="387">
        <f t="shared" si="147"/>
        <v>1.2529999999999999</v>
      </c>
      <c r="L162" s="276">
        <f t="shared" si="146"/>
        <v>0</v>
      </c>
      <c r="M162" s="393" t="s">
        <v>258</v>
      </c>
      <c r="N162" s="635">
        <f t="shared" ref="N162" si="235">G162+G163+G164</f>
        <v>14.233000000000001</v>
      </c>
      <c r="O162" s="640">
        <f t="shared" ref="O162" si="236">+H162+H163+H164</f>
        <v>0</v>
      </c>
      <c r="P162" s="640">
        <f t="shared" ref="P162" si="237">N162+O162</f>
        <v>14.233000000000001</v>
      </c>
      <c r="Q162" s="640">
        <f t="shared" ref="Q162" si="238">J162+J163+J164</f>
        <v>6.9880000000000004</v>
      </c>
      <c r="R162" s="640">
        <f>+P162-Q162</f>
        <v>7.2450000000000001</v>
      </c>
      <c r="S162" s="620">
        <f>Q162/P162</f>
        <v>0.49097168551956721</v>
      </c>
      <c r="T162" s="403"/>
      <c r="U162" s="417"/>
      <c r="V162" s="172"/>
      <c r="W162" s="172"/>
      <c r="X162" s="172"/>
      <c r="Y162" s="172"/>
      <c r="Z162" s="172"/>
      <c r="AA162" s="237"/>
    </row>
    <row r="163" spans="2:27" s="238" customFormat="1" ht="19.899999999999999" customHeight="1">
      <c r="B163" s="631"/>
      <c r="C163" s="737"/>
      <c r="D163" s="654"/>
      <c r="E163" s="634"/>
      <c r="F163" s="391" t="s">
        <v>21</v>
      </c>
      <c r="G163" s="388">
        <v>5.8639999999999999</v>
      </c>
      <c r="H163" s="387"/>
      <c r="I163" s="387">
        <f>K162+G163+H163</f>
        <v>7.117</v>
      </c>
      <c r="J163" s="556">
        <v>6.9880000000000004</v>
      </c>
      <c r="K163" s="387">
        <f t="shared" si="147"/>
        <v>0.12899999999999956</v>
      </c>
      <c r="L163" s="276">
        <f t="shared" si="146"/>
        <v>0.98187438527469451</v>
      </c>
      <c r="M163" s="393" t="s">
        <v>258</v>
      </c>
      <c r="N163" s="635"/>
      <c r="O163" s="640"/>
      <c r="P163" s="640"/>
      <c r="Q163" s="640"/>
      <c r="R163" s="640"/>
      <c r="S163" s="620"/>
      <c r="T163" s="403"/>
      <c r="U163" s="417"/>
      <c r="V163" s="172"/>
      <c r="W163" s="172"/>
      <c r="X163" s="172"/>
      <c r="Y163" s="172"/>
      <c r="Z163" s="172"/>
      <c r="AA163" s="237"/>
    </row>
    <row r="164" spans="2:27" s="238" customFormat="1" ht="19.899999999999999" customHeight="1">
      <c r="B164" s="631"/>
      <c r="C164" s="737"/>
      <c r="D164" s="654"/>
      <c r="E164" s="634"/>
      <c r="F164" s="190" t="s">
        <v>22</v>
      </c>
      <c r="G164" s="388">
        <v>7.1159999999999997</v>
      </c>
      <c r="H164" s="387"/>
      <c r="I164" s="387">
        <f>K163+G164+H164</f>
        <v>7.2449999999999992</v>
      </c>
      <c r="J164" s="556">
        <v>0</v>
      </c>
      <c r="K164" s="387">
        <f>+I164-J164</f>
        <v>7.2449999999999992</v>
      </c>
      <c r="L164" s="276">
        <f>J164/I164</f>
        <v>0</v>
      </c>
      <c r="M164" s="393" t="s">
        <v>258</v>
      </c>
      <c r="N164" s="635"/>
      <c r="O164" s="640"/>
      <c r="P164" s="640"/>
      <c r="Q164" s="640"/>
      <c r="R164" s="640"/>
      <c r="S164" s="620"/>
      <c r="T164" s="403" t="s">
        <v>402</v>
      </c>
      <c r="U164" s="417"/>
      <c r="V164" s="172"/>
      <c r="W164" s="172"/>
      <c r="X164" s="172"/>
      <c r="Y164" s="172"/>
      <c r="Z164" s="172"/>
      <c r="AA164" s="237"/>
    </row>
    <row r="165" spans="2:27" s="173" customFormat="1" ht="18.600000000000001" customHeight="1" thickBot="1">
      <c r="B165" s="306"/>
      <c r="C165" s="307"/>
      <c r="D165" s="307"/>
      <c r="E165" s="308"/>
      <c r="F165" s="309"/>
      <c r="G165" s="301">
        <f>SUM(G51:G164)</f>
        <v>556.09100000000012</v>
      </c>
      <c r="H165" s="309"/>
      <c r="I165" s="309">
        <f>+G165+H165</f>
        <v>556.09100000000012</v>
      </c>
      <c r="J165" s="310">
        <f>SUM(J51:J164)</f>
        <v>273.47899999999993</v>
      </c>
      <c r="K165" s="469">
        <f>+I165-J165</f>
        <v>282.61200000000019</v>
      </c>
      <c r="L165" s="470">
        <f>J165/I165</f>
        <v>0.49178821451884652</v>
      </c>
      <c r="M165" s="472" t="s">
        <v>258</v>
      </c>
      <c r="N165" s="411">
        <f>SUM(N51:N164)</f>
        <v>556.09100000000001</v>
      </c>
      <c r="O165" s="411">
        <f>SUM(O54:O164)</f>
        <v>0</v>
      </c>
      <c r="P165" s="411">
        <f>+N165+O165</f>
        <v>556.09100000000001</v>
      </c>
      <c r="Q165" s="411">
        <f>SUM(Q51:Q164)</f>
        <v>273.47900000000004</v>
      </c>
      <c r="R165" s="411">
        <f>+P165-Q165</f>
        <v>282.61199999999997</v>
      </c>
      <c r="S165" s="507">
        <f>+Q165/P165</f>
        <v>0.4917882145188468</v>
      </c>
      <c r="T165" s="401">
        <v>448.71100000000001</v>
      </c>
      <c r="U165" s="172">
        <f>+G165-T165</f>
        <v>107.38000000000011</v>
      </c>
      <c r="V165" s="172">
        <f>SUM(T165:U165)</f>
        <v>556.09100000000012</v>
      </c>
      <c r="W165" s="172"/>
      <c r="X165" s="172"/>
      <c r="Y165" s="172"/>
      <c r="Z165" s="172"/>
    </row>
    <row r="166" spans="2:27" s="169" customFormat="1" ht="24" customHeight="1">
      <c r="B166" s="705" t="s">
        <v>457</v>
      </c>
      <c r="C166" s="736" t="s">
        <v>392</v>
      </c>
      <c r="D166" s="636" t="s">
        <v>481</v>
      </c>
      <c r="E166" s="648" t="s">
        <v>482</v>
      </c>
      <c r="F166" s="457" t="s">
        <v>20</v>
      </c>
      <c r="G166" s="524">
        <v>1.31</v>
      </c>
      <c r="H166" s="497"/>
      <c r="I166" s="497">
        <f>G166+H166</f>
        <v>1.31</v>
      </c>
      <c r="J166" s="491">
        <v>0</v>
      </c>
      <c r="K166" s="525">
        <f t="shared" ref="K166:K229" si="239">I166-J166</f>
        <v>1.31</v>
      </c>
      <c r="L166" s="526">
        <f t="shared" ref="L166:L229" si="240">J166/I166</f>
        <v>0</v>
      </c>
      <c r="M166" s="398" t="s">
        <v>258</v>
      </c>
      <c r="N166" s="617">
        <f>G166+G167+G168</f>
        <v>14.885999999999999</v>
      </c>
      <c r="O166" s="616">
        <f>H166+H167+H168</f>
        <v>0</v>
      </c>
      <c r="P166" s="617">
        <f>+N166+O166</f>
        <v>14.885999999999999</v>
      </c>
      <c r="Q166" s="616">
        <f>J166+J167+J168</f>
        <v>2.3220000000000001</v>
      </c>
      <c r="R166" s="616">
        <f>P166-Q166</f>
        <v>12.564</v>
      </c>
      <c r="S166" s="620">
        <f>Q166/P166</f>
        <v>0.15598548972188636</v>
      </c>
      <c r="T166" s="172"/>
      <c r="U166" s="172"/>
      <c r="V166" s="172"/>
      <c r="W166" s="172"/>
      <c r="X166" s="172"/>
      <c r="Y166" s="172"/>
      <c r="Z166" s="168"/>
    </row>
    <row r="167" spans="2:27" s="169" customFormat="1" ht="19.899999999999999" customHeight="1">
      <c r="B167" s="705"/>
      <c r="C167" s="736"/>
      <c r="D167" s="637"/>
      <c r="E167" s="649"/>
      <c r="F167" s="251" t="s">
        <v>21</v>
      </c>
      <c r="G167" s="396">
        <v>6.133</v>
      </c>
      <c r="H167" s="498"/>
      <c r="I167" s="527">
        <f>G167+H167+K166</f>
        <v>7.4429999999999996</v>
      </c>
      <c r="J167" s="492">
        <v>1.782</v>
      </c>
      <c r="K167" s="528">
        <f t="shared" si="239"/>
        <v>5.6609999999999996</v>
      </c>
      <c r="L167" s="277">
        <f t="shared" si="240"/>
        <v>0.23941958887545345</v>
      </c>
      <c r="M167" s="398" t="s">
        <v>258</v>
      </c>
      <c r="N167" s="618"/>
      <c r="O167" s="616"/>
      <c r="P167" s="618">
        <f t="shared" ref="P167:P169" si="241">+N167+O167</f>
        <v>0</v>
      </c>
      <c r="Q167" s="616">
        <f>+O167-P167</f>
        <v>0</v>
      </c>
      <c r="R167" s="616" t="e">
        <f>+P167/O167</f>
        <v>#DIV/0!</v>
      </c>
      <c r="S167" s="620" t="e">
        <f t="shared" ref="S167:S168" si="242">+Q167/P167</f>
        <v>#DIV/0!</v>
      </c>
      <c r="T167" s="172"/>
      <c r="U167" s="172"/>
      <c r="V167" s="172"/>
      <c r="W167" s="172"/>
      <c r="X167" s="172"/>
      <c r="Y167" s="172"/>
      <c r="Z167" s="168"/>
    </row>
    <row r="168" spans="2:27" s="169" customFormat="1" ht="19.899999999999999" customHeight="1">
      <c r="B168" s="705"/>
      <c r="C168" s="736"/>
      <c r="D168" s="637"/>
      <c r="E168" s="650"/>
      <c r="F168" s="179" t="s">
        <v>22</v>
      </c>
      <c r="G168" s="396">
        <v>7.4429999999999996</v>
      </c>
      <c r="H168" s="498"/>
      <c r="I168" s="527">
        <f>G168+H168+K167</f>
        <v>13.103999999999999</v>
      </c>
      <c r="J168" s="397">
        <v>0.54</v>
      </c>
      <c r="K168" s="528">
        <f t="shared" si="239"/>
        <v>12.564</v>
      </c>
      <c r="L168" s="277">
        <f t="shared" si="240"/>
        <v>4.1208791208791215E-2</v>
      </c>
      <c r="M168" s="398" t="s">
        <v>258</v>
      </c>
      <c r="N168" s="619"/>
      <c r="O168" s="616"/>
      <c r="P168" s="619">
        <f t="shared" si="241"/>
        <v>0</v>
      </c>
      <c r="Q168" s="616"/>
      <c r="R168" s="616"/>
      <c r="S168" s="620" t="e">
        <f t="shared" si="242"/>
        <v>#DIV/0!</v>
      </c>
      <c r="T168" s="172"/>
      <c r="U168" s="172"/>
      <c r="V168" s="172"/>
      <c r="W168" s="172"/>
      <c r="X168" s="172"/>
      <c r="Y168" s="172"/>
      <c r="Z168" s="168"/>
    </row>
    <row r="169" spans="2:27" s="238" customFormat="1" ht="19.899999999999999" customHeight="1">
      <c r="B169" s="705"/>
      <c r="C169" s="736"/>
      <c r="D169" s="637"/>
      <c r="E169" s="662" t="s">
        <v>483</v>
      </c>
      <c r="F169" s="179" t="s">
        <v>20</v>
      </c>
      <c r="G169" s="396">
        <v>1.31</v>
      </c>
      <c r="H169" s="498"/>
      <c r="I169" s="498">
        <f>G169+H169</f>
        <v>1.31</v>
      </c>
      <c r="J169" s="397">
        <v>0.13500000000000001</v>
      </c>
      <c r="K169" s="528">
        <f t="shared" si="239"/>
        <v>1.175</v>
      </c>
      <c r="L169" s="277">
        <f t="shared" si="240"/>
        <v>0.10305343511450382</v>
      </c>
      <c r="M169" s="398" t="s">
        <v>258</v>
      </c>
      <c r="N169" s="617">
        <f t="shared" ref="N169:O169" si="243">G169+G170+G171</f>
        <v>14.885999999999999</v>
      </c>
      <c r="O169" s="616">
        <f t="shared" si="243"/>
        <v>0</v>
      </c>
      <c r="P169" s="617">
        <f t="shared" si="241"/>
        <v>14.885999999999999</v>
      </c>
      <c r="Q169" s="616">
        <f t="shared" ref="Q169" si="244">J169+J170+J171</f>
        <v>3.0510000000000002</v>
      </c>
      <c r="R169" s="616">
        <f t="shared" ref="R169" si="245">P169-Q169</f>
        <v>11.834999999999999</v>
      </c>
      <c r="S169" s="620">
        <f t="shared" ref="S169" si="246">Q169/P169</f>
        <v>0.20495767835550183</v>
      </c>
      <c r="T169" s="401"/>
      <c r="U169" s="172"/>
      <c r="V169" s="172"/>
      <c r="W169" s="172"/>
      <c r="X169" s="172"/>
      <c r="Y169" s="172"/>
      <c r="Z169" s="172"/>
      <c r="AA169" s="237"/>
    </row>
    <row r="170" spans="2:27" s="238" customFormat="1" ht="19.899999999999999" customHeight="1">
      <c r="B170" s="705"/>
      <c r="C170" s="736"/>
      <c r="D170" s="637"/>
      <c r="E170" s="649"/>
      <c r="F170" s="251" t="s">
        <v>21</v>
      </c>
      <c r="G170" s="396">
        <v>6.133</v>
      </c>
      <c r="H170" s="498"/>
      <c r="I170" s="527">
        <f>G170+H170+K169</f>
        <v>7.3079999999999998</v>
      </c>
      <c r="J170" s="397">
        <v>2.9159999999999999</v>
      </c>
      <c r="K170" s="528">
        <f t="shared" si="239"/>
        <v>4.3919999999999995</v>
      </c>
      <c r="L170" s="277">
        <f t="shared" si="240"/>
        <v>0.39901477832512317</v>
      </c>
      <c r="M170" s="398" t="s">
        <v>258</v>
      </c>
      <c r="N170" s="618"/>
      <c r="O170" s="616"/>
      <c r="P170" s="618">
        <f t="shared" ref="P170:P233" si="247">+N170+O170</f>
        <v>0</v>
      </c>
      <c r="Q170" s="616">
        <f t="shared" ref="Q170" si="248">+O170-P170</f>
        <v>0</v>
      </c>
      <c r="R170" s="616" t="e">
        <f t="shared" ref="R170" si="249">+P170/O170</f>
        <v>#DIV/0!</v>
      </c>
      <c r="S170" s="620" t="e">
        <f t="shared" ref="S170:S171" si="250">+Q170/P170</f>
        <v>#DIV/0!</v>
      </c>
      <c r="T170" s="401"/>
      <c r="U170" s="172"/>
      <c r="V170" s="172"/>
      <c r="W170" s="172"/>
      <c r="X170" s="172"/>
      <c r="Y170" s="172"/>
      <c r="Z170" s="172"/>
      <c r="AA170" s="237"/>
    </row>
    <row r="171" spans="2:27" s="238" customFormat="1" ht="19.899999999999999" customHeight="1">
      <c r="B171" s="705"/>
      <c r="C171" s="736"/>
      <c r="D171" s="637"/>
      <c r="E171" s="650"/>
      <c r="F171" s="179" t="s">
        <v>22</v>
      </c>
      <c r="G171" s="396">
        <v>7.4429999999999996</v>
      </c>
      <c r="H171" s="498"/>
      <c r="I171" s="527">
        <f>G171+H171+K170</f>
        <v>11.834999999999999</v>
      </c>
      <c r="J171" s="397"/>
      <c r="K171" s="528">
        <f t="shared" si="239"/>
        <v>11.834999999999999</v>
      </c>
      <c r="L171" s="277">
        <f t="shared" si="240"/>
        <v>0</v>
      </c>
      <c r="M171" s="398" t="s">
        <v>258</v>
      </c>
      <c r="N171" s="619"/>
      <c r="O171" s="616"/>
      <c r="P171" s="619">
        <f t="shared" si="247"/>
        <v>0</v>
      </c>
      <c r="Q171" s="616"/>
      <c r="R171" s="616"/>
      <c r="S171" s="620" t="e">
        <f t="shared" si="250"/>
        <v>#DIV/0!</v>
      </c>
      <c r="T171" s="401"/>
      <c r="U171" s="172"/>
      <c r="V171" s="172"/>
      <c r="W171" s="172"/>
      <c r="X171" s="172"/>
      <c r="Y171" s="172"/>
      <c r="Z171" s="172"/>
      <c r="AA171" s="237"/>
    </row>
    <row r="172" spans="2:27" s="238" customFormat="1" ht="19.899999999999999" customHeight="1">
      <c r="B172" s="705"/>
      <c r="C172" s="736"/>
      <c r="D172" s="637"/>
      <c r="E172" s="662" t="s">
        <v>484</v>
      </c>
      <c r="F172" s="179" t="s">
        <v>20</v>
      </c>
      <c r="G172" s="396">
        <v>1.3120000000000001</v>
      </c>
      <c r="H172" s="498"/>
      <c r="I172" s="498">
        <f>G172+H172</f>
        <v>1.3120000000000001</v>
      </c>
      <c r="J172" s="397">
        <v>0.67500000000000004</v>
      </c>
      <c r="K172" s="528">
        <f t="shared" si="239"/>
        <v>0.63700000000000001</v>
      </c>
      <c r="L172" s="277">
        <f t="shared" si="240"/>
        <v>0.51448170731707321</v>
      </c>
      <c r="M172" s="398" t="s">
        <v>258</v>
      </c>
      <c r="N172" s="617">
        <f t="shared" ref="N172:O172" si="251">G172+G173+G174</f>
        <v>14.91</v>
      </c>
      <c r="O172" s="616">
        <f t="shared" si="251"/>
        <v>0</v>
      </c>
      <c r="P172" s="617">
        <f t="shared" si="247"/>
        <v>14.91</v>
      </c>
      <c r="Q172" s="616">
        <f t="shared" ref="Q172" si="252">J172+J173+J174</f>
        <v>6.1559999999999997</v>
      </c>
      <c r="R172" s="616">
        <f t="shared" ref="R172" si="253">P172-Q172</f>
        <v>8.7540000000000013</v>
      </c>
      <c r="S172" s="620">
        <f t="shared" ref="S172" si="254">Q172/P172</f>
        <v>0.41287726358148891</v>
      </c>
      <c r="T172" s="401"/>
      <c r="U172" s="172"/>
      <c r="V172" s="172"/>
      <c r="W172" s="172"/>
      <c r="X172" s="172"/>
      <c r="Y172" s="172"/>
      <c r="Z172" s="172"/>
      <c r="AA172" s="237"/>
    </row>
    <row r="173" spans="2:27" s="238" customFormat="1" ht="19.899999999999999" customHeight="1">
      <c r="B173" s="705"/>
      <c r="C173" s="736"/>
      <c r="D173" s="637"/>
      <c r="E173" s="649"/>
      <c r="F173" s="251" t="s">
        <v>21</v>
      </c>
      <c r="G173" s="396">
        <v>6.1429999999999998</v>
      </c>
      <c r="H173" s="498"/>
      <c r="I173" s="527">
        <f>G173+H173+K172</f>
        <v>6.7799999999999994</v>
      </c>
      <c r="J173" s="397">
        <v>5.4809999999999999</v>
      </c>
      <c r="K173" s="528">
        <f>I173-J173</f>
        <v>1.2989999999999995</v>
      </c>
      <c r="L173" s="277">
        <f t="shared" si="240"/>
        <v>0.80840707964601777</v>
      </c>
      <c r="M173" s="398" t="s">
        <v>258</v>
      </c>
      <c r="N173" s="618"/>
      <c r="O173" s="616"/>
      <c r="P173" s="618">
        <f t="shared" si="247"/>
        <v>0</v>
      </c>
      <c r="Q173" s="616">
        <f t="shared" ref="Q173" si="255">+O173-P173</f>
        <v>0</v>
      </c>
      <c r="R173" s="616" t="e">
        <f t="shared" ref="R173" si="256">+P173/O173</f>
        <v>#DIV/0!</v>
      </c>
      <c r="S173" s="620" t="e">
        <f t="shared" ref="S173:S174" si="257">+Q173/P173</f>
        <v>#DIV/0!</v>
      </c>
      <c r="T173" s="401"/>
      <c r="U173" s="172"/>
      <c r="V173" s="172"/>
      <c r="W173" s="172"/>
      <c r="X173" s="172"/>
      <c r="Y173" s="172"/>
      <c r="Z173" s="172"/>
      <c r="AA173" s="237"/>
    </row>
    <row r="174" spans="2:27" s="238" customFormat="1" ht="19.899999999999999" customHeight="1">
      <c r="B174" s="705"/>
      <c r="C174" s="736"/>
      <c r="D174" s="637"/>
      <c r="E174" s="650"/>
      <c r="F174" s="179" t="s">
        <v>22</v>
      </c>
      <c r="G174" s="396">
        <v>7.4550000000000001</v>
      </c>
      <c r="H174" s="498"/>
      <c r="I174" s="527">
        <f>G174+H174+K173</f>
        <v>8.7539999999999996</v>
      </c>
      <c r="J174" s="397"/>
      <c r="K174" s="528">
        <f t="shared" si="239"/>
        <v>8.7539999999999996</v>
      </c>
      <c r="L174" s="277">
        <f t="shared" si="240"/>
        <v>0</v>
      </c>
      <c r="M174" s="398" t="s">
        <v>258</v>
      </c>
      <c r="N174" s="619"/>
      <c r="O174" s="616"/>
      <c r="P174" s="619">
        <f t="shared" si="247"/>
        <v>0</v>
      </c>
      <c r="Q174" s="616"/>
      <c r="R174" s="616"/>
      <c r="S174" s="620" t="e">
        <f t="shared" si="257"/>
        <v>#DIV/0!</v>
      </c>
      <c r="T174" s="401"/>
      <c r="U174" s="172"/>
      <c r="V174" s="172"/>
      <c r="W174" s="172"/>
      <c r="X174" s="172"/>
      <c r="Y174" s="172"/>
      <c r="Z174" s="172"/>
      <c r="AA174" s="237"/>
    </row>
    <row r="175" spans="2:27" s="238" customFormat="1" ht="19.899999999999999" customHeight="1">
      <c r="B175" s="705"/>
      <c r="C175" s="736"/>
      <c r="D175" s="637"/>
      <c r="E175" s="662" t="s">
        <v>485</v>
      </c>
      <c r="F175" s="179" t="s">
        <v>20</v>
      </c>
      <c r="G175" s="396">
        <v>1.31</v>
      </c>
      <c r="H175" s="498"/>
      <c r="I175" s="498">
        <f>G175+H175</f>
        <v>1.31</v>
      </c>
      <c r="J175" s="397">
        <v>0.81</v>
      </c>
      <c r="K175" s="528">
        <f t="shared" si="239"/>
        <v>0.5</v>
      </c>
      <c r="L175" s="277">
        <f t="shared" si="240"/>
        <v>0.61832061068702293</v>
      </c>
      <c r="M175" s="398" t="s">
        <v>258</v>
      </c>
      <c r="N175" s="617">
        <f t="shared" ref="N175:O175" si="258">G175+G176+G177</f>
        <v>14.884</v>
      </c>
      <c r="O175" s="616">
        <f t="shared" si="258"/>
        <v>0</v>
      </c>
      <c r="P175" s="617">
        <f t="shared" si="247"/>
        <v>14.884</v>
      </c>
      <c r="Q175" s="616">
        <f t="shared" ref="Q175" si="259">J175+J176+J177</f>
        <v>2.9159999999999999</v>
      </c>
      <c r="R175" s="616">
        <f t="shared" ref="R175" si="260">P175-Q175</f>
        <v>11.968</v>
      </c>
      <c r="S175" s="620">
        <f t="shared" ref="S175" si="261">Q175/P175</f>
        <v>0.19591507659231389</v>
      </c>
      <c r="T175" s="401"/>
      <c r="U175" s="172"/>
      <c r="V175" s="172"/>
      <c r="W175" s="172"/>
      <c r="X175" s="172"/>
      <c r="Y175" s="172"/>
      <c r="Z175" s="172"/>
      <c r="AA175" s="237"/>
    </row>
    <row r="176" spans="2:27" s="238" customFormat="1" ht="19.899999999999999" customHeight="1">
      <c r="B176" s="705"/>
      <c r="C176" s="736"/>
      <c r="D176" s="637"/>
      <c r="E176" s="649"/>
      <c r="F176" s="251" t="s">
        <v>21</v>
      </c>
      <c r="G176" s="396">
        <v>6.1319999999999997</v>
      </c>
      <c r="H176" s="498"/>
      <c r="I176" s="527">
        <f>G176+H176+K175</f>
        <v>6.6319999999999997</v>
      </c>
      <c r="J176" s="397">
        <v>2.1059999999999999</v>
      </c>
      <c r="K176" s="528">
        <f t="shared" si="239"/>
        <v>4.5259999999999998</v>
      </c>
      <c r="L176" s="277">
        <f t="shared" si="240"/>
        <v>0.31755126658624849</v>
      </c>
      <c r="M176" s="398" t="s">
        <v>258</v>
      </c>
      <c r="N176" s="618"/>
      <c r="O176" s="616"/>
      <c r="P176" s="618">
        <f t="shared" si="247"/>
        <v>0</v>
      </c>
      <c r="Q176" s="616">
        <f t="shared" ref="Q176" si="262">+O176-P176</f>
        <v>0</v>
      </c>
      <c r="R176" s="616" t="e">
        <f t="shared" ref="R176" si="263">+P176/O176</f>
        <v>#DIV/0!</v>
      </c>
      <c r="S176" s="620" t="e">
        <f t="shared" ref="S176:S177" si="264">+Q176/P176</f>
        <v>#DIV/0!</v>
      </c>
      <c r="T176" s="401"/>
      <c r="U176" s="172"/>
      <c r="V176" s="172"/>
      <c r="W176" s="172"/>
      <c r="X176" s="172"/>
      <c r="Y176" s="172"/>
      <c r="Z176" s="172"/>
      <c r="AA176" s="237"/>
    </row>
    <row r="177" spans="1:27" s="238" customFormat="1" ht="19.899999999999999" customHeight="1">
      <c r="A177" s="237"/>
      <c r="B177" s="705"/>
      <c r="C177" s="736"/>
      <c r="D177" s="637"/>
      <c r="E177" s="650"/>
      <c r="F177" s="179" t="s">
        <v>22</v>
      </c>
      <c r="G177" s="396">
        <v>7.4420000000000002</v>
      </c>
      <c r="H177" s="498"/>
      <c r="I177" s="527">
        <f>G177+H177+K176</f>
        <v>11.968</v>
      </c>
      <c r="J177" s="397"/>
      <c r="K177" s="528">
        <f t="shared" si="239"/>
        <v>11.968</v>
      </c>
      <c r="L177" s="277">
        <f t="shared" si="240"/>
        <v>0</v>
      </c>
      <c r="M177" s="398" t="s">
        <v>258</v>
      </c>
      <c r="N177" s="619"/>
      <c r="O177" s="616"/>
      <c r="P177" s="619">
        <f t="shared" si="247"/>
        <v>0</v>
      </c>
      <c r="Q177" s="616"/>
      <c r="R177" s="616"/>
      <c r="S177" s="620" t="e">
        <f t="shared" si="264"/>
        <v>#DIV/0!</v>
      </c>
      <c r="T177" s="401"/>
      <c r="U177" s="172"/>
      <c r="V177" s="172"/>
      <c r="W177" s="172"/>
      <c r="X177" s="172"/>
      <c r="Y177" s="172"/>
      <c r="Z177" s="172"/>
      <c r="AA177" s="237"/>
    </row>
    <row r="178" spans="1:27" s="238" customFormat="1" ht="19.899999999999999" customHeight="1">
      <c r="A178" s="237"/>
      <c r="B178" s="705"/>
      <c r="C178" s="736"/>
      <c r="D178" s="637"/>
      <c r="E178" s="662" t="s">
        <v>486</v>
      </c>
      <c r="F178" s="179" t="s">
        <v>20</v>
      </c>
      <c r="G178" s="396">
        <v>1.3109999999999999</v>
      </c>
      <c r="H178" s="498"/>
      <c r="I178" s="498">
        <f>G178+H178</f>
        <v>1.3109999999999999</v>
      </c>
      <c r="J178" s="397">
        <v>0.45900000000000002</v>
      </c>
      <c r="K178" s="528">
        <f t="shared" si="239"/>
        <v>0.85199999999999987</v>
      </c>
      <c r="L178" s="277">
        <f t="shared" si="240"/>
        <v>0.35011441647597258</v>
      </c>
      <c r="M178" s="398" t="s">
        <v>258</v>
      </c>
      <c r="N178" s="617">
        <f t="shared" ref="N178:O178" si="265">G178+G179+G180</f>
        <v>14.894</v>
      </c>
      <c r="O178" s="616">
        <f t="shared" si="265"/>
        <v>0</v>
      </c>
      <c r="P178" s="617">
        <f t="shared" si="247"/>
        <v>14.894</v>
      </c>
      <c r="Q178" s="616">
        <f t="shared" ref="Q178" si="266">J178+J179+J180</f>
        <v>3.8340000000000001</v>
      </c>
      <c r="R178" s="616">
        <f t="shared" ref="R178" si="267">P178-Q178</f>
        <v>11.06</v>
      </c>
      <c r="S178" s="620">
        <f t="shared" ref="S178" si="268">Q178/P178</f>
        <v>0.25741909493755877</v>
      </c>
      <c r="T178" s="401"/>
      <c r="U178" s="172"/>
      <c r="V178" s="172"/>
      <c r="W178" s="172"/>
      <c r="X178" s="172"/>
      <c r="Y178" s="172"/>
      <c r="Z178" s="172"/>
      <c r="AA178" s="237"/>
    </row>
    <row r="179" spans="1:27" s="238" customFormat="1" ht="19.899999999999999" customHeight="1">
      <c r="B179" s="705"/>
      <c r="C179" s="736"/>
      <c r="D179" s="637"/>
      <c r="E179" s="649"/>
      <c r="F179" s="251" t="s">
        <v>21</v>
      </c>
      <c r="G179" s="396">
        <v>6.1360000000000001</v>
      </c>
      <c r="H179" s="498"/>
      <c r="I179" s="527">
        <f>G179+H179+K178</f>
        <v>6.9879999999999995</v>
      </c>
      <c r="J179" s="397">
        <v>3.105</v>
      </c>
      <c r="K179" s="528">
        <f t="shared" si="239"/>
        <v>3.8829999999999996</v>
      </c>
      <c r="L179" s="277">
        <f t="shared" si="240"/>
        <v>0.44433314253005152</v>
      </c>
      <c r="M179" s="398" t="s">
        <v>258</v>
      </c>
      <c r="N179" s="618"/>
      <c r="O179" s="616"/>
      <c r="P179" s="618">
        <f t="shared" si="247"/>
        <v>0</v>
      </c>
      <c r="Q179" s="616">
        <f t="shared" ref="Q179" si="269">+O179-P179</f>
        <v>0</v>
      </c>
      <c r="R179" s="616" t="e">
        <f t="shared" ref="R179" si="270">+P179/O179</f>
        <v>#DIV/0!</v>
      </c>
      <c r="S179" s="620" t="e">
        <f t="shared" ref="S179:S180" si="271">+Q179/P179</f>
        <v>#DIV/0!</v>
      </c>
      <c r="T179" s="401"/>
      <c r="U179" s="172"/>
      <c r="V179" s="172"/>
      <c r="W179" s="172"/>
      <c r="X179" s="172"/>
      <c r="Y179" s="172"/>
      <c r="Z179" s="172"/>
      <c r="AA179" s="237"/>
    </row>
    <row r="180" spans="1:27" s="238" customFormat="1" ht="19.899999999999999" customHeight="1">
      <c r="B180" s="705"/>
      <c r="C180" s="736"/>
      <c r="D180" s="637"/>
      <c r="E180" s="650"/>
      <c r="F180" s="179" t="s">
        <v>22</v>
      </c>
      <c r="G180" s="396">
        <v>7.4470000000000001</v>
      </c>
      <c r="H180" s="498"/>
      <c r="I180" s="527">
        <f>G180+H180+K179</f>
        <v>11.33</v>
      </c>
      <c r="J180" s="397">
        <v>0.27</v>
      </c>
      <c r="K180" s="528">
        <f t="shared" si="239"/>
        <v>11.06</v>
      </c>
      <c r="L180" s="277">
        <f t="shared" si="240"/>
        <v>2.3830538393645191E-2</v>
      </c>
      <c r="M180" s="398" t="s">
        <v>258</v>
      </c>
      <c r="N180" s="619"/>
      <c r="O180" s="616"/>
      <c r="P180" s="619">
        <f t="shared" si="247"/>
        <v>0</v>
      </c>
      <c r="Q180" s="616"/>
      <c r="R180" s="616"/>
      <c r="S180" s="620" t="e">
        <f t="shared" si="271"/>
        <v>#DIV/0!</v>
      </c>
      <c r="T180" s="401"/>
      <c r="U180" s="172"/>
      <c r="V180" s="172"/>
      <c r="W180" s="172"/>
      <c r="X180" s="172"/>
      <c r="Y180" s="172"/>
      <c r="Z180" s="172"/>
      <c r="AA180" s="237"/>
    </row>
    <row r="181" spans="1:27" s="238" customFormat="1" ht="19.899999999999999" customHeight="1">
      <c r="B181" s="705"/>
      <c r="C181" s="736"/>
      <c r="D181" s="637"/>
      <c r="E181" s="662" t="s">
        <v>487</v>
      </c>
      <c r="F181" s="179" t="s">
        <v>20</v>
      </c>
      <c r="G181" s="396">
        <v>1.31</v>
      </c>
      <c r="H181" s="498"/>
      <c r="I181" s="498">
        <f>G181+H181</f>
        <v>1.31</v>
      </c>
      <c r="J181" s="397">
        <v>0.67500000000000004</v>
      </c>
      <c r="K181" s="528">
        <f t="shared" si="239"/>
        <v>0.63500000000000001</v>
      </c>
      <c r="L181" s="277">
        <f t="shared" si="240"/>
        <v>0.51526717557251911</v>
      </c>
      <c r="M181" s="398" t="s">
        <v>258</v>
      </c>
      <c r="N181" s="617">
        <f t="shared" ref="N181:O181" si="272">G181+G182+G183</f>
        <v>14.888000000000002</v>
      </c>
      <c r="O181" s="616">
        <f t="shared" si="272"/>
        <v>0</v>
      </c>
      <c r="P181" s="617">
        <f t="shared" si="247"/>
        <v>14.888000000000002</v>
      </c>
      <c r="Q181" s="616">
        <f t="shared" ref="Q181" si="273">J181+J182+J183</f>
        <v>5.13</v>
      </c>
      <c r="R181" s="616">
        <f t="shared" ref="R181" si="274">P181-Q181</f>
        <v>9.7580000000000027</v>
      </c>
      <c r="S181" s="620">
        <f t="shared" ref="S181" si="275">Q181/P181</f>
        <v>0.3445728103170338</v>
      </c>
      <c r="T181" s="401"/>
      <c r="U181" s="172"/>
      <c r="V181" s="172"/>
      <c r="W181" s="172"/>
      <c r="X181" s="172"/>
      <c r="Y181" s="172"/>
      <c r="Z181" s="172"/>
      <c r="AA181" s="237"/>
    </row>
    <row r="182" spans="1:27" s="238" customFormat="1" ht="19.899999999999999" customHeight="1">
      <c r="B182" s="705"/>
      <c r="C182" s="736"/>
      <c r="D182" s="637"/>
      <c r="E182" s="649"/>
      <c r="F182" s="251" t="s">
        <v>21</v>
      </c>
      <c r="G182" s="396">
        <v>6.1340000000000003</v>
      </c>
      <c r="H182" s="498"/>
      <c r="I182" s="527">
        <f>G182+H182+K181</f>
        <v>6.7690000000000001</v>
      </c>
      <c r="J182" s="397">
        <v>4.4550000000000001</v>
      </c>
      <c r="K182" s="528">
        <f t="shared" si="239"/>
        <v>2.3140000000000001</v>
      </c>
      <c r="L182" s="277">
        <f t="shared" si="240"/>
        <v>0.65814743684443788</v>
      </c>
      <c r="M182" s="398" t="s">
        <v>258</v>
      </c>
      <c r="N182" s="618"/>
      <c r="O182" s="616"/>
      <c r="P182" s="618">
        <f t="shared" si="247"/>
        <v>0</v>
      </c>
      <c r="Q182" s="616">
        <f t="shared" ref="Q182" si="276">+O182-P182</f>
        <v>0</v>
      </c>
      <c r="R182" s="616" t="e">
        <f t="shared" ref="R182" si="277">+P182/O182</f>
        <v>#DIV/0!</v>
      </c>
      <c r="S182" s="620" t="e">
        <f t="shared" ref="S182:S183" si="278">+Q182/P182</f>
        <v>#DIV/0!</v>
      </c>
      <c r="T182" s="401"/>
      <c r="U182" s="172"/>
      <c r="V182" s="172"/>
      <c r="W182" s="172"/>
      <c r="X182" s="172"/>
      <c r="Y182" s="172"/>
      <c r="Z182" s="172"/>
      <c r="AA182" s="237"/>
    </row>
    <row r="183" spans="1:27" s="238" customFormat="1" ht="19.899999999999999" customHeight="1">
      <c r="B183" s="705"/>
      <c r="C183" s="736"/>
      <c r="D183" s="637"/>
      <c r="E183" s="650"/>
      <c r="F183" s="179" t="s">
        <v>22</v>
      </c>
      <c r="G183" s="396">
        <v>7.444</v>
      </c>
      <c r="H183" s="498"/>
      <c r="I183" s="527">
        <f>G183+H183+K182</f>
        <v>9.7579999999999991</v>
      </c>
      <c r="J183" s="397"/>
      <c r="K183" s="528">
        <f t="shared" si="239"/>
        <v>9.7579999999999991</v>
      </c>
      <c r="L183" s="277">
        <f t="shared" si="240"/>
        <v>0</v>
      </c>
      <c r="M183" s="398" t="s">
        <v>258</v>
      </c>
      <c r="N183" s="619"/>
      <c r="O183" s="616"/>
      <c r="P183" s="619">
        <f t="shared" si="247"/>
        <v>0</v>
      </c>
      <c r="Q183" s="616"/>
      <c r="R183" s="616"/>
      <c r="S183" s="620" t="e">
        <f t="shared" si="278"/>
        <v>#DIV/0!</v>
      </c>
      <c r="T183" s="401"/>
      <c r="U183" s="172"/>
      <c r="V183" s="172"/>
      <c r="W183" s="172"/>
      <c r="X183" s="172"/>
      <c r="Y183" s="172"/>
      <c r="Z183" s="172"/>
      <c r="AA183" s="237"/>
    </row>
    <row r="184" spans="1:27" s="238" customFormat="1" ht="19.899999999999999" customHeight="1">
      <c r="B184" s="705"/>
      <c r="C184" s="736"/>
      <c r="D184" s="637"/>
      <c r="E184" s="679" t="s">
        <v>488</v>
      </c>
      <c r="F184" s="179" t="s">
        <v>20</v>
      </c>
      <c r="G184" s="396">
        <v>1.31</v>
      </c>
      <c r="H184" s="498"/>
      <c r="I184" s="498">
        <f>G184+H184</f>
        <v>1.31</v>
      </c>
      <c r="J184" s="397">
        <v>0</v>
      </c>
      <c r="K184" s="528">
        <f t="shared" si="239"/>
        <v>1.31</v>
      </c>
      <c r="L184" s="277">
        <f t="shared" si="240"/>
        <v>0</v>
      </c>
      <c r="M184" s="398" t="s">
        <v>258</v>
      </c>
      <c r="N184" s="617">
        <f t="shared" ref="N184:O184" si="279">G184+G185+G186</f>
        <v>14.891</v>
      </c>
      <c r="O184" s="616">
        <f t="shared" si="279"/>
        <v>0</v>
      </c>
      <c r="P184" s="617">
        <f t="shared" si="247"/>
        <v>14.891</v>
      </c>
      <c r="Q184" s="616">
        <f t="shared" ref="Q184" si="280">J184+J185+J186</f>
        <v>3.6989999999999998</v>
      </c>
      <c r="R184" s="616">
        <f t="shared" ref="R184" si="281">P184-Q184</f>
        <v>11.192</v>
      </c>
      <c r="S184" s="620">
        <f t="shared" ref="S184" si="282">Q184/P184</f>
        <v>0.24840507689208247</v>
      </c>
      <c r="T184" s="401"/>
      <c r="U184" s="172"/>
      <c r="V184" s="172"/>
      <c r="W184" s="172"/>
      <c r="X184" s="172"/>
      <c r="Y184" s="172"/>
      <c r="Z184" s="172"/>
      <c r="AA184" s="237"/>
    </row>
    <row r="185" spans="1:27" s="238" customFormat="1" ht="19.899999999999999" customHeight="1">
      <c r="B185" s="705"/>
      <c r="C185" s="736"/>
      <c r="D185" s="637"/>
      <c r="E185" s="680"/>
      <c r="F185" s="251" t="s">
        <v>21</v>
      </c>
      <c r="G185" s="396">
        <v>6.1349999999999998</v>
      </c>
      <c r="H185" s="498"/>
      <c r="I185" s="527">
        <f>G185+H185+K184</f>
        <v>7.4450000000000003</v>
      </c>
      <c r="J185" s="397">
        <v>3.1589999999999998</v>
      </c>
      <c r="K185" s="528">
        <f t="shared" si="239"/>
        <v>4.2860000000000005</v>
      </c>
      <c r="L185" s="277">
        <f t="shared" si="240"/>
        <v>0.42431161853593014</v>
      </c>
      <c r="M185" s="398" t="s">
        <v>258</v>
      </c>
      <c r="N185" s="618"/>
      <c r="O185" s="616"/>
      <c r="P185" s="618">
        <f t="shared" si="247"/>
        <v>0</v>
      </c>
      <c r="Q185" s="616">
        <f t="shared" ref="Q185" si="283">+O185-P185</f>
        <v>0</v>
      </c>
      <c r="R185" s="616" t="e">
        <f t="shared" ref="R185" si="284">+P185/O185</f>
        <v>#DIV/0!</v>
      </c>
      <c r="S185" s="620" t="e">
        <f t="shared" ref="S185:S186" si="285">+Q185/P185</f>
        <v>#DIV/0!</v>
      </c>
      <c r="T185" s="401"/>
      <c r="U185" s="172"/>
      <c r="V185" s="172"/>
      <c r="W185" s="172"/>
      <c r="X185" s="172"/>
      <c r="Y185" s="172"/>
      <c r="Z185" s="172"/>
      <c r="AA185" s="237"/>
    </row>
    <row r="186" spans="1:27" s="238" customFormat="1" ht="19.899999999999999" customHeight="1">
      <c r="A186" s="237"/>
      <c r="B186" s="705"/>
      <c r="C186" s="736"/>
      <c r="D186" s="637"/>
      <c r="E186" s="681"/>
      <c r="F186" s="179" t="s">
        <v>22</v>
      </c>
      <c r="G186" s="396">
        <v>7.4459999999999997</v>
      </c>
      <c r="H186" s="498"/>
      <c r="I186" s="527">
        <f>G186+H186+K185</f>
        <v>11.731999999999999</v>
      </c>
      <c r="J186" s="397">
        <v>0.54</v>
      </c>
      <c r="K186" s="528">
        <f t="shared" si="239"/>
        <v>11.192</v>
      </c>
      <c r="L186" s="277">
        <f t="shared" si="240"/>
        <v>4.6027957722468468E-2</v>
      </c>
      <c r="M186" s="398" t="s">
        <v>258</v>
      </c>
      <c r="N186" s="619"/>
      <c r="O186" s="616"/>
      <c r="P186" s="619">
        <f t="shared" si="247"/>
        <v>0</v>
      </c>
      <c r="Q186" s="616"/>
      <c r="R186" s="616"/>
      <c r="S186" s="620" t="e">
        <f t="shared" si="285"/>
        <v>#DIV/0!</v>
      </c>
      <c r="T186" s="401"/>
      <c r="U186" s="172"/>
      <c r="V186" s="172"/>
      <c r="W186" s="172"/>
      <c r="X186" s="172"/>
      <c r="Y186" s="172"/>
      <c r="Z186" s="172"/>
      <c r="AA186" s="237"/>
    </row>
    <row r="187" spans="1:27" s="238" customFormat="1" ht="19.899999999999999" customHeight="1">
      <c r="A187" s="237"/>
      <c r="B187" s="705"/>
      <c r="C187" s="736"/>
      <c r="D187" s="637"/>
      <c r="E187" s="662" t="s">
        <v>489</v>
      </c>
      <c r="F187" s="179" t="s">
        <v>20</v>
      </c>
      <c r="G187" s="396">
        <v>1.31</v>
      </c>
      <c r="H187" s="498"/>
      <c r="I187" s="498">
        <f>G187+H187</f>
        <v>1.31</v>
      </c>
      <c r="J187" s="493">
        <v>0.216</v>
      </c>
      <c r="K187" s="528">
        <f t="shared" si="239"/>
        <v>1.0940000000000001</v>
      </c>
      <c r="L187" s="277">
        <f t="shared" si="240"/>
        <v>0.16488549618320611</v>
      </c>
      <c r="M187" s="398" t="s">
        <v>258</v>
      </c>
      <c r="N187" s="617">
        <f t="shared" ref="N187:O187" si="286">G187+G188+G189</f>
        <v>14.891</v>
      </c>
      <c r="O187" s="616">
        <f t="shared" si="286"/>
        <v>0</v>
      </c>
      <c r="P187" s="617">
        <f t="shared" si="247"/>
        <v>14.891</v>
      </c>
      <c r="Q187" s="616">
        <f t="shared" ref="Q187" si="287">J187+J188+J189</f>
        <v>2.3490000000000002</v>
      </c>
      <c r="R187" s="616">
        <f t="shared" ref="R187" si="288">P187-Q187</f>
        <v>12.542</v>
      </c>
      <c r="S187" s="620">
        <f t="shared" ref="S187" si="289">Q187/P187</f>
        <v>0.15774628970519106</v>
      </c>
      <c r="T187" s="401"/>
      <c r="U187" s="172"/>
      <c r="V187" s="172"/>
      <c r="W187" s="172"/>
      <c r="X187" s="172"/>
      <c r="Y187" s="172"/>
      <c r="Z187" s="172"/>
      <c r="AA187" s="237"/>
    </row>
    <row r="188" spans="1:27" s="238" customFormat="1" ht="19.899999999999999" customHeight="1">
      <c r="B188" s="705"/>
      <c r="C188" s="736"/>
      <c r="D188" s="637"/>
      <c r="E188" s="649"/>
      <c r="F188" s="251" t="s">
        <v>21</v>
      </c>
      <c r="G188" s="396">
        <v>6.1349999999999998</v>
      </c>
      <c r="H188" s="498"/>
      <c r="I188" s="527">
        <f>G188+H188+K187</f>
        <v>7.2290000000000001</v>
      </c>
      <c r="J188" s="397">
        <v>1.593</v>
      </c>
      <c r="K188" s="528">
        <f t="shared" si="239"/>
        <v>5.6360000000000001</v>
      </c>
      <c r="L188" s="277">
        <f t="shared" si="240"/>
        <v>0.22036242910499376</v>
      </c>
      <c r="M188" s="398" t="s">
        <v>258</v>
      </c>
      <c r="N188" s="618"/>
      <c r="O188" s="616"/>
      <c r="P188" s="618">
        <f t="shared" si="247"/>
        <v>0</v>
      </c>
      <c r="Q188" s="616">
        <f t="shared" ref="Q188" si="290">+O188-P188</f>
        <v>0</v>
      </c>
      <c r="R188" s="616" t="e">
        <f t="shared" ref="R188" si="291">+P188/O188</f>
        <v>#DIV/0!</v>
      </c>
      <c r="S188" s="620" t="e">
        <f t="shared" ref="S188:S189" si="292">+Q188/P188</f>
        <v>#DIV/0!</v>
      </c>
      <c r="T188" s="401"/>
      <c r="U188" s="172"/>
      <c r="V188" s="172"/>
      <c r="W188" s="172"/>
      <c r="X188" s="172"/>
      <c r="Y188" s="172"/>
      <c r="Z188" s="172"/>
      <c r="AA188" s="237"/>
    </row>
    <row r="189" spans="1:27" s="238" customFormat="1" ht="19.899999999999999" customHeight="1">
      <c r="B189" s="705"/>
      <c r="C189" s="736"/>
      <c r="D189" s="637"/>
      <c r="E189" s="650"/>
      <c r="F189" s="179" t="s">
        <v>22</v>
      </c>
      <c r="G189" s="396">
        <v>7.4459999999999997</v>
      </c>
      <c r="H189" s="498"/>
      <c r="I189" s="527">
        <f>G189+H189+K188</f>
        <v>13.082000000000001</v>
      </c>
      <c r="J189" s="397">
        <v>0.54</v>
      </c>
      <c r="K189" s="528">
        <f t="shared" si="239"/>
        <v>12.542000000000002</v>
      </c>
      <c r="L189" s="277">
        <f t="shared" si="240"/>
        <v>4.1278092034857057E-2</v>
      </c>
      <c r="M189" s="398" t="s">
        <v>258</v>
      </c>
      <c r="N189" s="619"/>
      <c r="O189" s="616"/>
      <c r="P189" s="619">
        <f t="shared" si="247"/>
        <v>0</v>
      </c>
      <c r="Q189" s="616"/>
      <c r="R189" s="616"/>
      <c r="S189" s="620" t="e">
        <f t="shared" si="292"/>
        <v>#DIV/0!</v>
      </c>
      <c r="T189" s="401"/>
      <c r="U189" s="172"/>
      <c r="V189" s="172"/>
      <c r="W189" s="172"/>
      <c r="X189" s="172"/>
      <c r="Y189" s="172"/>
      <c r="Z189" s="172"/>
      <c r="AA189" s="237"/>
    </row>
    <row r="190" spans="1:27" s="238" customFormat="1" ht="19.899999999999999" customHeight="1">
      <c r="B190" s="705"/>
      <c r="C190" s="736"/>
      <c r="D190" s="637"/>
      <c r="E190" s="662" t="s">
        <v>490</v>
      </c>
      <c r="F190" s="179" t="s">
        <v>20</v>
      </c>
      <c r="G190" s="396">
        <v>1.31</v>
      </c>
      <c r="H190" s="498"/>
      <c r="I190" s="498">
        <f>G190+H190</f>
        <v>1.31</v>
      </c>
      <c r="J190" s="397">
        <v>0.16200000000000001</v>
      </c>
      <c r="K190" s="528">
        <f t="shared" si="239"/>
        <v>1.1480000000000001</v>
      </c>
      <c r="L190" s="277">
        <f t="shared" si="240"/>
        <v>0.12366412213740458</v>
      </c>
      <c r="M190" s="398" t="s">
        <v>258</v>
      </c>
      <c r="N190" s="617">
        <f t="shared" ref="N190:O211" si="293">G190+G191+G192</f>
        <v>14.884</v>
      </c>
      <c r="O190" s="616">
        <f t="shared" si="293"/>
        <v>0</v>
      </c>
      <c r="P190" s="617">
        <f t="shared" si="247"/>
        <v>14.884</v>
      </c>
      <c r="Q190" s="616">
        <f t="shared" ref="Q190" si="294">J190+J191+J192</f>
        <v>4.4280000000000008</v>
      </c>
      <c r="R190" s="616">
        <f t="shared" ref="R190" si="295">P190-Q190</f>
        <v>10.456</v>
      </c>
      <c r="S190" s="620">
        <f t="shared" ref="S190" si="296">Q190/P190</f>
        <v>0.29750067186240264</v>
      </c>
      <c r="T190" s="401"/>
      <c r="U190" s="172"/>
      <c r="V190" s="172"/>
      <c r="W190" s="172"/>
      <c r="X190" s="172"/>
      <c r="Y190" s="172"/>
      <c r="Z190" s="172"/>
      <c r="AA190" s="237"/>
    </row>
    <row r="191" spans="1:27" s="238" customFormat="1" ht="19.899999999999999" customHeight="1">
      <c r="B191" s="705"/>
      <c r="C191" s="736"/>
      <c r="D191" s="637"/>
      <c r="E191" s="649"/>
      <c r="F191" s="251" t="s">
        <v>21</v>
      </c>
      <c r="G191" s="396">
        <v>6.1319999999999997</v>
      </c>
      <c r="H191" s="498"/>
      <c r="I191" s="527">
        <f>G191+H191+K190</f>
        <v>7.2799999999999994</v>
      </c>
      <c r="J191" s="397">
        <v>3.8610000000000002</v>
      </c>
      <c r="K191" s="528">
        <f t="shared" si="239"/>
        <v>3.4189999999999992</v>
      </c>
      <c r="L191" s="277">
        <f t="shared" si="240"/>
        <v>0.53035714285714297</v>
      </c>
      <c r="M191" s="398" t="s">
        <v>258</v>
      </c>
      <c r="N191" s="618"/>
      <c r="O191" s="616"/>
      <c r="P191" s="618">
        <f t="shared" si="247"/>
        <v>0</v>
      </c>
      <c r="Q191" s="616">
        <f t="shared" ref="Q191" si="297">+O191-P191</f>
        <v>0</v>
      </c>
      <c r="R191" s="616" t="e">
        <f t="shared" ref="R191" si="298">+P191/O191</f>
        <v>#DIV/0!</v>
      </c>
      <c r="S191" s="620" t="e">
        <f t="shared" ref="S191:S192" si="299">+Q191/P191</f>
        <v>#DIV/0!</v>
      </c>
      <c r="T191" s="401"/>
      <c r="U191" s="172"/>
      <c r="V191" s="172"/>
      <c r="W191" s="172"/>
      <c r="X191" s="172"/>
      <c r="Y191" s="172"/>
      <c r="Z191" s="172"/>
      <c r="AA191" s="237"/>
    </row>
    <row r="192" spans="1:27" s="238" customFormat="1" ht="19.899999999999999" customHeight="1">
      <c r="B192" s="705"/>
      <c r="C192" s="736"/>
      <c r="D192" s="637"/>
      <c r="E192" s="650"/>
      <c r="F192" s="179" t="s">
        <v>22</v>
      </c>
      <c r="G192" s="396">
        <v>7.4420000000000002</v>
      </c>
      <c r="H192" s="498"/>
      <c r="I192" s="527">
        <f>G192+H192+K191</f>
        <v>10.860999999999999</v>
      </c>
      <c r="J192" s="397">
        <v>0.40500000000000003</v>
      </c>
      <c r="K192" s="528">
        <f t="shared" si="239"/>
        <v>10.456</v>
      </c>
      <c r="L192" s="277">
        <f t="shared" si="240"/>
        <v>3.7289384034619288E-2</v>
      </c>
      <c r="M192" s="398" t="s">
        <v>258</v>
      </c>
      <c r="N192" s="619"/>
      <c r="O192" s="616"/>
      <c r="P192" s="619">
        <f t="shared" si="247"/>
        <v>0</v>
      </c>
      <c r="Q192" s="616"/>
      <c r="R192" s="616"/>
      <c r="S192" s="620" t="e">
        <f t="shared" si="299"/>
        <v>#DIV/0!</v>
      </c>
      <c r="T192" s="401"/>
      <c r="U192" s="172"/>
      <c r="V192" s="172"/>
      <c r="W192" s="172"/>
      <c r="X192" s="172"/>
      <c r="Y192" s="172"/>
      <c r="Z192" s="172"/>
      <c r="AA192" s="237"/>
    </row>
    <row r="193" spans="2:27" s="238" customFormat="1" ht="19.899999999999999" customHeight="1">
      <c r="B193" s="705"/>
      <c r="C193" s="736"/>
      <c r="D193" s="637"/>
      <c r="E193" s="662" t="s">
        <v>491</v>
      </c>
      <c r="F193" s="179" t="s">
        <v>20</v>
      </c>
      <c r="G193" s="396">
        <v>1.3109999999999999</v>
      </c>
      <c r="H193" s="498"/>
      <c r="I193" s="498">
        <f>G193+H193</f>
        <v>1.3109999999999999</v>
      </c>
      <c r="J193" s="397">
        <v>0.67500000000000004</v>
      </c>
      <c r="K193" s="528">
        <f t="shared" si="239"/>
        <v>0.6359999999999999</v>
      </c>
      <c r="L193" s="277">
        <f t="shared" si="240"/>
        <v>0.51487414187643021</v>
      </c>
      <c r="M193" s="398" t="s">
        <v>258</v>
      </c>
      <c r="N193" s="617">
        <f t="shared" ref="N193:O214" si="300">G193+G194+G195</f>
        <v>14.896000000000001</v>
      </c>
      <c r="O193" s="616">
        <f t="shared" si="300"/>
        <v>0</v>
      </c>
      <c r="P193" s="617">
        <f t="shared" si="247"/>
        <v>14.896000000000001</v>
      </c>
      <c r="Q193" s="616">
        <f t="shared" ref="Q193" si="301">J193+J194+J195</f>
        <v>6.1559999999999997</v>
      </c>
      <c r="R193" s="616">
        <f t="shared" ref="R193" si="302">P193-Q193</f>
        <v>8.740000000000002</v>
      </c>
      <c r="S193" s="620">
        <f t="shared" ref="S193" si="303">Q193/P193</f>
        <v>0.41326530612244894</v>
      </c>
      <c r="T193" s="401"/>
      <c r="U193" s="172"/>
      <c r="V193" s="172"/>
      <c r="W193" s="172"/>
      <c r="X193" s="172"/>
      <c r="Y193" s="172"/>
      <c r="Z193" s="172"/>
      <c r="AA193" s="237"/>
    </row>
    <row r="194" spans="2:27" s="238" customFormat="1" ht="19.899999999999999" customHeight="1">
      <c r="B194" s="705"/>
      <c r="C194" s="736"/>
      <c r="D194" s="637"/>
      <c r="E194" s="649"/>
      <c r="F194" s="251" t="s">
        <v>21</v>
      </c>
      <c r="G194" s="396">
        <v>6.1369999999999996</v>
      </c>
      <c r="H194" s="498"/>
      <c r="I194" s="527">
        <f>G194+H194+K193</f>
        <v>6.7729999999999997</v>
      </c>
      <c r="J194" s="397">
        <v>5.4809999999999999</v>
      </c>
      <c r="K194" s="528">
        <f t="shared" si="239"/>
        <v>1.2919999999999998</v>
      </c>
      <c r="L194" s="277">
        <f t="shared" si="240"/>
        <v>0.80924258083567102</v>
      </c>
      <c r="M194" s="398" t="s">
        <v>258</v>
      </c>
      <c r="N194" s="618"/>
      <c r="O194" s="616"/>
      <c r="P194" s="618">
        <f t="shared" si="247"/>
        <v>0</v>
      </c>
      <c r="Q194" s="616">
        <f t="shared" ref="Q194" si="304">+O194-P194</f>
        <v>0</v>
      </c>
      <c r="R194" s="616" t="e">
        <f t="shared" ref="R194" si="305">+P194/O194</f>
        <v>#DIV/0!</v>
      </c>
      <c r="S194" s="620" t="e">
        <f t="shared" ref="S194:S195" si="306">+Q194/P194</f>
        <v>#DIV/0!</v>
      </c>
      <c r="T194" s="401"/>
      <c r="U194" s="172"/>
      <c r="V194" s="172"/>
      <c r="W194" s="172"/>
      <c r="X194" s="172"/>
      <c r="Y194" s="172"/>
      <c r="Z194" s="172"/>
      <c r="AA194" s="237"/>
    </row>
    <row r="195" spans="2:27" s="238" customFormat="1" ht="19.899999999999999" customHeight="1">
      <c r="B195" s="705"/>
      <c r="C195" s="736"/>
      <c r="D195" s="637"/>
      <c r="E195" s="650"/>
      <c r="F195" s="179" t="s">
        <v>22</v>
      </c>
      <c r="G195" s="396">
        <v>7.4480000000000004</v>
      </c>
      <c r="H195" s="498"/>
      <c r="I195" s="527">
        <f>G195+H195+K194</f>
        <v>8.74</v>
      </c>
      <c r="J195" s="397"/>
      <c r="K195" s="528">
        <f t="shared" si="239"/>
        <v>8.74</v>
      </c>
      <c r="L195" s="277">
        <f t="shared" si="240"/>
        <v>0</v>
      </c>
      <c r="M195" s="398" t="s">
        <v>258</v>
      </c>
      <c r="N195" s="619"/>
      <c r="O195" s="616"/>
      <c r="P195" s="619">
        <f t="shared" si="247"/>
        <v>0</v>
      </c>
      <c r="Q195" s="616"/>
      <c r="R195" s="616"/>
      <c r="S195" s="620" t="e">
        <f t="shared" si="306"/>
        <v>#DIV/0!</v>
      </c>
      <c r="T195" s="401"/>
      <c r="U195" s="172"/>
      <c r="V195" s="172"/>
      <c r="W195" s="172"/>
      <c r="X195" s="172"/>
      <c r="Y195" s="172"/>
      <c r="Z195" s="172"/>
      <c r="AA195" s="237"/>
    </row>
    <row r="196" spans="2:27" s="238" customFormat="1" ht="19.899999999999999" customHeight="1">
      <c r="B196" s="705"/>
      <c r="C196" s="736"/>
      <c r="D196" s="637"/>
      <c r="E196" s="662" t="s">
        <v>492</v>
      </c>
      <c r="F196" s="179" t="s">
        <v>20</v>
      </c>
      <c r="G196" s="396">
        <v>1.3089999999999999</v>
      </c>
      <c r="H196" s="500"/>
      <c r="I196" s="500">
        <f>G196+H196</f>
        <v>1.3089999999999999</v>
      </c>
      <c r="J196" s="494">
        <v>0.43900000000000006</v>
      </c>
      <c r="K196" s="529">
        <f>I196-J196</f>
        <v>0.86999999999999988</v>
      </c>
      <c r="L196" s="530">
        <f>J196/I196</f>
        <v>0.33537051184110012</v>
      </c>
      <c r="M196" s="398" t="s">
        <v>258</v>
      </c>
      <c r="N196" s="617">
        <f t="shared" ref="N196:O217" si="307">G196+G197+G198</f>
        <v>14.879000000000001</v>
      </c>
      <c r="O196" s="616">
        <f t="shared" si="307"/>
        <v>0</v>
      </c>
      <c r="P196" s="617">
        <f t="shared" si="247"/>
        <v>14.879000000000001</v>
      </c>
      <c r="Q196" s="616">
        <f t="shared" ref="Q196" si="308">J196+J197+J198</f>
        <v>3.3819999999999997</v>
      </c>
      <c r="R196" s="616">
        <f t="shared" ref="R196" si="309">P196-Q196</f>
        <v>11.497000000000002</v>
      </c>
      <c r="S196" s="620">
        <f t="shared" ref="S196" si="310">Q196/P196</f>
        <v>0.2273002217890987</v>
      </c>
      <c r="T196" s="401"/>
      <c r="U196" s="172"/>
      <c r="V196" s="172"/>
      <c r="W196" s="172"/>
      <c r="X196" s="172"/>
      <c r="Y196" s="172"/>
      <c r="Z196" s="172"/>
      <c r="AA196" s="237"/>
    </row>
    <row r="197" spans="2:27" s="238" customFormat="1" ht="19.899999999999999" customHeight="1">
      <c r="B197" s="705"/>
      <c r="C197" s="736"/>
      <c r="D197" s="637"/>
      <c r="E197" s="649"/>
      <c r="F197" s="251" t="s">
        <v>21</v>
      </c>
      <c r="G197" s="396">
        <v>6.1310000000000002</v>
      </c>
      <c r="H197" s="498"/>
      <c r="I197" s="527">
        <f>G197+H197+K196</f>
        <v>7.0010000000000003</v>
      </c>
      <c r="J197" s="397">
        <v>1.6739999999999999</v>
      </c>
      <c r="K197" s="528">
        <f>I197-J197</f>
        <v>5.327</v>
      </c>
      <c r="L197" s="277">
        <f>J197/I197</f>
        <v>0.23910869875732035</v>
      </c>
      <c r="M197" s="398" t="s">
        <v>258</v>
      </c>
      <c r="N197" s="618"/>
      <c r="O197" s="616"/>
      <c r="P197" s="618">
        <f t="shared" si="247"/>
        <v>0</v>
      </c>
      <c r="Q197" s="616">
        <f t="shared" ref="Q197" si="311">+O197-P197</f>
        <v>0</v>
      </c>
      <c r="R197" s="616" t="e">
        <f t="shared" ref="R197" si="312">+P197/O197</f>
        <v>#DIV/0!</v>
      </c>
      <c r="S197" s="620" t="e">
        <f t="shared" ref="S197:S198" si="313">+Q197/P197</f>
        <v>#DIV/0!</v>
      </c>
      <c r="T197" s="401"/>
      <c r="U197" s="172"/>
      <c r="V197" s="172"/>
      <c r="W197" s="172"/>
      <c r="X197" s="172"/>
      <c r="Y197" s="172"/>
      <c r="Z197" s="172"/>
      <c r="AA197" s="237"/>
    </row>
    <row r="198" spans="2:27" s="238" customFormat="1" ht="19.899999999999999" customHeight="1" thickBot="1">
      <c r="B198" s="705"/>
      <c r="C198" s="736"/>
      <c r="D198" s="638"/>
      <c r="E198" s="682"/>
      <c r="F198" s="179" t="s">
        <v>22</v>
      </c>
      <c r="G198" s="531">
        <v>7.4390000000000001</v>
      </c>
      <c r="H198" s="499"/>
      <c r="I198" s="532">
        <f>G198+H198+K197</f>
        <v>12.766</v>
      </c>
      <c r="J198" s="415">
        <v>1.2689999999999999</v>
      </c>
      <c r="K198" s="533">
        <f>I198-J198</f>
        <v>11.497</v>
      </c>
      <c r="L198" s="534">
        <f>J198/I198</f>
        <v>9.9404668651104491E-2</v>
      </c>
      <c r="M198" s="398" t="s">
        <v>258</v>
      </c>
      <c r="N198" s="619"/>
      <c r="O198" s="616"/>
      <c r="P198" s="619">
        <f t="shared" si="247"/>
        <v>0</v>
      </c>
      <c r="Q198" s="616"/>
      <c r="R198" s="616"/>
      <c r="S198" s="620" t="e">
        <f t="shared" si="313"/>
        <v>#DIV/0!</v>
      </c>
      <c r="T198" s="401"/>
      <c r="U198" s="172"/>
      <c r="V198" s="172"/>
      <c r="W198" s="172"/>
      <c r="X198" s="172"/>
      <c r="Y198" s="172"/>
      <c r="Z198" s="172"/>
      <c r="AA198" s="237"/>
    </row>
    <row r="199" spans="2:27" s="169" customFormat="1" ht="20.25" customHeight="1">
      <c r="B199" s="705"/>
      <c r="C199" s="736"/>
      <c r="D199" s="636" t="s">
        <v>493</v>
      </c>
      <c r="E199" s="656" t="s">
        <v>494</v>
      </c>
      <c r="F199" s="399" t="s">
        <v>20</v>
      </c>
      <c r="G199" s="524">
        <v>1.31</v>
      </c>
      <c r="H199" s="497"/>
      <c r="I199" s="497">
        <f>G199+H199</f>
        <v>1.31</v>
      </c>
      <c r="J199" s="491">
        <v>0.27</v>
      </c>
      <c r="K199" s="525">
        <f t="shared" si="239"/>
        <v>1.04</v>
      </c>
      <c r="L199" s="526">
        <f t="shared" si="240"/>
        <v>0.20610687022900764</v>
      </c>
      <c r="M199" s="398" t="s">
        <v>258</v>
      </c>
      <c r="N199" s="617">
        <f t="shared" ref="N199:O220" si="314">G199+G200+G201</f>
        <v>14.888000000000002</v>
      </c>
      <c r="O199" s="616">
        <f t="shared" si="314"/>
        <v>0</v>
      </c>
      <c r="P199" s="617">
        <f t="shared" si="247"/>
        <v>14.888000000000002</v>
      </c>
      <c r="Q199" s="616">
        <f t="shared" ref="Q199" si="315">J199+J200+J201</f>
        <v>1.863</v>
      </c>
      <c r="R199" s="616">
        <f t="shared" ref="R199" si="316">P199-Q199</f>
        <v>13.025000000000002</v>
      </c>
      <c r="S199" s="620">
        <f t="shared" ref="S199" si="317">Q199/P199</f>
        <v>0.12513433637829122</v>
      </c>
      <c r="T199" s="401"/>
      <c r="U199" s="172"/>
      <c r="V199" s="172"/>
      <c r="W199" s="172"/>
      <c r="X199" s="172"/>
      <c r="Y199" s="172"/>
      <c r="Z199" s="172"/>
      <c r="AA199" s="168"/>
    </row>
    <row r="200" spans="2:27" s="169" customFormat="1" ht="19.899999999999999" customHeight="1">
      <c r="B200" s="705"/>
      <c r="C200" s="736"/>
      <c r="D200" s="637"/>
      <c r="E200" s="657"/>
      <c r="F200" s="251" t="s">
        <v>21</v>
      </c>
      <c r="G200" s="396">
        <v>6.1340000000000003</v>
      </c>
      <c r="H200" s="498"/>
      <c r="I200" s="527">
        <f>G200+H200+K199</f>
        <v>7.1740000000000004</v>
      </c>
      <c r="J200" s="397">
        <v>1.593</v>
      </c>
      <c r="K200" s="528">
        <f t="shared" si="239"/>
        <v>5.5810000000000004</v>
      </c>
      <c r="L200" s="277">
        <f t="shared" si="240"/>
        <v>0.2220518539169222</v>
      </c>
      <c r="M200" s="398" t="s">
        <v>258</v>
      </c>
      <c r="N200" s="618"/>
      <c r="O200" s="616"/>
      <c r="P200" s="618">
        <f t="shared" si="247"/>
        <v>0</v>
      </c>
      <c r="Q200" s="616">
        <f t="shared" ref="Q200" si="318">+O200-P200</f>
        <v>0</v>
      </c>
      <c r="R200" s="616" t="e">
        <f t="shared" ref="R200" si="319">+P200/O200</f>
        <v>#DIV/0!</v>
      </c>
      <c r="S200" s="620" t="e">
        <f t="shared" ref="S200:S201" si="320">+Q200/P200</f>
        <v>#DIV/0!</v>
      </c>
      <c r="T200" s="401"/>
      <c r="U200" s="172"/>
      <c r="V200" s="172"/>
      <c r="W200" s="172"/>
      <c r="X200" s="172"/>
      <c r="Y200" s="172"/>
      <c r="Z200" s="172"/>
      <c r="AA200" s="168"/>
    </row>
    <row r="201" spans="2:27" s="169" customFormat="1" ht="19.899999999999999" customHeight="1">
      <c r="B201" s="705"/>
      <c r="C201" s="736"/>
      <c r="D201" s="637"/>
      <c r="E201" s="658"/>
      <c r="F201" s="179" t="s">
        <v>22</v>
      </c>
      <c r="G201" s="396">
        <v>7.444</v>
      </c>
      <c r="H201" s="498"/>
      <c r="I201" s="527">
        <f>G201+H201+K200</f>
        <v>13.025</v>
      </c>
      <c r="J201" s="397"/>
      <c r="K201" s="528">
        <f t="shared" si="239"/>
        <v>13.025</v>
      </c>
      <c r="L201" s="277">
        <f t="shared" si="240"/>
        <v>0</v>
      </c>
      <c r="M201" s="398" t="s">
        <v>258</v>
      </c>
      <c r="N201" s="619"/>
      <c r="O201" s="616"/>
      <c r="P201" s="619">
        <f t="shared" si="247"/>
        <v>0</v>
      </c>
      <c r="Q201" s="616"/>
      <c r="R201" s="616"/>
      <c r="S201" s="620" t="e">
        <f t="shared" si="320"/>
        <v>#DIV/0!</v>
      </c>
      <c r="T201" s="401"/>
      <c r="U201" s="172"/>
      <c r="V201" s="172"/>
      <c r="W201" s="172"/>
      <c r="X201" s="172"/>
      <c r="Y201" s="172"/>
      <c r="Z201" s="172"/>
      <c r="AA201" s="168"/>
    </row>
    <row r="202" spans="2:27" s="238" customFormat="1" ht="19.899999999999999" customHeight="1">
      <c r="B202" s="705"/>
      <c r="C202" s="736"/>
      <c r="D202" s="637"/>
      <c r="E202" s="659" t="s">
        <v>495</v>
      </c>
      <c r="F202" s="179" t="s">
        <v>20</v>
      </c>
      <c r="G202" s="396">
        <v>1.31</v>
      </c>
      <c r="H202" s="498"/>
      <c r="I202" s="498">
        <f>G202+H202</f>
        <v>1.31</v>
      </c>
      <c r="J202" s="397">
        <v>1.1340000000000001</v>
      </c>
      <c r="K202" s="528">
        <f t="shared" si="239"/>
        <v>0.17599999999999993</v>
      </c>
      <c r="L202" s="277">
        <f t="shared" si="240"/>
        <v>0.86564885496183208</v>
      </c>
      <c r="M202" s="398" t="s">
        <v>258</v>
      </c>
      <c r="N202" s="617">
        <f t="shared" ref="N202:O223" si="321">G202+G203+G204</f>
        <v>14.89</v>
      </c>
      <c r="O202" s="616">
        <f t="shared" si="321"/>
        <v>0</v>
      </c>
      <c r="P202" s="617">
        <f t="shared" si="247"/>
        <v>14.89</v>
      </c>
      <c r="Q202" s="616">
        <f t="shared" ref="Q202" si="322">J202+J203+J204</f>
        <v>7.3170000000000011</v>
      </c>
      <c r="R202" s="616">
        <f t="shared" ref="R202" si="323">P202-Q202</f>
        <v>7.5729999999999995</v>
      </c>
      <c r="S202" s="620">
        <f t="shared" ref="S202" si="324">Q202/P202</f>
        <v>0.49140362659503029</v>
      </c>
      <c r="T202" s="401"/>
      <c r="U202" s="172"/>
      <c r="V202" s="172"/>
      <c r="W202" s="172"/>
      <c r="X202" s="172"/>
      <c r="Y202" s="172"/>
      <c r="Z202" s="172"/>
      <c r="AA202" s="237"/>
    </row>
    <row r="203" spans="2:27" s="238" customFormat="1" ht="19.899999999999999" customHeight="1">
      <c r="B203" s="705"/>
      <c r="C203" s="736"/>
      <c r="D203" s="637"/>
      <c r="E203" s="657"/>
      <c r="F203" s="251" t="s">
        <v>21</v>
      </c>
      <c r="G203" s="396">
        <v>6.1349999999999998</v>
      </c>
      <c r="H203" s="498"/>
      <c r="I203" s="527">
        <f>G203+H203+K202</f>
        <v>6.3109999999999999</v>
      </c>
      <c r="J203" s="397">
        <v>6.1830000000000007</v>
      </c>
      <c r="K203" s="528">
        <f t="shared" si="239"/>
        <v>0.12799999999999923</v>
      </c>
      <c r="L203" s="277">
        <f t="shared" si="240"/>
        <v>0.97971795278085894</v>
      </c>
      <c r="M203" s="398" t="s">
        <v>258</v>
      </c>
      <c r="N203" s="618"/>
      <c r="O203" s="616"/>
      <c r="P203" s="618">
        <f t="shared" si="247"/>
        <v>0</v>
      </c>
      <c r="Q203" s="616">
        <f t="shared" ref="Q203" si="325">+O203-P203</f>
        <v>0</v>
      </c>
      <c r="R203" s="616" t="e">
        <f t="shared" ref="R203" si="326">+P203/O203</f>
        <v>#DIV/0!</v>
      </c>
      <c r="S203" s="620" t="e">
        <f t="shared" ref="S203:S204" si="327">+Q203/P203</f>
        <v>#DIV/0!</v>
      </c>
      <c r="T203" s="401"/>
      <c r="U203" s="172"/>
      <c r="V203" s="172"/>
      <c r="W203" s="172"/>
      <c r="X203" s="172"/>
      <c r="Y203" s="172"/>
      <c r="Z203" s="172"/>
      <c r="AA203" s="237"/>
    </row>
    <row r="204" spans="2:27" s="238" customFormat="1" ht="19.899999999999999" customHeight="1">
      <c r="B204" s="705"/>
      <c r="C204" s="736"/>
      <c r="D204" s="637"/>
      <c r="E204" s="658"/>
      <c r="F204" s="179" t="s">
        <v>22</v>
      </c>
      <c r="G204" s="396">
        <v>7.4450000000000003</v>
      </c>
      <c r="H204" s="498"/>
      <c r="I204" s="527">
        <f>G204+H204+K203</f>
        <v>7.5729999999999995</v>
      </c>
      <c r="J204" s="397"/>
      <c r="K204" s="528">
        <f t="shared" si="239"/>
        <v>7.5729999999999995</v>
      </c>
      <c r="L204" s="277">
        <f t="shared" si="240"/>
        <v>0</v>
      </c>
      <c r="M204" s="398" t="s">
        <v>258</v>
      </c>
      <c r="N204" s="619"/>
      <c r="O204" s="616"/>
      <c r="P204" s="619">
        <f t="shared" si="247"/>
        <v>0</v>
      </c>
      <c r="Q204" s="616"/>
      <c r="R204" s="616"/>
      <c r="S204" s="620" t="e">
        <f t="shared" si="327"/>
        <v>#DIV/0!</v>
      </c>
      <c r="T204" s="401"/>
      <c r="U204" s="172"/>
      <c r="V204" s="172"/>
      <c r="W204" s="172"/>
      <c r="X204" s="172"/>
      <c r="Y204" s="172"/>
      <c r="Z204" s="172"/>
      <c r="AA204" s="237"/>
    </row>
    <row r="205" spans="2:27" s="238" customFormat="1" ht="19.899999999999999" customHeight="1">
      <c r="B205" s="705"/>
      <c r="C205" s="736"/>
      <c r="D205" s="637"/>
      <c r="E205" s="659" t="s">
        <v>496</v>
      </c>
      <c r="F205" s="179" t="s">
        <v>20</v>
      </c>
      <c r="G205" s="396">
        <v>1.31</v>
      </c>
      <c r="H205" s="498"/>
      <c r="I205" s="498">
        <f>G205+H205</f>
        <v>1.31</v>
      </c>
      <c r="J205" s="397">
        <v>0.67500000000000004</v>
      </c>
      <c r="K205" s="528">
        <f t="shared" si="239"/>
        <v>0.63500000000000001</v>
      </c>
      <c r="L205" s="277">
        <f t="shared" si="240"/>
        <v>0.51526717557251911</v>
      </c>
      <c r="M205" s="398" t="s">
        <v>258</v>
      </c>
      <c r="N205" s="617">
        <f t="shared" ref="N205:O226" si="328">G205+G206+G207</f>
        <v>14.891999999999999</v>
      </c>
      <c r="O205" s="616">
        <f t="shared" si="328"/>
        <v>0</v>
      </c>
      <c r="P205" s="617">
        <f t="shared" si="247"/>
        <v>14.891999999999999</v>
      </c>
      <c r="Q205" s="616">
        <f t="shared" ref="Q205" si="329">J205+J206+J207</f>
        <v>6.9930000000000012</v>
      </c>
      <c r="R205" s="616">
        <f t="shared" ref="R205" si="330">P205-Q205</f>
        <v>7.8989999999999982</v>
      </c>
      <c r="S205" s="620">
        <f t="shared" ref="S205" si="331">Q205/P205</f>
        <v>0.46958098307816287</v>
      </c>
      <c r="T205" s="401"/>
      <c r="U205" s="172"/>
      <c r="V205" s="172"/>
      <c r="W205" s="172"/>
      <c r="X205" s="172"/>
      <c r="Y205" s="172"/>
      <c r="Z205" s="172"/>
      <c r="AA205" s="237"/>
    </row>
    <row r="206" spans="2:27" s="238" customFormat="1" ht="19.899999999999999" customHeight="1">
      <c r="B206" s="705"/>
      <c r="C206" s="736"/>
      <c r="D206" s="637"/>
      <c r="E206" s="657"/>
      <c r="F206" s="251" t="s">
        <v>21</v>
      </c>
      <c r="G206" s="396">
        <v>6.1360000000000001</v>
      </c>
      <c r="H206" s="498"/>
      <c r="I206" s="527">
        <f>G206+H206+K205</f>
        <v>6.7709999999999999</v>
      </c>
      <c r="J206" s="397">
        <v>6.3180000000000014</v>
      </c>
      <c r="K206" s="528">
        <f t="shared" si="239"/>
        <v>0.45299999999999851</v>
      </c>
      <c r="L206" s="277">
        <f t="shared" si="240"/>
        <v>0.93309703145768741</v>
      </c>
      <c r="M206" s="398" t="s">
        <v>258</v>
      </c>
      <c r="N206" s="618"/>
      <c r="O206" s="616"/>
      <c r="P206" s="618">
        <f t="shared" si="247"/>
        <v>0</v>
      </c>
      <c r="Q206" s="616">
        <f t="shared" ref="Q206" si="332">+O206-P206</f>
        <v>0</v>
      </c>
      <c r="R206" s="616" t="e">
        <f t="shared" ref="R206" si="333">+P206/O206</f>
        <v>#DIV/0!</v>
      </c>
      <c r="S206" s="620" t="e">
        <f t="shared" ref="S206:S207" si="334">+Q206/P206</f>
        <v>#DIV/0!</v>
      </c>
      <c r="T206" s="401"/>
      <c r="U206" s="172"/>
      <c r="V206" s="172"/>
      <c r="W206" s="172"/>
      <c r="X206" s="172"/>
      <c r="Y206" s="172"/>
      <c r="Z206" s="172"/>
      <c r="AA206" s="237"/>
    </row>
    <row r="207" spans="2:27" s="238" customFormat="1" ht="19.899999999999999" customHeight="1">
      <c r="B207" s="705"/>
      <c r="C207" s="736"/>
      <c r="D207" s="637"/>
      <c r="E207" s="658"/>
      <c r="F207" s="179" t="s">
        <v>22</v>
      </c>
      <c r="G207" s="396">
        <v>7.4459999999999997</v>
      </c>
      <c r="H207" s="498"/>
      <c r="I207" s="527">
        <f>G207+H207+K206</f>
        <v>7.8989999999999982</v>
      </c>
      <c r="J207" s="397"/>
      <c r="K207" s="528">
        <f t="shared" si="239"/>
        <v>7.8989999999999982</v>
      </c>
      <c r="L207" s="277">
        <f t="shared" si="240"/>
        <v>0</v>
      </c>
      <c r="M207" s="398" t="s">
        <v>258</v>
      </c>
      <c r="N207" s="619"/>
      <c r="O207" s="616"/>
      <c r="P207" s="619">
        <f t="shared" si="247"/>
        <v>0</v>
      </c>
      <c r="Q207" s="616"/>
      <c r="R207" s="616"/>
      <c r="S207" s="620" t="e">
        <f t="shared" si="334"/>
        <v>#DIV/0!</v>
      </c>
      <c r="T207" s="401"/>
      <c r="U207" s="172"/>
      <c r="V207" s="172"/>
      <c r="W207" s="172"/>
      <c r="X207" s="172"/>
      <c r="Y207" s="172"/>
      <c r="Z207" s="172"/>
      <c r="AA207" s="237"/>
    </row>
    <row r="208" spans="2:27" s="238" customFormat="1" ht="19.899999999999999" customHeight="1">
      <c r="B208" s="705"/>
      <c r="C208" s="736"/>
      <c r="D208" s="637"/>
      <c r="E208" s="659" t="s">
        <v>497</v>
      </c>
      <c r="F208" s="179" t="s">
        <v>20</v>
      </c>
      <c r="G208" s="396">
        <v>1.31</v>
      </c>
      <c r="H208" s="498"/>
      <c r="I208" s="498">
        <f>G208+H208</f>
        <v>1.31</v>
      </c>
      <c r="J208" s="397">
        <v>0.27</v>
      </c>
      <c r="K208" s="528">
        <f t="shared" si="239"/>
        <v>1.04</v>
      </c>
      <c r="L208" s="277">
        <f t="shared" si="240"/>
        <v>0.20610687022900764</v>
      </c>
      <c r="M208" s="398" t="s">
        <v>258</v>
      </c>
      <c r="N208" s="617">
        <f t="shared" ref="N208:O208" si="335">G208+G209+G210</f>
        <v>14.889000000000001</v>
      </c>
      <c r="O208" s="616">
        <f t="shared" si="335"/>
        <v>0</v>
      </c>
      <c r="P208" s="617">
        <f t="shared" si="247"/>
        <v>14.889000000000001</v>
      </c>
      <c r="Q208" s="616">
        <f t="shared" ref="Q208" si="336">J208+J209+J210</f>
        <v>1.2690000000000001</v>
      </c>
      <c r="R208" s="616">
        <f t="shared" ref="R208" si="337">P208-Q208</f>
        <v>13.620000000000001</v>
      </c>
      <c r="S208" s="620">
        <f t="shared" ref="S208" si="338">Q208/P208</f>
        <v>8.5230707233528116E-2</v>
      </c>
      <c r="T208" s="401"/>
      <c r="U208" s="172"/>
      <c r="V208" s="172"/>
      <c r="W208" s="172"/>
      <c r="X208" s="172"/>
      <c r="Y208" s="172"/>
      <c r="Z208" s="172"/>
      <c r="AA208" s="237"/>
    </row>
    <row r="209" spans="2:27" s="238" customFormat="1" ht="19.899999999999999" customHeight="1">
      <c r="B209" s="705"/>
      <c r="C209" s="736"/>
      <c r="D209" s="637"/>
      <c r="E209" s="657"/>
      <c r="F209" s="251" t="s">
        <v>21</v>
      </c>
      <c r="G209" s="396">
        <v>6.1340000000000003</v>
      </c>
      <c r="H209" s="498"/>
      <c r="I209" s="527">
        <f>G209+H209+K208</f>
        <v>7.1740000000000004</v>
      </c>
      <c r="J209" s="397">
        <v>0.999</v>
      </c>
      <c r="K209" s="528">
        <f t="shared" si="239"/>
        <v>6.1750000000000007</v>
      </c>
      <c r="L209" s="277">
        <f t="shared" si="240"/>
        <v>0.13925285754112071</v>
      </c>
      <c r="M209" s="398" t="s">
        <v>258</v>
      </c>
      <c r="N209" s="618"/>
      <c r="O209" s="616"/>
      <c r="P209" s="618">
        <f t="shared" si="247"/>
        <v>0</v>
      </c>
      <c r="Q209" s="616">
        <f t="shared" ref="Q209" si="339">+O209-P209</f>
        <v>0</v>
      </c>
      <c r="R209" s="616" t="e">
        <f t="shared" ref="R209" si="340">+P209/O209</f>
        <v>#DIV/0!</v>
      </c>
      <c r="S209" s="620" t="e">
        <f t="shared" ref="S209:S210" si="341">+Q209/P209</f>
        <v>#DIV/0!</v>
      </c>
      <c r="T209" s="401"/>
      <c r="U209" s="172"/>
      <c r="V209" s="172"/>
      <c r="W209" s="172"/>
      <c r="X209" s="172"/>
      <c r="Y209" s="172"/>
      <c r="Z209" s="172"/>
      <c r="AA209" s="237"/>
    </row>
    <row r="210" spans="2:27" s="238" customFormat="1" ht="19.899999999999999" customHeight="1">
      <c r="B210" s="705"/>
      <c r="C210" s="736"/>
      <c r="D210" s="637"/>
      <c r="E210" s="658"/>
      <c r="F210" s="179" t="s">
        <v>22</v>
      </c>
      <c r="G210" s="396">
        <v>7.4450000000000003</v>
      </c>
      <c r="H210" s="498"/>
      <c r="I210" s="527">
        <f>G210+H210+K209</f>
        <v>13.620000000000001</v>
      </c>
      <c r="J210" s="397"/>
      <c r="K210" s="528">
        <f t="shared" si="239"/>
        <v>13.620000000000001</v>
      </c>
      <c r="L210" s="277">
        <f t="shared" si="240"/>
        <v>0</v>
      </c>
      <c r="M210" s="398" t="s">
        <v>258</v>
      </c>
      <c r="N210" s="619"/>
      <c r="O210" s="616"/>
      <c r="P210" s="619">
        <f t="shared" si="247"/>
        <v>0</v>
      </c>
      <c r="Q210" s="616"/>
      <c r="R210" s="616"/>
      <c r="S210" s="620" t="e">
        <f t="shared" si="341"/>
        <v>#DIV/0!</v>
      </c>
      <c r="T210" s="401"/>
      <c r="U210" s="172"/>
      <c r="V210" s="172"/>
      <c r="W210" s="172"/>
      <c r="X210" s="172"/>
      <c r="Y210" s="172"/>
      <c r="Z210" s="172"/>
      <c r="AA210" s="237"/>
    </row>
    <row r="211" spans="2:27" s="238" customFormat="1" ht="19.899999999999999" customHeight="1">
      <c r="B211" s="705"/>
      <c r="C211" s="736"/>
      <c r="D211" s="637"/>
      <c r="E211" s="659" t="s">
        <v>498</v>
      </c>
      <c r="F211" s="179" t="s">
        <v>20</v>
      </c>
      <c r="G211" s="396">
        <v>1.31</v>
      </c>
      <c r="H211" s="498"/>
      <c r="I211" s="498">
        <f>G211+H211</f>
        <v>1.31</v>
      </c>
      <c r="J211" s="397">
        <v>0</v>
      </c>
      <c r="K211" s="528">
        <f t="shared" si="239"/>
        <v>1.31</v>
      </c>
      <c r="L211" s="277">
        <f t="shared" si="240"/>
        <v>0</v>
      </c>
      <c r="M211" s="398" t="s">
        <v>258</v>
      </c>
      <c r="N211" s="617">
        <f t="shared" ref="N211" si="342">G211+G212+G213</f>
        <v>14.888000000000002</v>
      </c>
      <c r="O211" s="616">
        <f t="shared" si="293"/>
        <v>0</v>
      </c>
      <c r="P211" s="617">
        <f t="shared" si="247"/>
        <v>14.888000000000002</v>
      </c>
      <c r="Q211" s="616">
        <f t="shared" ref="Q211" si="343">J211+J212+J213</f>
        <v>4.4009999999999998</v>
      </c>
      <c r="R211" s="616">
        <f t="shared" ref="R211" si="344">P211-Q211</f>
        <v>10.487000000000002</v>
      </c>
      <c r="S211" s="620">
        <f t="shared" ref="S211" si="345">Q211/P211</f>
        <v>0.29560720042987637</v>
      </c>
      <c r="T211" s="401"/>
      <c r="U211" s="172"/>
      <c r="V211" s="172"/>
      <c r="W211" s="172"/>
      <c r="X211" s="172"/>
      <c r="Y211" s="172"/>
      <c r="Z211" s="172"/>
      <c r="AA211" s="237"/>
    </row>
    <row r="212" spans="2:27" s="238" customFormat="1" ht="19.899999999999999" customHeight="1">
      <c r="B212" s="705"/>
      <c r="C212" s="736"/>
      <c r="D212" s="637"/>
      <c r="E212" s="657"/>
      <c r="F212" s="251" t="s">
        <v>21</v>
      </c>
      <c r="G212" s="396">
        <v>6.1340000000000003</v>
      </c>
      <c r="H212" s="498"/>
      <c r="I212" s="527">
        <f>G212+H212+K211</f>
        <v>7.4440000000000008</v>
      </c>
      <c r="J212" s="397">
        <v>4.1310000000000002</v>
      </c>
      <c r="K212" s="528">
        <f t="shared" si="239"/>
        <v>3.3130000000000006</v>
      </c>
      <c r="L212" s="277">
        <f t="shared" si="240"/>
        <v>0.55494357872111766</v>
      </c>
      <c r="M212" s="398" t="s">
        <v>258</v>
      </c>
      <c r="N212" s="618"/>
      <c r="O212" s="616"/>
      <c r="P212" s="618">
        <f t="shared" si="247"/>
        <v>0</v>
      </c>
      <c r="Q212" s="616">
        <f t="shared" ref="Q212" si="346">+O212-P212</f>
        <v>0</v>
      </c>
      <c r="R212" s="616" t="e">
        <f t="shared" ref="R212" si="347">+P212/O212</f>
        <v>#DIV/0!</v>
      </c>
      <c r="S212" s="620" t="e">
        <f t="shared" ref="S212:S213" si="348">+Q212/P212</f>
        <v>#DIV/0!</v>
      </c>
      <c r="T212" s="401"/>
      <c r="U212" s="172"/>
      <c r="V212" s="172"/>
      <c r="W212" s="172"/>
      <c r="X212" s="172"/>
      <c r="Y212" s="172"/>
      <c r="Z212" s="172"/>
      <c r="AA212" s="237"/>
    </row>
    <row r="213" spans="2:27" s="238" customFormat="1" ht="19.899999999999999" customHeight="1">
      <c r="B213" s="705"/>
      <c r="C213" s="736"/>
      <c r="D213" s="637"/>
      <c r="E213" s="658"/>
      <c r="F213" s="179" t="s">
        <v>22</v>
      </c>
      <c r="G213" s="396">
        <v>7.444</v>
      </c>
      <c r="H213" s="498"/>
      <c r="I213" s="527">
        <f>G213+H213+K212</f>
        <v>10.757000000000001</v>
      </c>
      <c r="J213" s="397">
        <v>0.27</v>
      </c>
      <c r="K213" s="528">
        <f t="shared" si="239"/>
        <v>10.487000000000002</v>
      </c>
      <c r="L213" s="277">
        <f t="shared" si="240"/>
        <v>2.5099934926094636E-2</v>
      </c>
      <c r="M213" s="398" t="s">
        <v>258</v>
      </c>
      <c r="N213" s="619"/>
      <c r="O213" s="616"/>
      <c r="P213" s="619">
        <f t="shared" si="247"/>
        <v>0</v>
      </c>
      <c r="Q213" s="616"/>
      <c r="R213" s="616"/>
      <c r="S213" s="620" t="e">
        <f t="shared" si="348"/>
        <v>#DIV/0!</v>
      </c>
      <c r="T213" s="401"/>
      <c r="U213" s="172"/>
      <c r="V213" s="172"/>
      <c r="W213" s="172"/>
      <c r="X213" s="172"/>
      <c r="Y213" s="172"/>
      <c r="Z213" s="172"/>
      <c r="AA213" s="237"/>
    </row>
    <row r="214" spans="2:27" s="238" customFormat="1" ht="19.899999999999999" customHeight="1">
      <c r="B214" s="705"/>
      <c r="C214" s="736"/>
      <c r="D214" s="637"/>
      <c r="E214" s="687" t="s">
        <v>499</v>
      </c>
      <c r="F214" s="179" t="s">
        <v>20</v>
      </c>
      <c r="G214" s="396">
        <v>1.3120000000000001</v>
      </c>
      <c r="H214" s="498"/>
      <c r="I214" s="498">
        <f>G214+H214</f>
        <v>1.3120000000000001</v>
      </c>
      <c r="J214" s="397">
        <v>0.621</v>
      </c>
      <c r="K214" s="528">
        <f t="shared" si="239"/>
        <v>0.69100000000000006</v>
      </c>
      <c r="L214" s="277">
        <f t="shared" si="240"/>
        <v>0.47332317073170732</v>
      </c>
      <c r="M214" s="398" t="s">
        <v>258</v>
      </c>
      <c r="N214" s="617">
        <f t="shared" ref="N214" si="349">G214+G215+G216</f>
        <v>14.897</v>
      </c>
      <c r="O214" s="616">
        <f t="shared" si="300"/>
        <v>0</v>
      </c>
      <c r="P214" s="617">
        <f t="shared" si="247"/>
        <v>14.897</v>
      </c>
      <c r="Q214" s="616">
        <f t="shared" ref="Q214" si="350">J214+J215+J216</f>
        <v>1.5660000000000001</v>
      </c>
      <c r="R214" s="616">
        <f t="shared" ref="R214" si="351">P214-Q214</f>
        <v>13.331</v>
      </c>
      <c r="S214" s="620">
        <f t="shared" ref="S214" si="352">Q214/P214</f>
        <v>0.10512183661139828</v>
      </c>
      <c r="T214" s="401"/>
      <c r="U214" s="172"/>
      <c r="V214" s="172"/>
      <c r="W214" s="172"/>
      <c r="X214" s="172"/>
      <c r="Y214" s="172"/>
      <c r="Z214" s="172"/>
      <c r="AA214" s="237"/>
    </row>
    <row r="215" spans="2:27" s="238" customFormat="1" ht="19.899999999999999" customHeight="1">
      <c r="B215" s="705"/>
      <c r="C215" s="736"/>
      <c r="D215" s="637"/>
      <c r="E215" s="688"/>
      <c r="F215" s="251" t="s">
        <v>21</v>
      </c>
      <c r="G215" s="396">
        <v>6.1369999999999996</v>
      </c>
      <c r="H215" s="498"/>
      <c r="I215" s="527">
        <f>G215+H215+K214</f>
        <v>6.8279999999999994</v>
      </c>
      <c r="J215" s="397">
        <v>0.94500000000000006</v>
      </c>
      <c r="K215" s="528">
        <f t="shared" si="239"/>
        <v>5.8829999999999991</v>
      </c>
      <c r="L215" s="277">
        <f t="shared" si="240"/>
        <v>0.13840070298769774</v>
      </c>
      <c r="M215" s="398" t="s">
        <v>258</v>
      </c>
      <c r="N215" s="618"/>
      <c r="O215" s="616"/>
      <c r="P215" s="618">
        <f t="shared" si="247"/>
        <v>0</v>
      </c>
      <c r="Q215" s="616">
        <f t="shared" ref="Q215" si="353">+O215-P215</f>
        <v>0</v>
      </c>
      <c r="R215" s="616" t="e">
        <f t="shared" ref="R215" si="354">+P215/O215</f>
        <v>#DIV/0!</v>
      </c>
      <c r="S215" s="620" t="e">
        <f t="shared" ref="S215:S216" si="355">+Q215/P215</f>
        <v>#DIV/0!</v>
      </c>
      <c r="T215" s="401"/>
      <c r="U215" s="172"/>
      <c r="V215" s="172"/>
      <c r="W215" s="172"/>
      <c r="X215" s="172"/>
      <c r="Y215" s="172"/>
      <c r="Z215" s="172"/>
      <c r="AA215" s="237"/>
    </row>
    <row r="216" spans="2:27" s="238" customFormat="1" ht="19.899999999999999" customHeight="1" thickBot="1">
      <c r="B216" s="705"/>
      <c r="C216" s="736"/>
      <c r="D216" s="638"/>
      <c r="E216" s="689"/>
      <c r="F216" s="179" t="s">
        <v>22</v>
      </c>
      <c r="G216" s="531">
        <v>7.4480000000000004</v>
      </c>
      <c r="H216" s="499"/>
      <c r="I216" s="532">
        <f>G216+H216+K215</f>
        <v>13.331</v>
      </c>
      <c r="J216" s="415"/>
      <c r="K216" s="533">
        <f t="shared" si="239"/>
        <v>13.331</v>
      </c>
      <c r="L216" s="534">
        <f t="shared" si="240"/>
        <v>0</v>
      </c>
      <c r="M216" s="398" t="s">
        <v>258</v>
      </c>
      <c r="N216" s="619"/>
      <c r="O216" s="616"/>
      <c r="P216" s="619">
        <f t="shared" si="247"/>
        <v>0</v>
      </c>
      <c r="Q216" s="616"/>
      <c r="R216" s="616"/>
      <c r="S216" s="620" t="e">
        <f t="shared" si="355"/>
        <v>#DIV/0!</v>
      </c>
      <c r="T216" s="401"/>
      <c r="U216" s="172"/>
      <c r="V216" s="172"/>
      <c r="W216" s="172"/>
      <c r="X216" s="172"/>
      <c r="Y216" s="172"/>
      <c r="Z216" s="172"/>
      <c r="AA216" s="237"/>
    </row>
    <row r="217" spans="2:27" s="169" customFormat="1" ht="21" customHeight="1">
      <c r="B217" s="705"/>
      <c r="C217" s="736"/>
      <c r="D217" s="636" t="s">
        <v>500</v>
      </c>
      <c r="E217" s="656" t="s">
        <v>501</v>
      </c>
      <c r="F217" s="399" t="s">
        <v>20</v>
      </c>
      <c r="G217" s="524">
        <v>1.31</v>
      </c>
      <c r="H217" s="497"/>
      <c r="I217" s="497">
        <f>G217+H217</f>
        <v>1.31</v>
      </c>
      <c r="J217" s="491">
        <v>0</v>
      </c>
      <c r="K217" s="525">
        <f t="shared" si="239"/>
        <v>1.31</v>
      </c>
      <c r="L217" s="526">
        <f t="shared" si="240"/>
        <v>0</v>
      </c>
      <c r="M217" s="398" t="s">
        <v>258</v>
      </c>
      <c r="N217" s="617">
        <f t="shared" ref="N217" si="356">G217+G218+G219</f>
        <v>14.884</v>
      </c>
      <c r="O217" s="616">
        <f t="shared" si="307"/>
        <v>0</v>
      </c>
      <c r="P217" s="617">
        <f t="shared" si="247"/>
        <v>14.884</v>
      </c>
      <c r="Q217" s="616">
        <f t="shared" ref="Q217" si="357">J217+J218+J219</f>
        <v>1.917</v>
      </c>
      <c r="R217" s="616">
        <f t="shared" ref="R217" si="358">P217-Q217</f>
        <v>12.967000000000001</v>
      </c>
      <c r="S217" s="620">
        <f t="shared" ref="S217" si="359">Q217/P217</f>
        <v>0.12879602257457673</v>
      </c>
      <c r="T217" s="401"/>
      <c r="U217" s="172"/>
      <c r="V217" s="172"/>
      <c r="W217" s="172"/>
      <c r="X217" s="172"/>
      <c r="Y217" s="172"/>
      <c r="Z217" s="172"/>
      <c r="AA217" s="168"/>
    </row>
    <row r="218" spans="2:27" s="169" customFormat="1" ht="19.899999999999999" customHeight="1">
      <c r="B218" s="705"/>
      <c r="C218" s="736"/>
      <c r="D218" s="637"/>
      <c r="E218" s="657"/>
      <c r="F218" s="251" t="s">
        <v>21</v>
      </c>
      <c r="G218" s="396">
        <v>6.1319999999999997</v>
      </c>
      <c r="H218" s="498"/>
      <c r="I218" s="527">
        <f>G218+H218+K217</f>
        <v>7.4420000000000002</v>
      </c>
      <c r="J218" s="397">
        <v>1.647</v>
      </c>
      <c r="K218" s="528">
        <f t="shared" si="239"/>
        <v>5.7949999999999999</v>
      </c>
      <c r="L218" s="277">
        <f t="shared" si="240"/>
        <v>0.22131147540983606</v>
      </c>
      <c r="M218" s="398" t="s">
        <v>258</v>
      </c>
      <c r="N218" s="618"/>
      <c r="O218" s="616"/>
      <c r="P218" s="618">
        <f t="shared" si="247"/>
        <v>0</v>
      </c>
      <c r="Q218" s="616">
        <f t="shared" ref="Q218" si="360">+O218-P218</f>
        <v>0</v>
      </c>
      <c r="R218" s="616" t="e">
        <f t="shared" ref="R218" si="361">+P218/O218</f>
        <v>#DIV/0!</v>
      </c>
      <c r="S218" s="620" t="e">
        <f t="shared" ref="S218:S219" si="362">+Q218/P218</f>
        <v>#DIV/0!</v>
      </c>
      <c r="T218" s="401"/>
      <c r="U218" s="172"/>
      <c r="V218" s="172"/>
      <c r="W218" s="172"/>
      <c r="X218" s="172"/>
      <c r="Y218" s="172"/>
      <c r="Z218" s="172"/>
      <c r="AA218" s="168"/>
    </row>
    <row r="219" spans="2:27" s="238" customFormat="1" ht="19.899999999999999" customHeight="1">
      <c r="B219" s="705"/>
      <c r="C219" s="736"/>
      <c r="D219" s="637"/>
      <c r="E219" s="658"/>
      <c r="F219" s="251" t="s">
        <v>22</v>
      </c>
      <c r="G219" s="396">
        <v>7.4420000000000002</v>
      </c>
      <c r="H219" s="498"/>
      <c r="I219" s="527">
        <f>G219+H219+K218</f>
        <v>13.237</v>
      </c>
      <c r="J219" s="397">
        <v>0.27</v>
      </c>
      <c r="K219" s="528">
        <f t="shared" si="239"/>
        <v>12.967000000000001</v>
      </c>
      <c r="L219" s="277">
        <f t="shared" si="240"/>
        <v>2.0397371005514846E-2</v>
      </c>
      <c r="M219" s="398" t="s">
        <v>258</v>
      </c>
      <c r="N219" s="619"/>
      <c r="O219" s="616"/>
      <c r="P219" s="619">
        <f t="shared" si="247"/>
        <v>0</v>
      </c>
      <c r="Q219" s="616"/>
      <c r="R219" s="616"/>
      <c r="S219" s="620" t="e">
        <f t="shared" si="362"/>
        <v>#DIV/0!</v>
      </c>
      <c r="T219" s="401"/>
      <c r="U219" s="172"/>
      <c r="V219" s="172"/>
      <c r="W219" s="172"/>
      <c r="X219" s="172"/>
      <c r="Y219" s="172"/>
      <c r="Z219" s="172"/>
      <c r="AA219" s="237"/>
    </row>
    <row r="220" spans="2:27" s="238" customFormat="1" ht="19.899999999999999" customHeight="1">
      <c r="B220" s="705"/>
      <c r="C220" s="736"/>
      <c r="D220" s="637"/>
      <c r="E220" s="659" t="s">
        <v>502</v>
      </c>
      <c r="F220" s="251" t="s">
        <v>20</v>
      </c>
      <c r="G220" s="396">
        <v>1.31</v>
      </c>
      <c r="H220" s="498"/>
      <c r="I220" s="498">
        <f>G220+H220</f>
        <v>1.31</v>
      </c>
      <c r="J220" s="397">
        <v>0</v>
      </c>
      <c r="K220" s="528">
        <f t="shared" si="239"/>
        <v>1.31</v>
      </c>
      <c r="L220" s="277">
        <f t="shared" si="240"/>
        <v>0</v>
      </c>
      <c r="M220" s="398" t="s">
        <v>258</v>
      </c>
      <c r="N220" s="617">
        <f t="shared" ref="N220" si="363">G220+G221+G222</f>
        <v>14.89</v>
      </c>
      <c r="O220" s="616">
        <f t="shared" si="314"/>
        <v>0</v>
      </c>
      <c r="P220" s="617">
        <f t="shared" si="247"/>
        <v>14.89</v>
      </c>
      <c r="Q220" s="616">
        <f t="shared" ref="Q220" si="364">J220+J221+J222</f>
        <v>2.97</v>
      </c>
      <c r="R220" s="616">
        <f t="shared" ref="R220" si="365">P220-Q220</f>
        <v>11.92</v>
      </c>
      <c r="S220" s="620">
        <f t="shared" ref="S220" si="366">Q220/P220</f>
        <v>0.19946272666218939</v>
      </c>
      <c r="T220" s="401"/>
      <c r="U220" s="172"/>
      <c r="V220" s="172"/>
      <c r="W220" s="172"/>
      <c r="X220" s="172"/>
      <c r="Y220" s="172"/>
      <c r="Z220" s="172"/>
      <c r="AA220" s="237"/>
    </row>
    <row r="221" spans="2:27" s="238" customFormat="1" ht="19.899999999999999" customHeight="1">
      <c r="B221" s="705"/>
      <c r="C221" s="736"/>
      <c r="D221" s="637"/>
      <c r="E221" s="657"/>
      <c r="F221" s="251" t="s">
        <v>21</v>
      </c>
      <c r="G221" s="396">
        <v>6.1349999999999998</v>
      </c>
      <c r="H221" s="498"/>
      <c r="I221" s="527">
        <f>G221+H221+K220</f>
        <v>7.4450000000000003</v>
      </c>
      <c r="J221" s="397">
        <v>2.97</v>
      </c>
      <c r="K221" s="528">
        <f t="shared" si="239"/>
        <v>4.4749999999999996</v>
      </c>
      <c r="L221" s="277">
        <f t="shared" si="240"/>
        <v>0.39892545332437879</v>
      </c>
      <c r="M221" s="398" t="s">
        <v>258</v>
      </c>
      <c r="N221" s="618"/>
      <c r="O221" s="616"/>
      <c r="P221" s="618">
        <f t="shared" si="247"/>
        <v>0</v>
      </c>
      <c r="Q221" s="616">
        <f t="shared" ref="Q221" si="367">+O221-P221</f>
        <v>0</v>
      </c>
      <c r="R221" s="616" t="e">
        <f t="shared" ref="R221" si="368">+P221/O221</f>
        <v>#DIV/0!</v>
      </c>
      <c r="S221" s="620" t="e">
        <f t="shared" ref="S221:S222" si="369">+Q221/P221</f>
        <v>#DIV/0!</v>
      </c>
      <c r="T221" s="401"/>
      <c r="U221" s="172"/>
      <c r="V221" s="172"/>
      <c r="W221" s="172"/>
      <c r="X221" s="172"/>
      <c r="Y221" s="172"/>
      <c r="Z221" s="172"/>
      <c r="AA221" s="237"/>
    </row>
    <row r="222" spans="2:27" s="169" customFormat="1" ht="19.899999999999999" customHeight="1" thickBot="1">
      <c r="B222" s="705"/>
      <c r="C222" s="736"/>
      <c r="D222" s="638"/>
      <c r="E222" s="770"/>
      <c r="F222" s="251" t="s">
        <v>22</v>
      </c>
      <c r="G222" s="531">
        <v>7.4450000000000003</v>
      </c>
      <c r="H222" s="499"/>
      <c r="I222" s="532">
        <f>G222+H222+K221</f>
        <v>11.92</v>
      </c>
      <c r="J222" s="415"/>
      <c r="K222" s="533">
        <f t="shared" si="239"/>
        <v>11.92</v>
      </c>
      <c r="L222" s="534">
        <f t="shared" si="240"/>
        <v>0</v>
      </c>
      <c r="M222" s="398" t="s">
        <v>258</v>
      </c>
      <c r="N222" s="619"/>
      <c r="O222" s="616"/>
      <c r="P222" s="619">
        <f t="shared" si="247"/>
        <v>0</v>
      </c>
      <c r="Q222" s="616"/>
      <c r="R222" s="616"/>
      <c r="S222" s="620" t="e">
        <f t="shared" si="369"/>
        <v>#DIV/0!</v>
      </c>
      <c r="T222" s="401"/>
      <c r="U222" s="172"/>
      <c r="V222" s="172"/>
      <c r="W222" s="172"/>
      <c r="X222" s="172"/>
      <c r="Y222" s="172"/>
      <c r="Z222" s="172"/>
      <c r="AA222" s="168"/>
    </row>
    <row r="223" spans="2:27" s="169" customFormat="1" ht="19.5" customHeight="1">
      <c r="B223" s="705"/>
      <c r="C223" s="736"/>
      <c r="D223" s="636" t="s">
        <v>503</v>
      </c>
      <c r="E223" s="656" t="s">
        <v>504</v>
      </c>
      <c r="F223" s="251" t="s">
        <v>20</v>
      </c>
      <c r="G223" s="524">
        <v>1.31</v>
      </c>
      <c r="H223" s="497"/>
      <c r="I223" s="497">
        <f>G223+H223</f>
        <v>1.31</v>
      </c>
      <c r="J223" s="491">
        <v>1.7550000000000001</v>
      </c>
      <c r="K223" s="525">
        <f t="shared" si="239"/>
        <v>-0.44500000000000006</v>
      </c>
      <c r="L223" s="526">
        <f t="shared" si="240"/>
        <v>1.3396946564885497</v>
      </c>
      <c r="M223" s="398">
        <v>43858</v>
      </c>
      <c r="N223" s="617">
        <f t="shared" ref="N223" si="370">G223+G224+G225</f>
        <v>14.884</v>
      </c>
      <c r="O223" s="616">
        <f t="shared" si="321"/>
        <v>-0.13700000000000001</v>
      </c>
      <c r="P223" s="617">
        <f t="shared" si="247"/>
        <v>14.747</v>
      </c>
      <c r="Q223" s="616">
        <f t="shared" ref="Q223" si="371">J223+J224+J225</f>
        <v>4.5900000000000007</v>
      </c>
      <c r="R223" s="616">
        <f t="shared" ref="R223" si="372">P223-Q223</f>
        <v>10.157</v>
      </c>
      <c r="S223" s="620">
        <f t="shared" ref="S223" si="373">Q223/P223</f>
        <v>0.31124974571099212</v>
      </c>
      <c r="T223" s="401"/>
      <c r="U223" s="172"/>
      <c r="V223" s="172"/>
      <c r="W223" s="172"/>
      <c r="X223" s="172"/>
      <c r="Y223" s="172"/>
      <c r="Z223" s="172"/>
      <c r="AA223" s="168"/>
    </row>
    <row r="224" spans="2:27" s="169" customFormat="1" ht="19.899999999999999" customHeight="1">
      <c r="B224" s="705"/>
      <c r="C224" s="736"/>
      <c r="D224" s="637"/>
      <c r="E224" s="657"/>
      <c r="F224" s="251" t="s">
        <v>21</v>
      </c>
      <c r="G224" s="396">
        <v>6.1319999999999997</v>
      </c>
      <c r="H224" s="498"/>
      <c r="I224" s="527">
        <f>G224+H224+K223</f>
        <v>5.6869999999999994</v>
      </c>
      <c r="J224" s="397">
        <v>2.2680000000000002</v>
      </c>
      <c r="K224" s="528">
        <f t="shared" si="239"/>
        <v>3.4189999999999992</v>
      </c>
      <c r="L224" s="277">
        <f t="shared" si="240"/>
        <v>0.39880429048707589</v>
      </c>
      <c r="M224" s="398" t="s">
        <v>258</v>
      </c>
      <c r="N224" s="618"/>
      <c r="O224" s="616"/>
      <c r="P224" s="618">
        <f t="shared" si="247"/>
        <v>0</v>
      </c>
      <c r="Q224" s="616">
        <f t="shared" ref="Q224" si="374">+O224-P224</f>
        <v>0</v>
      </c>
      <c r="R224" s="616" t="e">
        <f t="shared" ref="R224" si="375">+P224/O224</f>
        <v>#DIV/0!</v>
      </c>
      <c r="S224" s="620" t="e">
        <f t="shared" ref="S224:S225" si="376">+Q224/P224</f>
        <v>#DIV/0!</v>
      </c>
      <c r="T224" s="401"/>
      <c r="U224" s="172"/>
      <c r="V224" s="172"/>
      <c r="W224" s="172"/>
      <c r="X224" s="172"/>
      <c r="Y224" s="172"/>
      <c r="Z224" s="172"/>
      <c r="AA224" s="168"/>
    </row>
    <row r="225" spans="2:27" s="238" customFormat="1" ht="19.899999999999999" customHeight="1">
      <c r="B225" s="705"/>
      <c r="C225" s="736"/>
      <c r="D225" s="637"/>
      <c r="E225" s="658"/>
      <c r="F225" s="251" t="s">
        <v>22</v>
      </c>
      <c r="G225" s="396">
        <v>7.4420000000000002</v>
      </c>
      <c r="H225" s="498">
        <v>-0.13700000000000001</v>
      </c>
      <c r="I225" s="527">
        <f>G225+H225+K224</f>
        <v>10.723999999999998</v>
      </c>
      <c r="J225" s="397">
        <v>0.56699999999999995</v>
      </c>
      <c r="K225" s="528">
        <f t="shared" si="239"/>
        <v>10.156999999999998</v>
      </c>
      <c r="L225" s="277">
        <f t="shared" si="240"/>
        <v>5.2872062663185379E-2</v>
      </c>
      <c r="M225" s="398" t="s">
        <v>258</v>
      </c>
      <c r="N225" s="619"/>
      <c r="O225" s="616"/>
      <c r="P225" s="619">
        <f t="shared" si="247"/>
        <v>0</v>
      </c>
      <c r="Q225" s="616"/>
      <c r="R225" s="616"/>
      <c r="S225" s="620" t="e">
        <f t="shared" si="376"/>
        <v>#DIV/0!</v>
      </c>
      <c r="T225" s="401"/>
      <c r="U225" s="172"/>
      <c r="V225" s="172"/>
      <c r="W225" s="172"/>
      <c r="X225" s="172"/>
      <c r="Y225" s="172"/>
      <c r="Z225" s="172"/>
      <c r="AA225" s="237"/>
    </row>
    <row r="226" spans="2:27" s="238" customFormat="1" ht="19.899999999999999" customHeight="1">
      <c r="B226" s="705"/>
      <c r="C226" s="736"/>
      <c r="D226" s="637"/>
      <c r="E226" s="659" t="s">
        <v>505</v>
      </c>
      <c r="F226" s="251" t="s">
        <v>20</v>
      </c>
      <c r="G226" s="396">
        <v>1.3109999999999999</v>
      </c>
      <c r="H226" s="498"/>
      <c r="I226" s="498">
        <f>G226+H226</f>
        <v>1.3109999999999999</v>
      </c>
      <c r="J226" s="397">
        <v>0</v>
      </c>
      <c r="K226" s="528">
        <f t="shared" si="239"/>
        <v>1.3109999999999999</v>
      </c>
      <c r="L226" s="277">
        <f t="shared" si="240"/>
        <v>0</v>
      </c>
      <c r="M226" s="398" t="s">
        <v>258</v>
      </c>
      <c r="N226" s="617">
        <f t="shared" ref="N226" si="377">G226+G227+G228</f>
        <v>14.893000000000001</v>
      </c>
      <c r="O226" s="616">
        <f t="shared" si="328"/>
        <v>0</v>
      </c>
      <c r="P226" s="617">
        <f t="shared" si="247"/>
        <v>14.893000000000001</v>
      </c>
      <c r="Q226" s="616">
        <f t="shared" ref="Q226" si="378">J226+J227+J228</f>
        <v>3.9150000000000005</v>
      </c>
      <c r="R226" s="616">
        <f t="shared" ref="R226" si="379">P226-Q226</f>
        <v>10.978</v>
      </c>
      <c r="S226" s="620">
        <f t="shared" ref="S226" si="380">Q226/P226</f>
        <v>0.26287517625730211</v>
      </c>
      <c r="T226" s="401"/>
      <c r="U226" s="172"/>
      <c r="V226" s="172"/>
      <c r="W226" s="172"/>
      <c r="X226" s="172"/>
      <c r="Y226" s="172"/>
      <c r="Z226" s="172"/>
      <c r="AA226" s="237"/>
    </row>
    <row r="227" spans="2:27" s="238" customFormat="1" ht="19.899999999999999" customHeight="1">
      <c r="B227" s="705"/>
      <c r="C227" s="736"/>
      <c r="D227" s="637"/>
      <c r="E227" s="657"/>
      <c r="F227" s="251" t="s">
        <v>21</v>
      </c>
      <c r="G227" s="396">
        <v>6.1360000000000001</v>
      </c>
      <c r="H227" s="498"/>
      <c r="I227" s="527">
        <f>G227+H227+K226</f>
        <v>7.4470000000000001</v>
      </c>
      <c r="J227" s="397">
        <v>3.6450000000000005</v>
      </c>
      <c r="K227" s="528">
        <f t="shared" si="239"/>
        <v>3.8019999999999996</v>
      </c>
      <c r="L227" s="277">
        <f t="shared" si="240"/>
        <v>0.48945884248690752</v>
      </c>
      <c r="M227" s="398" t="s">
        <v>258</v>
      </c>
      <c r="N227" s="618"/>
      <c r="O227" s="616"/>
      <c r="P227" s="618">
        <f t="shared" si="247"/>
        <v>0</v>
      </c>
      <c r="Q227" s="616">
        <f t="shared" ref="Q227" si="381">+O227-P227</f>
        <v>0</v>
      </c>
      <c r="R227" s="616" t="e">
        <f t="shared" ref="R227" si="382">+P227/O227</f>
        <v>#DIV/0!</v>
      </c>
      <c r="S227" s="620" t="e">
        <f t="shared" ref="S227:S228" si="383">+Q227/P227</f>
        <v>#DIV/0!</v>
      </c>
      <c r="T227" s="401"/>
      <c r="U227" s="172"/>
      <c r="V227" s="172"/>
      <c r="W227" s="172"/>
      <c r="X227" s="172"/>
      <c r="Y227" s="172"/>
      <c r="Z227" s="172"/>
      <c r="AA227" s="237"/>
    </row>
    <row r="228" spans="2:27" s="169" customFormat="1" ht="19.899999999999999" customHeight="1" thickBot="1">
      <c r="B228" s="705"/>
      <c r="C228" s="736"/>
      <c r="D228" s="638"/>
      <c r="E228" s="770"/>
      <c r="F228" s="251" t="s">
        <v>22</v>
      </c>
      <c r="G228" s="531">
        <v>7.4459999999999997</v>
      </c>
      <c r="H228" s="499"/>
      <c r="I228" s="532">
        <f>G228+H228+K227</f>
        <v>11.247999999999999</v>
      </c>
      <c r="J228" s="415">
        <v>0.27</v>
      </c>
      <c r="K228" s="533">
        <f t="shared" si="239"/>
        <v>10.978</v>
      </c>
      <c r="L228" s="534">
        <f t="shared" si="240"/>
        <v>2.400426742532006E-2</v>
      </c>
      <c r="M228" s="398" t="s">
        <v>258</v>
      </c>
      <c r="N228" s="619"/>
      <c r="O228" s="616"/>
      <c r="P228" s="619">
        <f t="shared" si="247"/>
        <v>0</v>
      </c>
      <c r="Q228" s="616"/>
      <c r="R228" s="616"/>
      <c r="S228" s="620" t="e">
        <f t="shared" si="383"/>
        <v>#DIV/0!</v>
      </c>
      <c r="T228" s="405"/>
      <c r="U228" s="421"/>
      <c r="V228" s="421"/>
      <c r="W228" s="421"/>
      <c r="X228" s="172"/>
      <c r="Y228" s="172"/>
      <c r="Z228" s="172"/>
      <c r="AA228" s="168"/>
    </row>
    <row r="229" spans="2:27" s="238" customFormat="1" ht="19.899999999999999" customHeight="1">
      <c r="B229" s="705"/>
      <c r="C229" s="736"/>
      <c r="D229" s="664" t="s">
        <v>506</v>
      </c>
      <c r="E229" s="667" t="s">
        <v>506</v>
      </c>
      <c r="F229" s="251" t="s">
        <v>20</v>
      </c>
      <c r="G229" s="535">
        <v>3.93</v>
      </c>
      <c r="H229" s="497"/>
      <c r="I229" s="497">
        <f>G229+H229</f>
        <v>3.93</v>
      </c>
      <c r="J229" s="491">
        <v>1.1380000000000001</v>
      </c>
      <c r="K229" s="525">
        <f t="shared" si="239"/>
        <v>2.7919999999999998</v>
      </c>
      <c r="L229" s="526">
        <f t="shared" si="240"/>
        <v>0.28956743002544533</v>
      </c>
      <c r="M229" s="398" t="s">
        <v>258</v>
      </c>
      <c r="N229" s="617">
        <f t="shared" ref="N229:O229" si="384">G229+G230+G231</f>
        <v>44.664999999999999</v>
      </c>
      <c r="O229" s="616">
        <f t="shared" si="384"/>
        <v>0</v>
      </c>
      <c r="P229" s="617">
        <f t="shared" si="247"/>
        <v>44.664999999999999</v>
      </c>
      <c r="Q229" s="616">
        <f t="shared" ref="Q229" si="385">J229+J230+J231</f>
        <v>19.731999999999996</v>
      </c>
      <c r="R229" s="616">
        <f t="shared" ref="R229" si="386">P229-Q229</f>
        <v>24.933000000000003</v>
      </c>
      <c r="S229" s="620">
        <f t="shared" ref="S229" si="387">Q229/P229</f>
        <v>0.44177767827157721</v>
      </c>
      <c r="T229" s="405"/>
      <c r="U229" s="421"/>
      <c r="V229" s="421"/>
      <c r="W229" s="421"/>
      <c r="X229" s="172"/>
      <c r="Y229" s="172"/>
      <c r="Z229" s="172"/>
      <c r="AA229" s="237"/>
    </row>
    <row r="230" spans="2:27" s="169" customFormat="1" ht="19.899999999999999" customHeight="1">
      <c r="B230" s="705"/>
      <c r="C230" s="736"/>
      <c r="D230" s="665"/>
      <c r="E230" s="668"/>
      <c r="F230" s="179" t="s">
        <v>21</v>
      </c>
      <c r="G230" s="536">
        <v>18.402000000000001</v>
      </c>
      <c r="H230" s="498"/>
      <c r="I230" s="527">
        <f>G230+H230+K229</f>
        <v>21.194000000000003</v>
      </c>
      <c r="J230" s="397">
        <v>18.038999999999994</v>
      </c>
      <c r="K230" s="528">
        <f>I230-J230</f>
        <v>3.1550000000000082</v>
      </c>
      <c r="L230" s="277">
        <f t="shared" ref="L230:L333" si="388">J230/I230</f>
        <v>0.8511371142776254</v>
      </c>
      <c r="M230" s="398" t="s">
        <v>258</v>
      </c>
      <c r="N230" s="618"/>
      <c r="O230" s="616"/>
      <c r="P230" s="618">
        <f t="shared" si="247"/>
        <v>0</v>
      </c>
      <c r="Q230" s="616">
        <f t="shared" ref="Q230" si="389">+O230-P230</f>
        <v>0</v>
      </c>
      <c r="R230" s="616" t="e">
        <f t="shared" ref="R230" si="390">+P230/O230</f>
        <v>#DIV/0!</v>
      </c>
      <c r="S230" s="620" t="e">
        <f t="shared" ref="S230:S231" si="391">+Q230/P230</f>
        <v>#DIV/0!</v>
      </c>
      <c r="T230" s="405"/>
      <c r="U230" s="421"/>
      <c r="V230" s="421"/>
      <c r="W230" s="421"/>
      <c r="X230" s="172"/>
      <c r="Y230" s="172"/>
      <c r="Z230" s="172"/>
      <c r="AA230" s="168"/>
    </row>
    <row r="231" spans="2:27" s="169" customFormat="1" ht="19.899999999999999" customHeight="1" thickBot="1">
      <c r="B231" s="705"/>
      <c r="C231" s="736"/>
      <c r="D231" s="666"/>
      <c r="E231" s="669"/>
      <c r="F231" s="179" t="s">
        <v>22</v>
      </c>
      <c r="G231" s="537">
        <v>22.332999999999998</v>
      </c>
      <c r="H231" s="499"/>
      <c r="I231" s="532">
        <f>G231+H231+K230</f>
        <v>25.488000000000007</v>
      </c>
      <c r="J231" s="415">
        <v>0.55500000000000005</v>
      </c>
      <c r="K231" s="533">
        <f t="shared" ref="K231:K262" si="392">I231-J231</f>
        <v>24.933000000000007</v>
      </c>
      <c r="L231" s="534">
        <f t="shared" si="388"/>
        <v>2.177495291902071E-2</v>
      </c>
      <c r="M231" s="398" t="s">
        <v>258</v>
      </c>
      <c r="N231" s="619"/>
      <c r="O231" s="616"/>
      <c r="P231" s="619">
        <f t="shared" si="247"/>
        <v>0</v>
      </c>
      <c r="Q231" s="616"/>
      <c r="R231" s="616"/>
      <c r="S231" s="620" t="e">
        <f t="shared" si="391"/>
        <v>#DIV/0!</v>
      </c>
      <c r="T231" s="406"/>
      <c r="U231" s="419"/>
      <c r="V231" s="421"/>
      <c r="W231" s="421"/>
      <c r="X231" s="172"/>
      <c r="Y231" s="172"/>
      <c r="Z231" s="172"/>
      <c r="AA231" s="168"/>
    </row>
    <row r="232" spans="2:27" s="238" customFormat="1" ht="19.899999999999999" customHeight="1">
      <c r="B232" s="705"/>
      <c r="C232" s="736" t="s">
        <v>299</v>
      </c>
      <c r="D232" s="771" t="s">
        <v>336</v>
      </c>
      <c r="E232" s="772"/>
      <c r="F232" s="251" t="s">
        <v>20</v>
      </c>
      <c r="G232" s="538">
        <v>44.015999999999998</v>
      </c>
      <c r="H232" s="500"/>
      <c r="I232" s="500">
        <f>G232+H232</f>
        <v>44.015999999999998</v>
      </c>
      <c r="J232" s="494">
        <v>33.194999999999993</v>
      </c>
      <c r="K232" s="529">
        <f t="shared" si="392"/>
        <v>10.821000000000005</v>
      </c>
      <c r="L232" s="530">
        <f t="shared" si="388"/>
        <v>0.75415757906215908</v>
      </c>
      <c r="M232" s="398" t="s">
        <v>258</v>
      </c>
      <c r="N232" s="617">
        <f t="shared" ref="N232:O253" si="393">G232+G233+G234</f>
        <v>500.18700000000001</v>
      </c>
      <c r="O232" s="616">
        <f t="shared" si="393"/>
        <v>0</v>
      </c>
      <c r="P232" s="617">
        <f t="shared" si="247"/>
        <v>500.18700000000001</v>
      </c>
      <c r="Q232" s="616">
        <f t="shared" ref="Q232" si="394">J232+J233+J234</f>
        <v>158.03700000000012</v>
      </c>
      <c r="R232" s="616">
        <f t="shared" ref="R232" si="395">P232-Q232</f>
        <v>342.14999999999986</v>
      </c>
      <c r="S232" s="620">
        <f t="shared" ref="S232" si="396">Q232/P232</f>
        <v>0.31595583251863824</v>
      </c>
      <c r="T232" s="406"/>
      <c r="U232" s="419"/>
      <c r="V232" s="421"/>
      <c r="W232" s="421"/>
      <c r="X232" s="172"/>
      <c r="Y232" s="172"/>
      <c r="Z232" s="172"/>
      <c r="AA232" s="237"/>
    </row>
    <row r="233" spans="2:27" s="169" customFormat="1" ht="19.899999999999999" customHeight="1">
      <c r="B233" s="705"/>
      <c r="C233" s="736"/>
      <c r="D233" s="773"/>
      <c r="E233" s="621"/>
      <c r="F233" s="179" t="s">
        <v>21</v>
      </c>
      <c r="G233" s="536">
        <v>206.077</v>
      </c>
      <c r="H233" s="498"/>
      <c r="I233" s="527">
        <f>G233+H233+K232</f>
        <v>216.898</v>
      </c>
      <c r="J233" s="397">
        <v>112.37800000000013</v>
      </c>
      <c r="K233" s="528">
        <f t="shared" si="392"/>
        <v>104.51999999999987</v>
      </c>
      <c r="L233" s="277">
        <f t="shared" si="388"/>
        <v>0.51811450543573534</v>
      </c>
      <c r="M233" s="398" t="s">
        <v>258</v>
      </c>
      <c r="N233" s="618"/>
      <c r="O233" s="616"/>
      <c r="P233" s="618">
        <f t="shared" si="247"/>
        <v>0</v>
      </c>
      <c r="Q233" s="616">
        <f t="shared" ref="Q233" si="397">+O233-P233</f>
        <v>0</v>
      </c>
      <c r="R233" s="616" t="e">
        <f t="shared" ref="R233" si="398">+P233/O233</f>
        <v>#DIV/0!</v>
      </c>
      <c r="S233" s="620" t="e">
        <f t="shared" ref="S233:S234" si="399">+Q233/P233</f>
        <v>#DIV/0!</v>
      </c>
      <c r="T233" s="405"/>
      <c r="U233" s="421"/>
      <c r="V233" s="421"/>
      <c r="W233" s="421"/>
      <c r="X233" s="172"/>
      <c r="Y233" s="172"/>
      <c r="Z233" s="172"/>
      <c r="AA233" s="168"/>
    </row>
    <row r="234" spans="2:27" s="238" customFormat="1" ht="19.899999999999999" customHeight="1" thickBot="1">
      <c r="B234" s="705"/>
      <c r="C234" s="736"/>
      <c r="D234" s="774"/>
      <c r="E234" s="663"/>
      <c r="F234" s="179" t="s">
        <v>22</v>
      </c>
      <c r="G234" s="536">
        <v>250.09399999999999</v>
      </c>
      <c r="H234" s="498"/>
      <c r="I234" s="527">
        <f>G234+H234+K233</f>
        <v>354.61399999999986</v>
      </c>
      <c r="J234" s="397">
        <v>12.464</v>
      </c>
      <c r="K234" s="528">
        <f t="shared" si="392"/>
        <v>342.14999999999986</v>
      </c>
      <c r="L234" s="277">
        <f t="shared" si="388"/>
        <v>3.5148076500081796E-2</v>
      </c>
      <c r="M234" s="398" t="s">
        <v>258</v>
      </c>
      <c r="N234" s="619"/>
      <c r="O234" s="616"/>
      <c r="P234" s="619">
        <f t="shared" ref="P234:P297" si="400">+N234+O234</f>
        <v>0</v>
      </c>
      <c r="Q234" s="616"/>
      <c r="R234" s="616"/>
      <c r="S234" s="620" t="e">
        <f t="shared" si="399"/>
        <v>#DIV/0!</v>
      </c>
      <c r="T234" s="405"/>
      <c r="U234" s="421"/>
      <c r="V234" s="421"/>
      <c r="W234" s="421"/>
      <c r="X234" s="172"/>
      <c r="Y234" s="172"/>
      <c r="Z234" s="172"/>
      <c r="AA234" s="237"/>
    </row>
    <row r="235" spans="2:27" s="238" customFormat="1" ht="19.899999999999999" customHeight="1">
      <c r="B235" s="705"/>
      <c r="C235" s="736"/>
      <c r="D235" s="775" t="s">
        <v>337</v>
      </c>
      <c r="E235" s="650"/>
      <c r="F235" s="179" t="s">
        <v>20</v>
      </c>
      <c r="G235" s="536">
        <v>75.194000000000003</v>
      </c>
      <c r="H235" s="498"/>
      <c r="I235" s="498">
        <f>G235+H235</f>
        <v>75.194000000000003</v>
      </c>
      <c r="J235" s="494">
        <v>72.063000000000002</v>
      </c>
      <c r="K235" s="528">
        <f t="shared" si="392"/>
        <v>3.1310000000000002</v>
      </c>
      <c r="L235" s="277">
        <f t="shared" si="388"/>
        <v>0.95836103944463658</v>
      </c>
      <c r="M235" s="398" t="s">
        <v>258</v>
      </c>
      <c r="N235" s="617">
        <f t="shared" ref="N235:O235" si="401">G235+G236+G237</f>
        <v>854.476</v>
      </c>
      <c r="O235" s="616">
        <f t="shared" si="401"/>
        <v>0</v>
      </c>
      <c r="P235" s="617">
        <f t="shared" si="400"/>
        <v>854.476</v>
      </c>
      <c r="Q235" s="616">
        <f t="shared" ref="Q235" si="402">J235+J236+J237</f>
        <v>271.05300000000017</v>
      </c>
      <c r="R235" s="616">
        <f t="shared" ref="R235" si="403">P235-Q235</f>
        <v>583.42299999999977</v>
      </c>
      <c r="S235" s="620">
        <f t="shared" ref="S235" si="404">Q235/P235</f>
        <v>0.31721546304401782</v>
      </c>
      <c r="T235" s="405"/>
      <c r="U235" s="421"/>
      <c r="V235" s="421"/>
      <c r="W235" s="421"/>
      <c r="X235" s="172"/>
      <c r="Y235" s="172"/>
      <c r="Z235" s="172"/>
      <c r="AA235" s="237"/>
    </row>
    <row r="236" spans="2:27" s="169" customFormat="1" ht="19.899999999999999" customHeight="1">
      <c r="B236" s="705"/>
      <c r="C236" s="736"/>
      <c r="D236" s="773"/>
      <c r="E236" s="621"/>
      <c r="F236" s="179" t="s">
        <v>21</v>
      </c>
      <c r="G236" s="536">
        <v>352.04399999999998</v>
      </c>
      <c r="H236" s="498"/>
      <c r="I236" s="527">
        <f>G236+H236+K235</f>
        <v>355.17499999999995</v>
      </c>
      <c r="J236" s="397">
        <v>180.17100000000016</v>
      </c>
      <c r="K236" s="528">
        <f t="shared" si="392"/>
        <v>175.00399999999979</v>
      </c>
      <c r="L236" s="277">
        <f t="shared" si="388"/>
        <v>0.50727387907369659</v>
      </c>
      <c r="M236" s="398" t="s">
        <v>258</v>
      </c>
      <c r="N236" s="618"/>
      <c r="O236" s="616"/>
      <c r="P236" s="618">
        <f t="shared" si="400"/>
        <v>0</v>
      </c>
      <c r="Q236" s="616">
        <f t="shared" ref="Q236" si="405">+O236-P236</f>
        <v>0</v>
      </c>
      <c r="R236" s="616" t="e">
        <f t="shared" ref="R236" si="406">+P236/O236</f>
        <v>#DIV/0!</v>
      </c>
      <c r="S236" s="620" t="e">
        <f t="shared" ref="S236:S237" si="407">+Q236/P236</f>
        <v>#DIV/0!</v>
      </c>
      <c r="T236" s="405"/>
      <c r="U236" s="421"/>
      <c r="V236" s="421"/>
      <c r="W236" s="421"/>
      <c r="X236" s="172"/>
      <c r="Y236" s="172"/>
      <c r="Z236" s="172"/>
      <c r="AA236" s="168"/>
    </row>
    <row r="237" spans="2:27" s="169" customFormat="1" ht="19.899999999999999" customHeight="1" thickBot="1">
      <c r="B237" s="705"/>
      <c r="C237" s="736"/>
      <c r="D237" s="774"/>
      <c r="E237" s="663"/>
      <c r="F237" s="179" t="s">
        <v>22</v>
      </c>
      <c r="G237" s="536">
        <v>427.238</v>
      </c>
      <c r="H237" s="498"/>
      <c r="I237" s="527">
        <f>G237+H237+K236</f>
        <v>602.24199999999973</v>
      </c>
      <c r="J237" s="397">
        <v>18.818999999999999</v>
      </c>
      <c r="K237" s="528">
        <f t="shared" si="392"/>
        <v>583.42299999999977</v>
      </c>
      <c r="L237" s="277">
        <f t="shared" si="388"/>
        <v>3.124823575904704E-2</v>
      </c>
      <c r="M237" s="398" t="s">
        <v>258</v>
      </c>
      <c r="N237" s="619"/>
      <c r="O237" s="616"/>
      <c r="P237" s="619">
        <f t="shared" si="400"/>
        <v>0</v>
      </c>
      <c r="Q237" s="616"/>
      <c r="R237" s="616"/>
      <c r="S237" s="620" t="e">
        <f t="shared" si="407"/>
        <v>#DIV/0!</v>
      </c>
      <c r="T237" s="405"/>
      <c r="U237" s="421"/>
      <c r="V237" s="421"/>
      <c r="W237" s="421"/>
      <c r="X237" s="172"/>
      <c r="Y237" s="172"/>
      <c r="Z237" s="172"/>
      <c r="AA237" s="168"/>
    </row>
    <row r="238" spans="2:27" s="238" customFormat="1" ht="19.899999999999999" customHeight="1">
      <c r="B238" s="705"/>
      <c r="C238" s="736"/>
      <c r="D238" s="771" t="s">
        <v>372</v>
      </c>
      <c r="E238" s="772"/>
      <c r="F238" s="179" t="s">
        <v>20</v>
      </c>
      <c r="G238" s="536">
        <v>23.838000000000001</v>
      </c>
      <c r="H238" s="498"/>
      <c r="I238" s="498">
        <f>G238+H238</f>
        <v>23.838000000000001</v>
      </c>
      <c r="J238" s="397">
        <v>22.923000000000002</v>
      </c>
      <c r="K238" s="528">
        <f t="shared" si="392"/>
        <v>0.91499999999999915</v>
      </c>
      <c r="L238" s="277">
        <f t="shared" si="388"/>
        <v>0.96161590737477975</v>
      </c>
      <c r="M238" s="398" t="s">
        <v>258</v>
      </c>
      <c r="N238" s="617">
        <f t="shared" ref="N238:O259" si="408">G238+G239+G240</f>
        <v>270.88600000000002</v>
      </c>
      <c r="O238" s="616">
        <f t="shared" si="408"/>
        <v>0</v>
      </c>
      <c r="P238" s="617">
        <f t="shared" si="400"/>
        <v>270.88600000000002</v>
      </c>
      <c r="Q238" s="616">
        <f t="shared" ref="Q238" si="409">J238+J239+J240</f>
        <v>81.243000000000038</v>
      </c>
      <c r="R238" s="616">
        <f t="shared" ref="R238" si="410">P238-Q238</f>
        <v>189.64299999999997</v>
      </c>
      <c r="S238" s="620">
        <f t="shared" ref="S238" si="411">Q238/P238</f>
        <v>0.29991583175210246</v>
      </c>
      <c r="T238" s="405"/>
      <c r="U238" s="421"/>
      <c r="V238" s="421"/>
      <c r="W238" s="421"/>
      <c r="X238" s="172"/>
      <c r="Y238" s="172"/>
      <c r="Z238" s="172"/>
      <c r="AA238" s="237"/>
    </row>
    <row r="239" spans="2:27" s="238" customFormat="1" ht="19.899999999999999" customHeight="1">
      <c r="B239" s="705"/>
      <c r="C239" s="736"/>
      <c r="D239" s="773"/>
      <c r="E239" s="621"/>
      <c r="F239" s="179" t="s">
        <v>21</v>
      </c>
      <c r="G239" s="536">
        <v>111.605</v>
      </c>
      <c r="H239" s="498"/>
      <c r="I239" s="527">
        <f>G239+H239+K238</f>
        <v>112.52000000000001</v>
      </c>
      <c r="J239" s="495">
        <v>52.947000000000031</v>
      </c>
      <c r="K239" s="528">
        <f t="shared" si="392"/>
        <v>59.572999999999979</v>
      </c>
      <c r="L239" s="277">
        <f t="shared" si="388"/>
        <v>0.47055634553857117</v>
      </c>
      <c r="M239" s="398" t="s">
        <v>258</v>
      </c>
      <c r="N239" s="618"/>
      <c r="O239" s="616"/>
      <c r="P239" s="618">
        <f t="shared" si="400"/>
        <v>0</v>
      </c>
      <c r="Q239" s="616">
        <f t="shared" ref="Q239" si="412">+O239-P239</f>
        <v>0</v>
      </c>
      <c r="R239" s="616" t="e">
        <f t="shared" ref="R239" si="413">+P239/O239</f>
        <v>#DIV/0!</v>
      </c>
      <c r="S239" s="620" t="e">
        <f t="shared" ref="S239:S240" si="414">+Q239/P239</f>
        <v>#DIV/0!</v>
      </c>
      <c r="T239" s="405"/>
      <c r="U239" s="421"/>
      <c r="V239" s="421"/>
      <c r="W239" s="421"/>
      <c r="X239" s="172"/>
      <c r="Y239" s="172"/>
      <c r="Z239" s="172"/>
      <c r="AA239" s="237"/>
    </row>
    <row r="240" spans="2:27" s="238" customFormat="1" ht="19.899999999999999" customHeight="1" thickBot="1">
      <c r="B240" s="705"/>
      <c r="C240" s="736"/>
      <c r="D240" s="774"/>
      <c r="E240" s="663"/>
      <c r="F240" s="179" t="s">
        <v>22</v>
      </c>
      <c r="G240" s="539">
        <v>135.44300000000001</v>
      </c>
      <c r="H240" s="540"/>
      <c r="I240" s="541">
        <f>G240+H240+K239</f>
        <v>195.01599999999999</v>
      </c>
      <c r="J240" s="496">
        <v>5.3730000000000002</v>
      </c>
      <c r="K240" s="542">
        <f t="shared" si="392"/>
        <v>189.643</v>
      </c>
      <c r="L240" s="543">
        <f t="shared" si="388"/>
        <v>2.7551585510932439E-2</v>
      </c>
      <c r="M240" s="398" t="s">
        <v>258</v>
      </c>
      <c r="N240" s="619"/>
      <c r="O240" s="616"/>
      <c r="P240" s="619">
        <f t="shared" si="400"/>
        <v>0</v>
      </c>
      <c r="Q240" s="616"/>
      <c r="R240" s="616"/>
      <c r="S240" s="620" t="e">
        <f t="shared" si="414"/>
        <v>#DIV/0!</v>
      </c>
      <c r="T240" s="405"/>
      <c r="U240" s="421"/>
      <c r="V240" s="421"/>
      <c r="W240" s="421"/>
      <c r="X240" s="172"/>
      <c r="Y240" s="172"/>
      <c r="Z240" s="172"/>
      <c r="AA240" s="237"/>
    </row>
    <row r="241" spans="2:27" s="238" customFormat="1" ht="18.75" customHeight="1">
      <c r="B241" s="705"/>
      <c r="C241" s="736"/>
      <c r="D241" s="675" t="s">
        <v>373</v>
      </c>
      <c r="E241" s="670" t="s">
        <v>507</v>
      </c>
      <c r="F241" s="399" t="s">
        <v>20</v>
      </c>
      <c r="G241" s="535">
        <v>1.835</v>
      </c>
      <c r="H241" s="497"/>
      <c r="I241" s="497">
        <f>G241+H241</f>
        <v>1.835</v>
      </c>
      <c r="J241" s="491">
        <v>1.8090000000000002</v>
      </c>
      <c r="K241" s="525">
        <f t="shared" si="392"/>
        <v>2.5999999999999801E-2</v>
      </c>
      <c r="L241" s="526">
        <f t="shared" si="388"/>
        <v>0.98583106267029985</v>
      </c>
      <c r="M241" s="398" t="s">
        <v>258</v>
      </c>
      <c r="N241" s="617">
        <f t="shared" ref="N241:O262" si="415">G241+G242+G243</f>
        <v>20.847999999999999</v>
      </c>
      <c r="O241" s="616">
        <f t="shared" si="415"/>
        <v>0</v>
      </c>
      <c r="P241" s="617">
        <f t="shared" si="400"/>
        <v>20.847999999999999</v>
      </c>
      <c r="Q241" s="616">
        <f t="shared" ref="Q241" si="416">J241+J242+J243</f>
        <v>4.5629999999999997</v>
      </c>
      <c r="R241" s="616">
        <f t="shared" ref="R241" si="417">P241-Q241</f>
        <v>16.285</v>
      </c>
      <c r="S241" s="620">
        <f t="shared" ref="S241" si="418">Q241/P241</f>
        <v>0.21886991557943208</v>
      </c>
      <c r="T241" s="405"/>
      <c r="U241" s="421"/>
      <c r="V241" s="421"/>
      <c r="W241" s="421"/>
      <c r="X241" s="172"/>
      <c r="Y241" s="172"/>
      <c r="Z241" s="172"/>
      <c r="AA241" s="237"/>
    </row>
    <row r="242" spans="2:27" s="238" customFormat="1" ht="19.899999999999999" customHeight="1">
      <c r="B242" s="705"/>
      <c r="C242" s="736"/>
      <c r="D242" s="637"/>
      <c r="E242" s="671"/>
      <c r="F242" s="251" t="s">
        <v>21</v>
      </c>
      <c r="G242" s="536">
        <v>8.5890000000000004</v>
      </c>
      <c r="H242" s="498"/>
      <c r="I242" s="527">
        <f>G242+H242+K241</f>
        <v>8.6150000000000002</v>
      </c>
      <c r="J242" s="397">
        <v>2.403</v>
      </c>
      <c r="K242" s="528">
        <f t="shared" si="392"/>
        <v>6.2119999999999997</v>
      </c>
      <c r="L242" s="277">
        <f t="shared" si="388"/>
        <v>0.27893209518282064</v>
      </c>
      <c r="M242" s="398" t="s">
        <v>258</v>
      </c>
      <c r="N242" s="618"/>
      <c r="O242" s="616"/>
      <c r="P242" s="618">
        <f t="shared" si="400"/>
        <v>0</v>
      </c>
      <c r="Q242" s="616">
        <f t="shared" ref="Q242" si="419">+O242-P242</f>
        <v>0</v>
      </c>
      <c r="R242" s="616" t="e">
        <f t="shared" ref="R242" si="420">+P242/O242</f>
        <v>#DIV/0!</v>
      </c>
      <c r="S242" s="620" t="e">
        <f t="shared" ref="S242:S243" si="421">+Q242/P242</f>
        <v>#DIV/0!</v>
      </c>
      <c r="T242" s="405"/>
      <c r="U242" s="421"/>
      <c r="V242" s="421"/>
      <c r="W242" s="421"/>
      <c r="X242" s="172"/>
      <c r="Y242" s="172"/>
      <c r="Z242" s="172"/>
      <c r="AA242" s="237"/>
    </row>
    <row r="243" spans="2:27" s="238" customFormat="1" ht="19.899999999999999" customHeight="1">
      <c r="B243" s="705"/>
      <c r="C243" s="736"/>
      <c r="D243" s="637"/>
      <c r="E243" s="671"/>
      <c r="F243" s="251" t="s">
        <v>22</v>
      </c>
      <c r="G243" s="536">
        <v>10.423999999999999</v>
      </c>
      <c r="H243" s="498"/>
      <c r="I243" s="527">
        <f>G243+H243+K242</f>
        <v>16.635999999999999</v>
      </c>
      <c r="J243" s="397">
        <v>0.35099999999999998</v>
      </c>
      <c r="K243" s="528">
        <f t="shared" si="392"/>
        <v>16.285</v>
      </c>
      <c r="L243" s="277">
        <f t="shared" si="388"/>
        <v>2.1098821832171193E-2</v>
      </c>
      <c r="M243" s="398" t="s">
        <v>258</v>
      </c>
      <c r="N243" s="619"/>
      <c r="O243" s="616"/>
      <c r="P243" s="619">
        <f t="shared" si="400"/>
        <v>0</v>
      </c>
      <c r="Q243" s="616"/>
      <c r="R243" s="616"/>
      <c r="S243" s="620" t="e">
        <f t="shared" si="421"/>
        <v>#DIV/0!</v>
      </c>
      <c r="T243" s="405"/>
      <c r="U243" s="421"/>
      <c r="V243" s="421"/>
      <c r="W243" s="421"/>
      <c r="X243" s="172"/>
      <c r="Y243" s="172"/>
      <c r="Z243" s="172"/>
      <c r="AA243" s="237"/>
    </row>
    <row r="244" spans="2:27" s="238" customFormat="1" ht="19.899999999999999" customHeight="1">
      <c r="B244" s="705"/>
      <c r="C244" s="736"/>
      <c r="D244" s="637"/>
      <c r="E244" s="671" t="s">
        <v>508</v>
      </c>
      <c r="F244" s="251" t="s">
        <v>20</v>
      </c>
      <c r="G244" s="536">
        <v>1.8340000000000001</v>
      </c>
      <c r="H244" s="498"/>
      <c r="I244" s="498">
        <f>G244+H244</f>
        <v>1.8340000000000001</v>
      </c>
      <c r="J244" s="397">
        <v>0.8640000000000001</v>
      </c>
      <c r="K244" s="528">
        <f t="shared" si="392"/>
        <v>0.97</v>
      </c>
      <c r="L244" s="277">
        <f t="shared" si="388"/>
        <v>0.4711014176663032</v>
      </c>
      <c r="M244" s="398" t="s">
        <v>258</v>
      </c>
      <c r="N244" s="617">
        <f t="shared" ref="N244:O265" si="422">G244+G245+G246</f>
        <v>20.846</v>
      </c>
      <c r="O244" s="616">
        <f t="shared" si="422"/>
        <v>0</v>
      </c>
      <c r="P244" s="617">
        <f t="shared" si="400"/>
        <v>20.846</v>
      </c>
      <c r="Q244" s="616">
        <f t="shared" ref="Q244" si="423">J244+J245+J246</f>
        <v>3.2940000000000005</v>
      </c>
      <c r="R244" s="616">
        <f t="shared" ref="R244" si="424">P244-Q244</f>
        <v>17.552</v>
      </c>
      <c r="S244" s="620">
        <f t="shared" ref="S244" si="425">Q244/P244</f>
        <v>0.15801592631679942</v>
      </c>
      <c r="T244" s="405"/>
      <c r="U244" s="421"/>
      <c r="V244" s="421"/>
      <c r="W244" s="421"/>
      <c r="X244" s="172"/>
      <c r="Y244" s="172"/>
      <c r="Z244" s="172"/>
      <c r="AA244" s="237"/>
    </row>
    <row r="245" spans="2:27" s="238" customFormat="1" ht="19.899999999999999" customHeight="1">
      <c r="B245" s="705"/>
      <c r="C245" s="736"/>
      <c r="D245" s="637"/>
      <c r="E245" s="671"/>
      <c r="F245" s="251" t="s">
        <v>21</v>
      </c>
      <c r="G245" s="536">
        <v>8.5890000000000004</v>
      </c>
      <c r="H245" s="498"/>
      <c r="I245" s="527">
        <f>G245+H245+K244</f>
        <v>9.5590000000000011</v>
      </c>
      <c r="J245" s="397">
        <v>2.4300000000000002</v>
      </c>
      <c r="K245" s="528">
        <f t="shared" si="392"/>
        <v>7.1290000000000013</v>
      </c>
      <c r="L245" s="277">
        <f t="shared" si="388"/>
        <v>0.25421069149492626</v>
      </c>
      <c r="M245" s="398" t="s">
        <v>258</v>
      </c>
      <c r="N245" s="618"/>
      <c r="O245" s="616"/>
      <c r="P245" s="618">
        <f t="shared" si="400"/>
        <v>0</v>
      </c>
      <c r="Q245" s="616">
        <f t="shared" ref="Q245" si="426">+O245-P245</f>
        <v>0</v>
      </c>
      <c r="R245" s="616" t="e">
        <f t="shared" ref="R245" si="427">+P245/O245</f>
        <v>#DIV/0!</v>
      </c>
      <c r="S245" s="620" t="e">
        <f t="shared" ref="S245:S246" si="428">+Q245/P245</f>
        <v>#DIV/0!</v>
      </c>
      <c r="T245" s="405"/>
      <c r="U245" s="421"/>
      <c r="V245" s="421"/>
      <c r="W245" s="421"/>
      <c r="X245" s="172"/>
      <c r="Y245" s="172"/>
      <c r="Z245" s="172"/>
      <c r="AA245" s="237"/>
    </row>
    <row r="246" spans="2:27" s="238" customFormat="1" ht="19.899999999999999" customHeight="1" thickBot="1">
      <c r="B246" s="705"/>
      <c r="C246" s="736"/>
      <c r="D246" s="638"/>
      <c r="E246" s="672"/>
      <c r="F246" s="251" t="s">
        <v>22</v>
      </c>
      <c r="G246" s="537">
        <v>10.423</v>
      </c>
      <c r="H246" s="499"/>
      <c r="I246" s="532">
        <f>G246+H246+K245</f>
        <v>17.552</v>
      </c>
      <c r="J246" s="415"/>
      <c r="K246" s="533">
        <f t="shared" si="392"/>
        <v>17.552</v>
      </c>
      <c r="L246" s="534">
        <f t="shared" si="388"/>
        <v>0</v>
      </c>
      <c r="M246" s="398" t="s">
        <v>258</v>
      </c>
      <c r="N246" s="619"/>
      <c r="O246" s="616"/>
      <c r="P246" s="619">
        <f t="shared" si="400"/>
        <v>0</v>
      </c>
      <c r="Q246" s="616"/>
      <c r="R246" s="616"/>
      <c r="S246" s="620" t="e">
        <f t="shared" si="428"/>
        <v>#DIV/0!</v>
      </c>
      <c r="T246" s="405"/>
      <c r="U246" s="421"/>
      <c r="V246" s="421"/>
      <c r="W246" s="421"/>
      <c r="X246" s="172"/>
      <c r="Y246" s="172"/>
      <c r="Z246" s="172"/>
      <c r="AA246" s="237"/>
    </row>
    <row r="247" spans="2:27" s="238" customFormat="1" ht="15" customHeight="1">
      <c r="B247" s="705"/>
      <c r="C247" s="736"/>
      <c r="D247" s="636" t="s">
        <v>374</v>
      </c>
      <c r="E247" s="656" t="s">
        <v>509</v>
      </c>
      <c r="F247" s="399" t="s">
        <v>20</v>
      </c>
      <c r="G247" s="535">
        <v>1.833</v>
      </c>
      <c r="H247" s="497"/>
      <c r="I247" s="497">
        <f>G247+H247</f>
        <v>1.833</v>
      </c>
      <c r="J247" s="491">
        <v>0.51300000000000001</v>
      </c>
      <c r="K247" s="525">
        <f t="shared" si="392"/>
        <v>1.3199999999999998</v>
      </c>
      <c r="L247" s="526">
        <f t="shared" si="388"/>
        <v>0.27986906710310966</v>
      </c>
      <c r="M247" s="398" t="s">
        <v>258</v>
      </c>
      <c r="N247" s="617">
        <f t="shared" ref="N247:O268" si="429">G247+G248+G249</f>
        <v>20.832999999999998</v>
      </c>
      <c r="O247" s="616">
        <f t="shared" si="429"/>
        <v>0</v>
      </c>
      <c r="P247" s="617">
        <f t="shared" si="400"/>
        <v>20.832999999999998</v>
      </c>
      <c r="Q247" s="616">
        <f t="shared" ref="Q247" si="430">J247+J248+J249</f>
        <v>4.8870000000000005</v>
      </c>
      <c r="R247" s="616">
        <f t="shared" ref="R247" si="431">P247-Q247</f>
        <v>15.945999999999998</v>
      </c>
      <c r="S247" s="620">
        <f t="shared" ref="S247" si="432">Q247/P247</f>
        <v>0.23457975327605246</v>
      </c>
      <c r="T247" s="405"/>
      <c r="U247" s="421"/>
      <c r="V247" s="421"/>
      <c r="W247" s="421"/>
      <c r="X247" s="172"/>
      <c r="Y247" s="172"/>
      <c r="Z247" s="172"/>
      <c r="AA247" s="237"/>
    </row>
    <row r="248" spans="2:27" s="238" customFormat="1" ht="19.899999999999999" customHeight="1">
      <c r="B248" s="705"/>
      <c r="C248" s="736"/>
      <c r="D248" s="637"/>
      <c r="E248" s="657"/>
      <c r="F248" s="251" t="s">
        <v>21</v>
      </c>
      <c r="G248" s="536">
        <v>8.5830000000000002</v>
      </c>
      <c r="H248" s="498"/>
      <c r="I248" s="527">
        <f>G248+H248+K247</f>
        <v>9.9030000000000005</v>
      </c>
      <c r="J248" s="397">
        <v>4.3740000000000006</v>
      </c>
      <c r="K248" s="528">
        <f t="shared" si="392"/>
        <v>5.5289999999999999</v>
      </c>
      <c r="L248" s="277">
        <f t="shared" si="388"/>
        <v>0.44168433807936991</v>
      </c>
      <c r="M248" s="398" t="s">
        <v>258</v>
      </c>
      <c r="N248" s="618"/>
      <c r="O248" s="616"/>
      <c r="P248" s="618">
        <f t="shared" si="400"/>
        <v>0</v>
      </c>
      <c r="Q248" s="616">
        <f t="shared" ref="Q248" si="433">+O248-P248</f>
        <v>0</v>
      </c>
      <c r="R248" s="616" t="e">
        <f t="shared" ref="R248" si="434">+P248/O248</f>
        <v>#DIV/0!</v>
      </c>
      <c r="S248" s="620" t="e">
        <f t="shared" ref="S248:S249" si="435">+Q248/P248</f>
        <v>#DIV/0!</v>
      </c>
      <c r="T248" s="405"/>
      <c r="U248" s="421"/>
      <c r="V248" s="421"/>
      <c r="W248" s="421"/>
      <c r="X248" s="172"/>
      <c r="Y248" s="172"/>
      <c r="Z248" s="172"/>
      <c r="AA248" s="237"/>
    </row>
    <row r="249" spans="2:27" s="238" customFormat="1" ht="19.899999999999999" customHeight="1">
      <c r="B249" s="705"/>
      <c r="C249" s="736"/>
      <c r="D249" s="637"/>
      <c r="E249" s="658"/>
      <c r="F249" s="251" t="s">
        <v>22</v>
      </c>
      <c r="G249" s="536">
        <v>10.417</v>
      </c>
      <c r="H249" s="498"/>
      <c r="I249" s="527">
        <f>G249+H249+K248</f>
        <v>15.946</v>
      </c>
      <c r="J249" s="397"/>
      <c r="K249" s="528">
        <f t="shared" si="392"/>
        <v>15.946</v>
      </c>
      <c r="L249" s="277">
        <f t="shared" si="388"/>
        <v>0</v>
      </c>
      <c r="M249" s="398" t="s">
        <v>258</v>
      </c>
      <c r="N249" s="619"/>
      <c r="O249" s="616"/>
      <c r="P249" s="619">
        <f t="shared" si="400"/>
        <v>0</v>
      </c>
      <c r="Q249" s="616"/>
      <c r="R249" s="616"/>
      <c r="S249" s="620" t="e">
        <f t="shared" si="435"/>
        <v>#DIV/0!</v>
      </c>
      <c r="T249" s="405"/>
      <c r="U249" s="421"/>
      <c r="V249" s="421"/>
      <c r="W249" s="421"/>
      <c r="X249" s="172"/>
      <c r="Y249" s="172"/>
      <c r="Z249" s="172"/>
      <c r="AA249" s="237"/>
    </row>
    <row r="250" spans="2:27" s="238" customFormat="1" ht="19.899999999999999" customHeight="1">
      <c r="B250" s="705"/>
      <c r="C250" s="736"/>
      <c r="D250" s="637"/>
      <c r="E250" s="776" t="s">
        <v>510</v>
      </c>
      <c r="F250" s="251" t="s">
        <v>20</v>
      </c>
      <c r="G250" s="536">
        <v>1.8340000000000001</v>
      </c>
      <c r="H250" s="498"/>
      <c r="I250" s="498">
        <f>G250+H250</f>
        <v>1.8340000000000001</v>
      </c>
      <c r="J250" s="397">
        <v>0.75600000000000001</v>
      </c>
      <c r="K250" s="528">
        <f t="shared" si="392"/>
        <v>1.0780000000000001</v>
      </c>
      <c r="L250" s="277">
        <f t="shared" si="388"/>
        <v>0.41221374045801523</v>
      </c>
      <c r="M250" s="398" t="s">
        <v>258</v>
      </c>
      <c r="N250" s="617">
        <f t="shared" ref="N250:O250" si="436">G250+G251+G252</f>
        <v>20.841999999999999</v>
      </c>
      <c r="O250" s="616">
        <f t="shared" si="436"/>
        <v>0</v>
      </c>
      <c r="P250" s="617">
        <f t="shared" si="400"/>
        <v>20.841999999999999</v>
      </c>
      <c r="Q250" s="616">
        <f t="shared" ref="Q250" si="437">J250+J251+J252</f>
        <v>2.2410000000000001</v>
      </c>
      <c r="R250" s="616">
        <f t="shared" ref="R250" si="438">P250-Q250</f>
        <v>18.600999999999999</v>
      </c>
      <c r="S250" s="620">
        <f t="shared" ref="S250" si="439">Q250/P250</f>
        <v>0.10752327031954707</v>
      </c>
      <c r="T250" s="405"/>
      <c r="U250" s="421"/>
      <c r="V250" s="421"/>
      <c r="W250" s="421"/>
      <c r="X250" s="172"/>
      <c r="Y250" s="172"/>
      <c r="Z250" s="172"/>
      <c r="AA250" s="237"/>
    </row>
    <row r="251" spans="2:27" s="238" customFormat="1" ht="19.899999999999999" customHeight="1">
      <c r="B251" s="705"/>
      <c r="C251" s="736"/>
      <c r="D251" s="637"/>
      <c r="E251" s="777"/>
      <c r="F251" s="251" t="s">
        <v>21</v>
      </c>
      <c r="G251" s="536">
        <v>8.5869999999999997</v>
      </c>
      <c r="H251" s="498"/>
      <c r="I251" s="527">
        <f>G251+H251+K250</f>
        <v>9.6649999999999991</v>
      </c>
      <c r="J251" s="397">
        <v>1.4850000000000001</v>
      </c>
      <c r="K251" s="528">
        <f t="shared" si="392"/>
        <v>8.18</v>
      </c>
      <c r="L251" s="277">
        <f t="shared" si="388"/>
        <v>0.15364718054837043</v>
      </c>
      <c r="M251" s="398" t="s">
        <v>258</v>
      </c>
      <c r="N251" s="618"/>
      <c r="O251" s="616"/>
      <c r="P251" s="618">
        <f t="shared" si="400"/>
        <v>0</v>
      </c>
      <c r="Q251" s="616">
        <f t="shared" ref="Q251" si="440">+O251-P251</f>
        <v>0</v>
      </c>
      <c r="R251" s="616" t="e">
        <f t="shared" ref="R251" si="441">+P251/O251</f>
        <v>#DIV/0!</v>
      </c>
      <c r="S251" s="620" t="e">
        <f t="shared" ref="S251:S252" si="442">+Q251/P251</f>
        <v>#DIV/0!</v>
      </c>
      <c r="T251" s="405"/>
      <c r="U251" s="421"/>
      <c r="V251" s="421"/>
      <c r="W251" s="421"/>
      <c r="X251" s="172"/>
      <c r="Y251" s="172"/>
      <c r="Z251" s="172"/>
      <c r="AA251" s="237"/>
    </row>
    <row r="252" spans="2:27" s="238" customFormat="1" ht="19.899999999999999" customHeight="1" thickBot="1">
      <c r="B252" s="705"/>
      <c r="C252" s="736"/>
      <c r="D252" s="638"/>
      <c r="E252" s="778"/>
      <c r="F252" s="251" t="s">
        <v>22</v>
      </c>
      <c r="G252" s="537">
        <v>10.420999999999999</v>
      </c>
      <c r="H252" s="499"/>
      <c r="I252" s="532">
        <f>G252+H252+K251</f>
        <v>18.600999999999999</v>
      </c>
      <c r="J252" s="415"/>
      <c r="K252" s="533">
        <f t="shared" si="392"/>
        <v>18.600999999999999</v>
      </c>
      <c r="L252" s="534">
        <f t="shared" si="388"/>
        <v>0</v>
      </c>
      <c r="M252" s="398" t="s">
        <v>258</v>
      </c>
      <c r="N252" s="619"/>
      <c r="O252" s="616"/>
      <c r="P252" s="619">
        <f t="shared" si="400"/>
        <v>0</v>
      </c>
      <c r="Q252" s="616"/>
      <c r="R252" s="616"/>
      <c r="S252" s="620" t="e">
        <f t="shared" si="442"/>
        <v>#DIV/0!</v>
      </c>
      <c r="T252" s="405"/>
      <c r="U252" s="421"/>
      <c r="V252" s="421"/>
      <c r="W252" s="421"/>
      <c r="X252" s="172"/>
      <c r="Y252" s="172"/>
      <c r="Z252" s="172"/>
      <c r="AA252" s="237"/>
    </row>
    <row r="253" spans="2:27" s="238" customFormat="1" ht="19.899999999999999" customHeight="1">
      <c r="B253" s="705"/>
      <c r="C253" s="736"/>
      <c r="D253" s="664" t="s">
        <v>506</v>
      </c>
      <c r="E253" s="670" t="s">
        <v>506</v>
      </c>
      <c r="F253" s="251" t="s">
        <v>20</v>
      </c>
      <c r="G253" s="535">
        <v>11.000999999999999</v>
      </c>
      <c r="H253" s="497"/>
      <c r="I253" s="497">
        <f>G253+H253</f>
        <v>11.000999999999999</v>
      </c>
      <c r="J253" s="497">
        <v>6.48</v>
      </c>
      <c r="K253" s="525">
        <f t="shared" si="392"/>
        <v>4.520999999999999</v>
      </c>
      <c r="L253" s="526">
        <f t="shared" si="388"/>
        <v>0.58903736023997821</v>
      </c>
      <c r="M253" s="398" t="s">
        <v>258</v>
      </c>
      <c r="N253" s="617">
        <f t="shared" ref="N253" si="443">G253+G254+G255</f>
        <v>124.996</v>
      </c>
      <c r="O253" s="616">
        <f t="shared" si="393"/>
        <v>0</v>
      </c>
      <c r="P253" s="617">
        <f t="shared" si="400"/>
        <v>124.996</v>
      </c>
      <c r="Q253" s="616">
        <f t="shared" ref="Q253" si="444">J253+J254+J255</f>
        <v>28.312999999999999</v>
      </c>
      <c r="R253" s="616">
        <f t="shared" ref="R253" si="445">P253-Q253</f>
        <v>96.682999999999993</v>
      </c>
      <c r="S253" s="620">
        <f t="shared" ref="S253" si="446">Q253/P253</f>
        <v>0.22651124835994751</v>
      </c>
      <c r="T253" s="405"/>
      <c r="U253" s="421"/>
      <c r="V253" s="421"/>
      <c r="W253" s="421"/>
      <c r="X253" s="172"/>
      <c r="Y253" s="172"/>
      <c r="Z253" s="172"/>
      <c r="AA253" s="237"/>
    </row>
    <row r="254" spans="2:27" s="169" customFormat="1" ht="19.899999999999999" customHeight="1">
      <c r="B254" s="705"/>
      <c r="C254" s="736"/>
      <c r="D254" s="665"/>
      <c r="E254" s="671"/>
      <c r="F254" s="179" t="s">
        <v>21</v>
      </c>
      <c r="G254" s="536">
        <v>51.497999999999998</v>
      </c>
      <c r="H254" s="498"/>
      <c r="I254" s="527">
        <f>G254+H254+K253</f>
        <v>56.018999999999998</v>
      </c>
      <c r="J254" s="498">
        <v>21.670999999999999</v>
      </c>
      <c r="K254" s="528">
        <f t="shared" si="392"/>
        <v>34.347999999999999</v>
      </c>
      <c r="L254" s="277">
        <f t="shared" si="388"/>
        <v>0.38685088987664901</v>
      </c>
      <c r="M254" s="398" t="s">
        <v>258</v>
      </c>
      <c r="N254" s="618"/>
      <c r="O254" s="616"/>
      <c r="P254" s="618">
        <f t="shared" si="400"/>
        <v>0</v>
      </c>
      <c r="Q254" s="616">
        <f t="shared" ref="Q254" si="447">+O254-P254</f>
        <v>0</v>
      </c>
      <c r="R254" s="616" t="e">
        <f t="shared" ref="R254" si="448">+P254/O254</f>
        <v>#DIV/0!</v>
      </c>
      <c r="S254" s="620" t="e">
        <f t="shared" ref="S254:S255" si="449">+Q254/P254</f>
        <v>#DIV/0!</v>
      </c>
      <c r="T254" s="405"/>
      <c r="U254" s="421"/>
      <c r="V254" s="421"/>
      <c r="W254" s="421"/>
      <c r="X254" s="172"/>
      <c r="Y254" s="172"/>
      <c r="Z254" s="172"/>
      <c r="AA254" s="168"/>
    </row>
    <row r="255" spans="2:27" s="169" customFormat="1" ht="19.899999999999999" customHeight="1" thickBot="1">
      <c r="B255" s="705"/>
      <c r="C255" s="736"/>
      <c r="D255" s="666"/>
      <c r="E255" s="672"/>
      <c r="F255" s="179" t="s">
        <v>22</v>
      </c>
      <c r="G255" s="537">
        <v>62.497</v>
      </c>
      <c r="H255" s="499"/>
      <c r="I255" s="532">
        <f>G255+H255+K254</f>
        <v>96.844999999999999</v>
      </c>
      <c r="J255" s="499">
        <v>0.16200000000000001</v>
      </c>
      <c r="K255" s="533">
        <f t="shared" si="392"/>
        <v>96.682999999999993</v>
      </c>
      <c r="L255" s="534">
        <f t="shared" si="388"/>
        <v>1.6727760854974444E-3</v>
      </c>
      <c r="M255" s="398" t="s">
        <v>258</v>
      </c>
      <c r="N255" s="619"/>
      <c r="O255" s="616"/>
      <c r="P255" s="619">
        <f t="shared" si="400"/>
        <v>0</v>
      </c>
      <c r="Q255" s="616"/>
      <c r="R255" s="616"/>
      <c r="S255" s="620" t="e">
        <f t="shared" si="449"/>
        <v>#DIV/0!</v>
      </c>
      <c r="T255" s="406"/>
      <c r="U255" s="419"/>
      <c r="V255" s="421"/>
      <c r="W255" s="421"/>
      <c r="X255" s="172"/>
      <c r="Y255" s="172"/>
      <c r="Z255" s="172"/>
      <c r="AA255" s="168"/>
    </row>
    <row r="256" spans="2:27" s="238" customFormat="1" ht="19.899999999999999" customHeight="1">
      <c r="B256" s="705"/>
      <c r="C256" s="789" t="s">
        <v>296</v>
      </c>
      <c r="D256" s="792" t="s">
        <v>296</v>
      </c>
      <c r="E256" s="793"/>
      <c r="F256" s="251" t="s">
        <v>20</v>
      </c>
      <c r="G256" s="538">
        <v>7.5759999999999996</v>
      </c>
      <c r="H256" s="500"/>
      <c r="I256" s="500">
        <f>G256+H256</f>
        <v>7.5759999999999996</v>
      </c>
      <c r="J256" s="500">
        <v>6.1290000000000004</v>
      </c>
      <c r="K256" s="529">
        <f>I256-J256</f>
        <v>1.4469999999999992</v>
      </c>
      <c r="L256" s="530">
        <f>J256/I256</f>
        <v>0.80900211193241822</v>
      </c>
      <c r="M256" s="398" t="s">
        <v>258</v>
      </c>
      <c r="N256" s="617">
        <f>G256+G257+G258</f>
        <v>86.09</v>
      </c>
      <c r="O256" s="616">
        <f t="shared" ref="O256" si="450">H256+H257+H258</f>
        <v>0</v>
      </c>
      <c r="P256" s="617">
        <f t="shared" ref="P256:P258" si="451">+N256+O256</f>
        <v>86.09</v>
      </c>
      <c r="Q256" s="616">
        <f t="shared" ref="Q256" si="452">J256+J257+J258</f>
        <v>44.28</v>
      </c>
      <c r="R256" s="616">
        <f t="shared" ref="R256" si="453">P256-Q256</f>
        <v>41.81</v>
      </c>
      <c r="S256" s="620">
        <f t="shared" ref="S256" si="454">Q256/P256</f>
        <v>0.51434545243349983</v>
      </c>
      <c r="T256" s="406"/>
      <c r="U256" s="419"/>
      <c r="V256" s="421"/>
      <c r="W256" s="421"/>
      <c r="X256" s="172"/>
      <c r="Y256" s="172"/>
      <c r="Z256" s="172"/>
      <c r="AA256" s="237"/>
    </row>
    <row r="257" spans="1:27" s="238" customFormat="1" ht="19.899999999999999" customHeight="1">
      <c r="B257" s="705"/>
      <c r="C257" s="790"/>
      <c r="D257" s="792"/>
      <c r="E257" s="793"/>
      <c r="F257" s="179" t="s">
        <v>21</v>
      </c>
      <c r="G257" s="536">
        <v>35.469000000000001</v>
      </c>
      <c r="H257" s="498"/>
      <c r="I257" s="527">
        <f>G257+H257+K256</f>
        <v>36.915999999999997</v>
      </c>
      <c r="J257" s="498">
        <v>38.151000000000003</v>
      </c>
      <c r="K257" s="528">
        <f>I257-J257</f>
        <v>-1.2350000000000065</v>
      </c>
      <c r="L257" s="277">
        <f>J257/I257</f>
        <v>1.0334543287463431</v>
      </c>
      <c r="M257" s="398">
        <v>43979</v>
      </c>
      <c r="N257" s="618"/>
      <c r="O257" s="616"/>
      <c r="P257" s="618">
        <f t="shared" si="451"/>
        <v>0</v>
      </c>
      <c r="Q257" s="616">
        <f t="shared" ref="Q257" si="455">+O257-P257</f>
        <v>0</v>
      </c>
      <c r="R257" s="616" t="e">
        <f t="shared" ref="R257" si="456">+P257/O257</f>
        <v>#DIV/0!</v>
      </c>
      <c r="S257" s="620" t="e">
        <f t="shared" ref="S257:S258" si="457">+Q257/P257</f>
        <v>#DIV/0!</v>
      </c>
      <c r="T257" s="406"/>
      <c r="U257" s="419"/>
      <c r="V257" s="421"/>
      <c r="W257" s="421"/>
      <c r="X257" s="172"/>
      <c r="Y257" s="172"/>
      <c r="Z257" s="172"/>
      <c r="AA257" s="237"/>
    </row>
    <row r="258" spans="1:27" s="238" customFormat="1" ht="19.899999999999999" customHeight="1" thickBot="1">
      <c r="B258" s="705"/>
      <c r="C258" s="791"/>
      <c r="D258" s="792"/>
      <c r="E258" s="793"/>
      <c r="F258" s="179" t="s">
        <v>22</v>
      </c>
      <c r="G258" s="536">
        <v>43.045000000000002</v>
      </c>
      <c r="H258" s="498"/>
      <c r="I258" s="527">
        <f>G258+H258+K257</f>
        <v>41.809999999999995</v>
      </c>
      <c r="J258" s="397"/>
      <c r="K258" s="528">
        <f>I258-J258</f>
        <v>41.809999999999995</v>
      </c>
      <c r="L258" s="277">
        <f>J258/I258</f>
        <v>0</v>
      </c>
      <c r="M258" s="398" t="s">
        <v>258</v>
      </c>
      <c r="N258" s="619"/>
      <c r="O258" s="616"/>
      <c r="P258" s="619">
        <f t="shared" si="451"/>
        <v>0</v>
      </c>
      <c r="Q258" s="616"/>
      <c r="R258" s="616"/>
      <c r="S258" s="620" t="e">
        <f t="shared" si="457"/>
        <v>#DIV/0!</v>
      </c>
      <c r="T258" s="406"/>
      <c r="U258" s="419"/>
      <c r="V258" s="421"/>
      <c r="W258" s="421"/>
      <c r="X258" s="172"/>
      <c r="Y258" s="172"/>
      <c r="Z258" s="172"/>
      <c r="AA258" s="237"/>
    </row>
    <row r="259" spans="1:27" s="238" customFormat="1" ht="19.899999999999999" customHeight="1">
      <c r="B259" s="705"/>
      <c r="C259" s="789" t="s">
        <v>297</v>
      </c>
      <c r="D259" s="779" t="s">
        <v>511</v>
      </c>
      <c r="E259" s="780"/>
      <c r="F259" s="179" t="s">
        <v>20</v>
      </c>
      <c r="G259" s="536">
        <v>12.211</v>
      </c>
      <c r="H259" s="498"/>
      <c r="I259" s="498">
        <f>G259+H259</f>
        <v>12.211</v>
      </c>
      <c r="J259" s="498">
        <v>15.092999999999998</v>
      </c>
      <c r="K259" s="528">
        <f t="shared" si="392"/>
        <v>-2.8819999999999979</v>
      </c>
      <c r="L259" s="277">
        <f t="shared" si="388"/>
        <v>1.2360167062484644</v>
      </c>
      <c r="M259" s="398">
        <v>43858</v>
      </c>
      <c r="N259" s="617">
        <f t="shared" ref="N259" si="458">G259+G260+G261</f>
        <v>138.76400000000001</v>
      </c>
      <c r="O259" s="616">
        <f t="shared" si="408"/>
        <v>0</v>
      </c>
      <c r="P259" s="617">
        <f t="shared" si="400"/>
        <v>138.76400000000001</v>
      </c>
      <c r="Q259" s="616">
        <f t="shared" ref="Q259" si="459">J259+J260+J261</f>
        <v>59.289000000000044</v>
      </c>
      <c r="R259" s="616">
        <f t="shared" ref="R259" si="460">P259-Q259</f>
        <v>79.474999999999966</v>
      </c>
      <c r="S259" s="620">
        <f t="shared" ref="S259" si="461">Q259/P259</f>
        <v>0.42726499668501944</v>
      </c>
      <c r="T259" s="406"/>
      <c r="U259" s="419"/>
      <c r="V259" s="421"/>
      <c r="W259" s="421"/>
      <c r="X259" s="172"/>
      <c r="Y259" s="172"/>
      <c r="Z259" s="172"/>
      <c r="AA259" s="237"/>
    </row>
    <row r="260" spans="1:27" s="169" customFormat="1" ht="15" customHeight="1">
      <c r="B260" s="705"/>
      <c r="C260" s="790"/>
      <c r="D260" s="781"/>
      <c r="E260" s="782"/>
      <c r="F260" s="179" t="s">
        <v>21</v>
      </c>
      <c r="G260" s="536">
        <v>57.170999999999999</v>
      </c>
      <c r="H260" s="498"/>
      <c r="I260" s="527">
        <f>G260+H260+K259</f>
        <v>54.289000000000001</v>
      </c>
      <c r="J260" s="498">
        <v>43.251000000000047</v>
      </c>
      <c r="K260" s="528">
        <f t="shared" si="392"/>
        <v>11.037999999999954</v>
      </c>
      <c r="L260" s="277">
        <f t="shared" si="388"/>
        <v>0.79668072721914285</v>
      </c>
      <c r="M260" s="398" t="s">
        <v>258</v>
      </c>
      <c r="N260" s="618"/>
      <c r="O260" s="616"/>
      <c r="P260" s="618">
        <f t="shared" si="400"/>
        <v>0</v>
      </c>
      <c r="Q260" s="616">
        <f t="shared" ref="Q260" si="462">+O260-P260</f>
        <v>0</v>
      </c>
      <c r="R260" s="616" t="e">
        <f t="shared" ref="R260" si="463">+P260/O260</f>
        <v>#DIV/0!</v>
      </c>
      <c r="S260" s="620" t="e">
        <f t="shared" ref="S260:S261" si="464">+Q260/P260</f>
        <v>#DIV/0!</v>
      </c>
      <c r="T260" s="406"/>
      <c r="U260" s="421"/>
      <c r="V260" s="421"/>
      <c r="W260" s="421"/>
      <c r="X260" s="172"/>
      <c r="Y260" s="172"/>
      <c r="Z260" s="172"/>
      <c r="AA260" s="168"/>
    </row>
    <row r="261" spans="1:27" s="169" customFormat="1" ht="15" customHeight="1" thickBot="1">
      <c r="B261" s="705"/>
      <c r="C261" s="790"/>
      <c r="D261" s="783"/>
      <c r="E261" s="784"/>
      <c r="F261" s="400" t="s">
        <v>22</v>
      </c>
      <c r="G261" s="536">
        <v>69.382000000000005</v>
      </c>
      <c r="H261" s="498"/>
      <c r="I261" s="527">
        <f>G261+H261+K260</f>
        <v>80.419999999999959</v>
      </c>
      <c r="J261" s="397">
        <v>0.94499999999999995</v>
      </c>
      <c r="K261" s="528">
        <f t="shared" si="392"/>
        <v>79.474999999999966</v>
      </c>
      <c r="L261" s="277">
        <f t="shared" si="388"/>
        <v>1.1750808256652579E-2</v>
      </c>
      <c r="M261" s="398" t="s">
        <v>258</v>
      </c>
      <c r="N261" s="619"/>
      <c r="O261" s="616"/>
      <c r="P261" s="619">
        <f t="shared" si="400"/>
        <v>0</v>
      </c>
      <c r="Q261" s="616"/>
      <c r="R261" s="616"/>
      <c r="S261" s="620" t="e">
        <f t="shared" si="464"/>
        <v>#DIV/0!</v>
      </c>
      <c r="T261" s="406"/>
      <c r="U261" s="421"/>
      <c r="V261" s="421"/>
      <c r="W261" s="421"/>
      <c r="X261" s="172"/>
      <c r="Y261" s="172"/>
      <c r="Z261" s="172"/>
      <c r="AA261" s="168"/>
    </row>
    <row r="262" spans="1:27" s="169" customFormat="1" ht="15" customHeight="1">
      <c r="B262" s="705"/>
      <c r="C262" s="790"/>
      <c r="D262" s="636" t="s">
        <v>512</v>
      </c>
      <c r="E262" s="678" t="s">
        <v>513</v>
      </c>
      <c r="F262" s="399" t="s">
        <v>20</v>
      </c>
      <c r="G262" s="536">
        <v>0.93899999999999995</v>
      </c>
      <c r="H262" s="498"/>
      <c r="I262" s="498">
        <f>G262+H262</f>
        <v>0.93899999999999995</v>
      </c>
      <c r="J262" s="495">
        <v>0.81</v>
      </c>
      <c r="K262" s="528">
        <f t="shared" si="392"/>
        <v>0.12899999999999989</v>
      </c>
      <c r="L262" s="277">
        <f t="shared" si="388"/>
        <v>0.86261980830670937</v>
      </c>
      <c r="M262" s="398" t="s">
        <v>258</v>
      </c>
      <c r="N262" s="617">
        <f t="shared" ref="N262" si="465">G262+G263+G264</f>
        <v>10.672000000000001</v>
      </c>
      <c r="O262" s="616">
        <f t="shared" si="415"/>
        <v>0</v>
      </c>
      <c r="P262" s="617">
        <f t="shared" si="400"/>
        <v>10.672000000000001</v>
      </c>
      <c r="Q262" s="616">
        <f t="shared" ref="Q262" si="466">J262+J263+J264</f>
        <v>2.8350000000000004</v>
      </c>
      <c r="R262" s="616">
        <f t="shared" ref="R262" si="467">P262-Q262</f>
        <v>7.8369999999999997</v>
      </c>
      <c r="S262" s="620">
        <f t="shared" ref="S262" si="468">Q262/P262</f>
        <v>0.26564842578710646</v>
      </c>
      <c r="T262" s="406"/>
      <c r="U262" s="421"/>
      <c r="V262" s="421"/>
      <c r="W262" s="421"/>
      <c r="X262" s="172"/>
      <c r="Y262" s="172"/>
      <c r="Z262" s="172"/>
      <c r="AA262" s="168"/>
    </row>
    <row r="263" spans="1:27" s="169" customFormat="1" ht="19.899999999999999" customHeight="1">
      <c r="B263" s="705"/>
      <c r="C263" s="790"/>
      <c r="D263" s="637"/>
      <c r="E263" s="639"/>
      <c r="F263" s="251" t="s">
        <v>21</v>
      </c>
      <c r="G263" s="536">
        <v>4.3970000000000002</v>
      </c>
      <c r="H263" s="498"/>
      <c r="I263" s="527">
        <f>G263+H263+K262</f>
        <v>4.5259999999999998</v>
      </c>
      <c r="J263" s="397">
        <v>2.0250000000000004</v>
      </c>
      <c r="K263" s="528">
        <f>I263-J263</f>
        <v>2.5009999999999994</v>
      </c>
      <c r="L263" s="277">
        <f t="shared" si="388"/>
        <v>0.44741493592576237</v>
      </c>
      <c r="M263" s="398" t="s">
        <v>258</v>
      </c>
      <c r="N263" s="618"/>
      <c r="O263" s="616"/>
      <c r="P263" s="618">
        <f t="shared" si="400"/>
        <v>0</v>
      </c>
      <c r="Q263" s="616">
        <f t="shared" ref="Q263" si="469">+O263-P263</f>
        <v>0</v>
      </c>
      <c r="R263" s="616" t="e">
        <f t="shared" ref="R263" si="470">+P263/O263</f>
        <v>#DIV/0!</v>
      </c>
      <c r="S263" s="620" t="e">
        <f t="shared" ref="S263:S264" si="471">+Q263/P263</f>
        <v>#DIV/0!</v>
      </c>
      <c r="T263" s="406"/>
      <c r="U263" s="421"/>
      <c r="V263" s="421"/>
      <c r="W263" s="421"/>
      <c r="X263" s="172"/>
      <c r="Y263" s="172"/>
      <c r="Z263" s="172"/>
      <c r="AA263" s="168"/>
    </row>
    <row r="264" spans="1:27" s="238" customFormat="1" ht="19.899999999999999" customHeight="1">
      <c r="B264" s="705"/>
      <c r="C264" s="790"/>
      <c r="D264" s="637"/>
      <c r="E264" s="639"/>
      <c r="F264" s="179" t="s">
        <v>22</v>
      </c>
      <c r="G264" s="536">
        <v>5.3360000000000003</v>
      </c>
      <c r="H264" s="498"/>
      <c r="I264" s="527">
        <f>G264+H264+K263</f>
        <v>7.8369999999999997</v>
      </c>
      <c r="J264" s="397"/>
      <c r="K264" s="528">
        <f t="shared" ref="K264:K360" si="472">I264-J264</f>
        <v>7.8369999999999997</v>
      </c>
      <c r="L264" s="277">
        <f t="shared" si="388"/>
        <v>0</v>
      </c>
      <c r="M264" s="398" t="s">
        <v>258</v>
      </c>
      <c r="N264" s="619"/>
      <c r="O264" s="616"/>
      <c r="P264" s="619">
        <f t="shared" si="400"/>
        <v>0</v>
      </c>
      <c r="Q264" s="616"/>
      <c r="R264" s="616"/>
      <c r="S264" s="620" t="e">
        <f t="shared" si="471"/>
        <v>#DIV/0!</v>
      </c>
      <c r="T264" s="403"/>
      <c r="U264" s="172"/>
      <c r="V264" s="172"/>
      <c r="W264" s="172"/>
      <c r="X264" s="172"/>
      <c r="Y264" s="172"/>
      <c r="Z264" s="172"/>
      <c r="AA264" s="237"/>
    </row>
    <row r="265" spans="1:27" s="238" customFormat="1" ht="19.899999999999999" customHeight="1">
      <c r="B265" s="705"/>
      <c r="C265" s="790"/>
      <c r="D265" s="637"/>
      <c r="E265" s="639" t="s">
        <v>514</v>
      </c>
      <c r="F265" s="179" t="s">
        <v>20</v>
      </c>
      <c r="G265" s="536">
        <v>0.93899999999999995</v>
      </c>
      <c r="H265" s="498"/>
      <c r="I265" s="498">
        <f>G265+H265</f>
        <v>0.93899999999999995</v>
      </c>
      <c r="J265" s="397">
        <v>0</v>
      </c>
      <c r="K265" s="528">
        <f t="shared" si="472"/>
        <v>0.93899999999999995</v>
      </c>
      <c r="L265" s="277">
        <f t="shared" si="388"/>
        <v>0</v>
      </c>
      <c r="M265" s="398" t="s">
        <v>258</v>
      </c>
      <c r="N265" s="617">
        <f t="shared" ref="N265" si="473">G265+G266+G267</f>
        <v>10.67</v>
      </c>
      <c r="O265" s="616">
        <f t="shared" si="422"/>
        <v>0</v>
      </c>
      <c r="P265" s="617">
        <f t="shared" si="400"/>
        <v>10.67</v>
      </c>
      <c r="Q265" s="616">
        <f t="shared" ref="Q265" si="474">J265+J266+J267</f>
        <v>2.2949999999999999</v>
      </c>
      <c r="R265" s="616">
        <f t="shared" ref="R265" si="475">P265-Q265</f>
        <v>8.375</v>
      </c>
      <c r="S265" s="620">
        <f t="shared" ref="S265" si="476">Q265/P265</f>
        <v>0.21508903467666354</v>
      </c>
      <c r="T265" s="403"/>
      <c r="U265" s="172"/>
      <c r="V265" s="172"/>
      <c r="W265" s="172"/>
      <c r="X265" s="172"/>
      <c r="Y265" s="172"/>
      <c r="Z265" s="172"/>
      <c r="AA265" s="237"/>
    </row>
    <row r="266" spans="1:27" s="238" customFormat="1" ht="19.899999999999999" customHeight="1">
      <c r="B266" s="705"/>
      <c r="C266" s="790"/>
      <c r="D266" s="637"/>
      <c r="E266" s="639"/>
      <c r="F266" s="251" t="s">
        <v>21</v>
      </c>
      <c r="G266" s="536">
        <v>4.3959999999999999</v>
      </c>
      <c r="H266" s="498"/>
      <c r="I266" s="527">
        <f>G266+H266+K265</f>
        <v>5.335</v>
      </c>
      <c r="J266" s="397">
        <v>2.2949999999999999</v>
      </c>
      <c r="K266" s="528">
        <f t="shared" si="472"/>
        <v>3.04</v>
      </c>
      <c r="L266" s="277">
        <f t="shared" si="388"/>
        <v>0.43017806935332709</v>
      </c>
      <c r="M266" s="398" t="s">
        <v>258</v>
      </c>
      <c r="N266" s="618"/>
      <c r="O266" s="616"/>
      <c r="P266" s="618">
        <f t="shared" si="400"/>
        <v>0</v>
      </c>
      <c r="Q266" s="616">
        <f t="shared" ref="Q266" si="477">+O266-P266</f>
        <v>0</v>
      </c>
      <c r="R266" s="616" t="e">
        <f t="shared" ref="R266" si="478">+P266/O266</f>
        <v>#DIV/0!</v>
      </c>
      <c r="S266" s="620" t="e">
        <f t="shared" ref="S266:S267" si="479">+Q266/P266</f>
        <v>#DIV/0!</v>
      </c>
      <c r="T266" s="403"/>
      <c r="U266" s="172"/>
      <c r="V266" s="172"/>
      <c r="W266" s="172"/>
      <c r="X266" s="172"/>
      <c r="Y266" s="172"/>
      <c r="Z266" s="172"/>
      <c r="AA266" s="237"/>
    </row>
    <row r="267" spans="1:27" s="238" customFormat="1" ht="19.899999999999999" customHeight="1">
      <c r="B267" s="705"/>
      <c r="C267" s="790"/>
      <c r="D267" s="637"/>
      <c r="E267" s="639"/>
      <c r="F267" s="179" t="s">
        <v>22</v>
      </c>
      <c r="G267" s="536">
        <v>5.335</v>
      </c>
      <c r="H267" s="498"/>
      <c r="I267" s="527">
        <f>G267+H267+K266</f>
        <v>8.375</v>
      </c>
      <c r="J267" s="397"/>
      <c r="K267" s="528">
        <f t="shared" si="472"/>
        <v>8.375</v>
      </c>
      <c r="L267" s="277">
        <f t="shared" si="388"/>
        <v>0</v>
      </c>
      <c r="M267" s="398" t="s">
        <v>258</v>
      </c>
      <c r="N267" s="619"/>
      <c r="O267" s="616"/>
      <c r="P267" s="619">
        <f t="shared" si="400"/>
        <v>0</v>
      </c>
      <c r="Q267" s="616"/>
      <c r="R267" s="616"/>
      <c r="S267" s="620" t="e">
        <f t="shared" si="479"/>
        <v>#DIV/0!</v>
      </c>
      <c r="T267" s="403"/>
      <c r="U267" s="172"/>
      <c r="V267" s="172"/>
      <c r="W267" s="172"/>
      <c r="X267" s="172"/>
      <c r="Y267" s="172"/>
      <c r="Z267" s="172"/>
      <c r="AA267" s="237"/>
    </row>
    <row r="268" spans="1:27" s="238" customFormat="1" ht="19.899999999999999" customHeight="1">
      <c r="B268" s="705"/>
      <c r="C268" s="790"/>
      <c r="D268" s="637"/>
      <c r="E268" s="716" t="s">
        <v>515</v>
      </c>
      <c r="F268" s="179" t="s">
        <v>20</v>
      </c>
      <c r="G268" s="536">
        <v>0.93899999999999995</v>
      </c>
      <c r="H268" s="498"/>
      <c r="I268" s="498">
        <f>G268+H268</f>
        <v>0.93899999999999995</v>
      </c>
      <c r="J268" s="397">
        <v>0</v>
      </c>
      <c r="K268" s="528">
        <f t="shared" si="472"/>
        <v>0.93899999999999995</v>
      </c>
      <c r="L268" s="277">
        <f t="shared" si="388"/>
        <v>0</v>
      </c>
      <c r="M268" s="398" t="s">
        <v>258</v>
      </c>
      <c r="N268" s="617">
        <f t="shared" ref="N268" si="480">G268+G269+G270</f>
        <v>10.673999999999999</v>
      </c>
      <c r="O268" s="616">
        <f t="shared" si="429"/>
        <v>0</v>
      </c>
      <c r="P268" s="617">
        <f t="shared" si="400"/>
        <v>10.673999999999999</v>
      </c>
      <c r="Q268" s="616">
        <f t="shared" ref="Q268" si="481">J268+J269+J270</f>
        <v>1.08</v>
      </c>
      <c r="R268" s="616">
        <f t="shared" ref="R268" si="482">P268-Q268</f>
        <v>9.5939999999999994</v>
      </c>
      <c r="S268" s="620">
        <f t="shared" ref="S268" si="483">Q268/P268</f>
        <v>0.10118043844856663</v>
      </c>
      <c r="T268" s="403"/>
      <c r="U268" s="172"/>
      <c r="V268" s="172"/>
      <c r="W268" s="172"/>
      <c r="X268" s="172"/>
      <c r="Y268" s="172"/>
      <c r="Z268" s="172"/>
      <c r="AA268" s="237"/>
    </row>
    <row r="269" spans="1:27" s="238" customFormat="1" ht="19.899999999999999" customHeight="1">
      <c r="A269" s="237"/>
      <c r="B269" s="705"/>
      <c r="C269" s="790"/>
      <c r="D269" s="637"/>
      <c r="E269" s="717"/>
      <c r="F269" s="251" t="s">
        <v>21</v>
      </c>
      <c r="G269" s="536">
        <v>4.3979999999999997</v>
      </c>
      <c r="H269" s="498"/>
      <c r="I269" s="527">
        <f>G269+H269+K268</f>
        <v>5.3369999999999997</v>
      </c>
      <c r="J269" s="397">
        <v>0.83000000000000007</v>
      </c>
      <c r="K269" s="528">
        <f t="shared" si="472"/>
        <v>4.5069999999999997</v>
      </c>
      <c r="L269" s="277">
        <f t="shared" si="388"/>
        <v>0.15551808131909314</v>
      </c>
      <c r="M269" s="398" t="s">
        <v>258</v>
      </c>
      <c r="N269" s="618"/>
      <c r="O269" s="616"/>
      <c r="P269" s="618">
        <f t="shared" si="400"/>
        <v>0</v>
      </c>
      <c r="Q269" s="616">
        <f t="shared" ref="Q269" si="484">+O269-P269</f>
        <v>0</v>
      </c>
      <c r="R269" s="616" t="e">
        <f t="shared" ref="R269" si="485">+P269/O269</f>
        <v>#DIV/0!</v>
      </c>
      <c r="S269" s="620" t="e">
        <f t="shared" ref="S269:S270" si="486">+Q269/P269</f>
        <v>#DIV/0!</v>
      </c>
      <c r="T269" s="403"/>
      <c r="U269" s="172"/>
      <c r="V269" s="172"/>
      <c r="W269" s="172"/>
      <c r="X269" s="172"/>
      <c r="Y269" s="172"/>
      <c r="Z269" s="172"/>
      <c r="AA269" s="237"/>
    </row>
    <row r="270" spans="1:27" s="238" customFormat="1" ht="19.899999999999999" customHeight="1">
      <c r="B270" s="705"/>
      <c r="C270" s="790"/>
      <c r="D270" s="637"/>
      <c r="E270" s="718"/>
      <c r="F270" s="179" t="s">
        <v>22</v>
      </c>
      <c r="G270" s="536">
        <v>5.3369999999999997</v>
      </c>
      <c r="H270" s="498"/>
      <c r="I270" s="527">
        <f>G270+H270+K269</f>
        <v>9.8439999999999994</v>
      </c>
      <c r="J270" s="397">
        <v>0.25</v>
      </c>
      <c r="K270" s="528">
        <f t="shared" si="472"/>
        <v>9.5939999999999994</v>
      </c>
      <c r="L270" s="277">
        <f t="shared" si="388"/>
        <v>2.5396180414465667E-2</v>
      </c>
      <c r="M270" s="398" t="s">
        <v>258</v>
      </c>
      <c r="N270" s="619"/>
      <c r="O270" s="616"/>
      <c r="P270" s="619">
        <f t="shared" si="400"/>
        <v>0</v>
      </c>
      <c r="Q270" s="616"/>
      <c r="R270" s="616"/>
      <c r="S270" s="620" t="e">
        <f t="shared" si="486"/>
        <v>#DIV/0!</v>
      </c>
      <c r="T270" s="403"/>
      <c r="U270" s="172"/>
      <c r="V270" s="172"/>
      <c r="W270" s="172"/>
      <c r="X270" s="172"/>
      <c r="Y270" s="172"/>
      <c r="Z270" s="172"/>
      <c r="AA270" s="237"/>
    </row>
    <row r="271" spans="1:27" s="238" customFormat="1" ht="19.899999999999999" customHeight="1">
      <c r="B271" s="705"/>
      <c r="C271" s="790"/>
      <c r="D271" s="637"/>
      <c r="E271" s="716" t="s">
        <v>516</v>
      </c>
      <c r="F271" s="179" t="s">
        <v>20</v>
      </c>
      <c r="G271" s="536">
        <v>0.93899999999999995</v>
      </c>
      <c r="H271" s="498"/>
      <c r="I271" s="498">
        <f>G271+H271</f>
        <v>0.93899999999999995</v>
      </c>
      <c r="J271" s="397">
        <v>0.40500000000000003</v>
      </c>
      <c r="K271" s="528">
        <f t="shared" si="472"/>
        <v>0.53399999999999992</v>
      </c>
      <c r="L271" s="277">
        <f t="shared" si="388"/>
        <v>0.43130990415335468</v>
      </c>
      <c r="M271" s="398" t="s">
        <v>258</v>
      </c>
      <c r="N271" s="617">
        <f t="shared" ref="N271:O271" si="487">G271+G272+G273</f>
        <v>10.673</v>
      </c>
      <c r="O271" s="616">
        <f t="shared" si="487"/>
        <v>0</v>
      </c>
      <c r="P271" s="617">
        <f t="shared" si="400"/>
        <v>10.673</v>
      </c>
      <c r="Q271" s="616">
        <f t="shared" ref="Q271" si="488">J271+J272+J273</f>
        <v>3.4850000000000003</v>
      </c>
      <c r="R271" s="616">
        <f t="shared" ref="R271" si="489">P271-Q271</f>
        <v>7.1879999999999997</v>
      </c>
      <c r="S271" s="620">
        <f t="shared" ref="S271" si="490">Q271/P271</f>
        <v>0.32652487585496115</v>
      </c>
      <c r="T271" s="403"/>
      <c r="U271" s="172"/>
      <c r="V271" s="172"/>
      <c r="W271" s="172"/>
      <c r="X271" s="172"/>
      <c r="Y271" s="172"/>
      <c r="Z271" s="172"/>
      <c r="AA271" s="237"/>
    </row>
    <row r="272" spans="1:27" s="238" customFormat="1" ht="19.899999999999999" customHeight="1">
      <c r="B272" s="705"/>
      <c r="C272" s="790"/>
      <c r="D272" s="637"/>
      <c r="E272" s="717"/>
      <c r="F272" s="251" t="s">
        <v>21</v>
      </c>
      <c r="G272" s="536">
        <v>4.3970000000000002</v>
      </c>
      <c r="H272" s="498"/>
      <c r="I272" s="527">
        <f>G272+H272+K271</f>
        <v>4.931</v>
      </c>
      <c r="J272" s="397">
        <v>3.08</v>
      </c>
      <c r="K272" s="528">
        <f t="shared" si="472"/>
        <v>1.851</v>
      </c>
      <c r="L272" s="277">
        <f t="shared" si="388"/>
        <v>0.62461975258568248</v>
      </c>
      <c r="M272" s="398" t="s">
        <v>258</v>
      </c>
      <c r="N272" s="618"/>
      <c r="O272" s="616"/>
      <c r="P272" s="618">
        <f t="shared" si="400"/>
        <v>0</v>
      </c>
      <c r="Q272" s="616">
        <f t="shared" ref="Q272" si="491">+O272-P272</f>
        <v>0</v>
      </c>
      <c r="R272" s="616" t="e">
        <f t="shared" ref="R272" si="492">+P272/O272</f>
        <v>#DIV/0!</v>
      </c>
      <c r="S272" s="620" t="e">
        <f t="shared" ref="S272:S273" si="493">+Q272/P272</f>
        <v>#DIV/0!</v>
      </c>
      <c r="T272" s="403"/>
      <c r="U272" s="172"/>
      <c r="V272" s="172"/>
      <c r="W272" s="172"/>
      <c r="X272" s="172"/>
      <c r="Y272" s="172"/>
      <c r="Z272" s="172"/>
      <c r="AA272" s="237"/>
    </row>
    <row r="273" spans="2:27" s="238" customFormat="1" ht="19.899999999999999" customHeight="1">
      <c r="B273" s="705"/>
      <c r="C273" s="790"/>
      <c r="D273" s="637"/>
      <c r="E273" s="718"/>
      <c r="F273" s="179" t="s">
        <v>22</v>
      </c>
      <c r="G273" s="536">
        <v>5.3369999999999997</v>
      </c>
      <c r="H273" s="498"/>
      <c r="I273" s="527">
        <f>G273+H273+K272</f>
        <v>7.1879999999999997</v>
      </c>
      <c r="J273" s="397"/>
      <c r="K273" s="528">
        <f t="shared" si="472"/>
        <v>7.1879999999999997</v>
      </c>
      <c r="L273" s="277">
        <f t="shared" si="388"/>
        <v>0</v>
      </c>
      <c r="M273" s="398" t="s">
        <v>258</v>
      </c>
      <c r="N273" s="619"/>
      <c r="O273" s="616"/>
      <c r="P273" s="619">
        <f t="shared" si="400"/>
        <v>0</v>
      </c>
      <c r="Q273" s="616"/>
      <c r="R273" s="616"/>
      <c r="S273" s="620" t="e">
        <f t="shared" si="493"/>
        <v>#DIV/0!</v>
      </c>
      <c r="T273" s="403"/>
      <c r="U273" s="172"/>
      <c r="V273" s="172"/>
      <c r="W273" s="172"/>
      <c r="X273" s="172"/>
      <c r="Y273" s="172"/>
      <c r="Z273" s="172"/>
      <c r="AA273" s="237"/>
    </row>
    <row r="274" spans="2:27" s="238" customFormat="1" ht="19.899999999999999" customHeight="1">
      <c r="B274" s="705"/>
      <c r="C274" s="790"/>
      <c r="D274" s="637"/>
      <c r="E274" s="716" t="s">
        <v>517</v>
      </c>
      <c r="F274" s="179" t="s">
        <v>20</v>
      </c>
      <c r="G274" s="536">
        <v>0.93899999999999995</v>
      </c>
      <c r="H274" s="498"/>
      <c r="I274" s="498">
        <f>G274+H274</f>
        <v>0.93899999999999995</v>
      </c>
      <c r="J274" s="397">
        <v>0.91800000000000004</v>
      </c>
      <c r="K274" s="528">
        <f t="shared" si="472"/>
        <v>2.0999999999999908E-2</v>
      </c>
      <c r="L274" s="277">
        <f t="shared" si="388"/>
        <v>0.97763578274760388</v>
      </c>
      <c r="M274" s="398" t="s">
        <v>258</v>
      </c>
      <c r="N274" s="617">
        <f t="shared" ref="N274:O295" si="494">G274+G275+G276</f>
        <v>10.673999999999999</v>
      </c>
      <c r="O274" s="616">
        <f t="shared" si="494"/>
        <v>0</v>
      </c>
      <c r="P274" s="617">
        <f t="shared" si="400"/>
        <v>10.673999999999999</v>
      </c>
      <c r="Q274" s="616">
        <f t="shared" ref="Q274" si="495">J274+J275+J276</f>
        <v>5.322000000000001</v>
      </c>
      <c r="R274" s="616">
        <f t="shared" ref="R274" si="496">P274-Q274</f>
        <v>5.3519999999999985</v>
      </c>
      <c r="S274" s="620">
        <f t="shared" ref="S274" si="497">Q274/P274</f>
        <v>0.49859471613265893</v>
      </c>
      <c r="T274" s="403"/>
      <c r="U274" s="172"/>
      <c r="V274" s="172"/>
      <c r="W274" s="172"/>
      <c r="X274" s="172"/>
      <c r="Y274" s="172"/>
      <c r="Z274" s="172"/>
      <c r="AA274" s="237"/>
    </row>
    <row r="275" spans="2:27" s="238" customFormat="1" ht="19.899999999999999" customHeight="1">
      <c r="B275" s="705"/>
      <c r="C275" s="790"/>
      <c r="D275" s="637"/>
      <c r="E275" s="717"/>
      <c r="F275" s="251" t="s">
        <v>21</v>
      </c>
      <c r="G275" s="536">
        <v>4.3979999999999997</v>
      </c>
      <c r="H275" s="498"/>
      <c r="I275" s="527">
        <f>G275+H275+K274</f>
        <v>4.4189999999999996</v>
      </c>
      <c r="J275" s="397">
        <v>4.2700000000000005</v>
      </c>
      <c r="K275" s="528">
        <f t="shared" si="472"/>
        <v>0.14899999999999913</v>
      </c>
      <c r="L275" s="277">
        <f t="shared" si="388"/>
        <v>0.96628196424530455</v>
      </c>
      <c r="M275" s="398" t="s">
        <v>258</v>
      </c>
      <c r="N275" s="618"/>
      <c r="O275" s="616"/>
      <c r="P275" s="618">
        <f t="shared" si="400"/>
        <v>0</v>
      </c>
      <c r="Q275" s="616">
        <f t="shared" ref="Q275" si="498">+O275-P275</f>
        <v>0</v>
      </c>
      <c r="R275" s="616" t="e">
        <f t="shared" ref="R275" si="499">+P275/O275</f>
        <v>#DIV/0!</v>
      </c>
      <c r="S275" s="620" t="e">
        <f t="shared" ref="S275:S276" si="500">+Q275/P275</f>
        <v>#DIV/0!</v>
      </c>
      <c r="T275" s="403"/>
      <c r="U275" s="172"/>
      <c r="V275" s="172"/>
      <c r="W275" s="172"/>
      <c r="X275" s="172"/>
      <c r="Y275" s="172"/>
      <c r="Z275" s="172"/>
      <c r="AA275" s="237"/>
    </row>
    <row r="276" spans="2:27" s="238" customFormat="1" ht="19.899999999999999" customHeight="1">
      <c r="B276" s="705"/>
      <c r="C276" s="790"/>
      <c r="D276" s="637"/>
      <c r="E276" s="718"/>
      <c r="F276" s="179" t="s">
        <v>22</v>
      </c>
      <c r="G276" s="536">
        <v>5.3369999999999997</v>
      </c>
      <c r="H276" s="498"/>
      <c r="I276" s="527">
        <f>G276+H276+K275</f>
        <v>5.4859999999999989</v>
      </c>
      <c r="J276" s="397">
        <v>0.13400000000000001</v>
      </c>
      <c r="K276" s="528">
        <f t="shared" si="472"/>
        <v>5.3519999999999985</v>
      </c>
      <c r="L276" s="277">
        <f t="shared" si="388"/>
        <v>2.4425811155668983E-2</v>
      </c>
      <c r="M276" s="398" t="s">
        <v>258</v>
      </c>
      <c r="N276" s="619"/>
      <c r="O276" s="616"/>
      <c r="P276" s="619">
        <f t="shared" si="400"/>
        <v>0</v>
      </c>
      <c r="Q276" s="616"/>
      <c r="R276" s="616"/>
      <c r="S276" s="620" t="e">
        <f t="shared" si="500"/>
        <v>#DIV/0!</v>
      </c>
      <c r="T276" s="403"/>
      <c r="U276" s="172"/>
      <c r="V276" s="172"/>
      <c r="W276" s="172"/>
      <c r="X276" s="172"/>
      <c r="Y276" s="172"/>
      <c r="Z276" s="172"/>
      <c r="AA276" s="237"/>
    </row>
    <row r="277" spans="2:27" s="238" customFormat="1" ht="19.899999999999999" customHeight="1">
      <c r="B277" s="705"/>
      <c r="C277" s="790"/>
      <c r="D277" s="637"/>
      <c r="E277" s="639" t="s">
        <v>518</v>
      </c>
      <c r="F277" s="179" t="s">
        <v>20</v>
      </c>
      <c r="G277" s="536">
        <v>0.93899999999999995</v>
      </c>
      <c r="H277" s="498"/>
      <c r="I277" s="498">
        <f>G277+H277</f>
        <v>0.93899999999999995</v>
      </c>
      <c r="J277" s="397">
        <v>0.81</v>
      </c>
      <c r="K277" s="528">
        <f t="shared" si="472"/>
        <v>0.12899999999999989</v>
      </c>
      <c r="L277" s="277">
        <f t="shared" si="388"/>
        <v>0.86261980830670937</v>
      </c>
      <c r="M277" s="398" t="s">
        <v>258</v>
      </c>
      <c r="N277" s="617">
        <f t="shared" ref="N277:O298" si="501">G277+G278+G279</f>
        <v>10.672000000000001</v>
      </c>
      <c r="O277" s="616">
        <f t="shared" si="501"/>
        <v>0</v>
      </c>
      <c r="P277" s="617">
        <f t="shared" si="400"/>
        <v>10.672000000000001</v>
      </c>
      <c r="Q277" s="616">
        <f t="shared" ref="Q277" si="502">J277+J278+J279</f>
        <v>5.5350000000000001</v>
      </c>
      <c r="R277" s="616">
        <f t="shared" ref="R277" si="503">P277-Q277</f>
        <v>5.1370000000000005</v>
      </c>
      <c r="S277" s="620">
        <f t="shared" ref="S277" si="504">Q277/P277</f>
        <v>0.51864692653673161</v>
      </c>
      <c r="T277" s="403"/>
      <c r="U277" s="172"/>
      <c r="V277" s="172"/>
      <c r="W277" s="172"/>
      <c r="X277" s="172"/>
      <c r="Y277" s="172"/>
      <c r="Z277" s="172"/>
      <c r="AA277" s="237"/>
    </row>
    <row r="278" spans="2:27" s="238" customFormat="1" ht="19.899999999999999" customHeight="1">
      <c r="B278" s="705"/>
      <c r="C278" s="790"/>
      <c r="D278" s="637"/>
      <c r="E278" s="639"/>
      <c r="F278" s="251" t="s">
        <v>21</v>
      </c>
      <c r="G278" s="536">
        <v>4.3970000000000002</v>
      </c>
      <c r="H278" s="498"/>
      <c r="I278" s="527">
        <f>G278+H278+K277</f>
        <v>4.5259999999999998</v>
      </c>
      <c r="J278" s="397">
        <v>4.7250000000000005</v>
      </c>
      <c r="K278" s="528">
        <f t="shared" si="472"/>
        <v>-0.19900000000000073</v>
      </c>
      <c r="L278" s="277">
        <f t="shared" si="388"/>
        <v>1.0439681838267787</v>
      </c>
      <c r="M278" s="398">
        <v>43973</v>
      </c>
      <c r="N278" s="618"/>
      <c r="O278" s="616"/>
      <c r="P278" s="618">
        <f t="shared" si="400"/>
        <v>0</v>
      </c>
      <c r="Q278" s="616">
        <f t="shared" ref="Q278" si="505">+O278-P278</f>
        <v>0</v>
      </c>
      <c r="R278" s="616" t="e">
        <f t="shared" ref="R278" si="506">+P278/O278</f>
        <v>#DIV/0!</v>
      </c>
      <c r="S278" s="620" t="e">
        <f t="shared" ref="S278:S279" si="507">+Q278/P278</f>
        <v>#DIV/0!</v>
      </c>
      <c r="T278" s="403"/>
      <c r="U278" s="172"/>
      <c r="V278" s="172"/>
      <c r="W278" s="172"/>
      <c r="X278" s="172"/>
      <c r="Y278" s="172"/>
      <c r="Z278" s="172"/>
      <c r="AA278" s="237"/>
    </row>
    <row r="279" spans="2:27" s="238" customFormat="1" ht="19.899999999999999" customHeight="1">
      <c r="B279" s="705"/>
      <c r="C279" s="790"/>
      <c r="D279" s="637"/>
      <c r="E279" s="639"/>
      <c r="F279" s="179" t="s">
        <v>22</v>
      </c>
      <c r="G279" s="536">
        <v>5.3360000000000003</v>
      </c>
      <c r="H279" s="498"/>
      <c r="I279" s="527">
        <f>G279+H279+K278</f>
        <v>5.1369999999999996</v>
      </c>
      <c r="J279" s="397"/>
      <c r="K279" s="528">
        <f t="shared" si="472"/>
        <v>5.1369999999999996</v>
      </c>
      <c r="L279" s="277">
        <f t="shared" si="388"/>
        <v>0</v>
      </c>
      <c r="M279" s="398" t="s">
        <v>258</v>
      </c>
      <c r="N279" s="619"/>
      <c r="O279" s="616"/>
      <c r="P279" s="619">
        <f t="shared" si="400"/>
        <v>0</v>
      </c>
      <c r="Q279" s="616"/>
      <c r="R279" s="616"/>
      <c r="S279" s="620" t="e">
        <f t="shared" si="507"/>
        <v>#DIV/0!</v>
      </c>
      <c r="T279" s="403"/>
      <c r="U279" s="172"/>
      <c r="V279" s="172"/>
      <c r="W279" s="172"/>
      <c r="X279" s="172"/>
      <c r="Y279" s="172"/>
      <c r="Z279" s="172"/>
      <c r="AA279" s="237"/>
    </row>
    <row r="280" spans="2:27" s="238" customFormat="1" ht="19.899999999999999" customHeight="1">
      <c r="B280" s="705"/>
      <c r="C280" s="790"/>
      <c r="D280" s="637"/>
      <c r="E280" s="639" t="s">
        <v>519</v>
      </c>
      <c r="F280" s="179" t="s">
        <v>20</v>
      </c>
      <c r="G280" s="536">
        <v>0.94</v>
      </c>
      <c r="H280" s="498"/>
      <c r="I280" s="498">
        <f>G280+H280</f>
        <v>0.94</v>
      </c>
      <c r="J280" s="397">
        <v>0.13500000000000001</v>
      </c>
      <c r="K280" s="528">
        <f t="shared" si="472"/>
        <v>0.80499999999999994</v>
      </c>
      <c r="L280" s="277">
        <f t="shared" si="388"/>
        <v>0.14361702127659576</v>
      </c>
      <c r="M280" s="398" t="s">
        <v>258</v>
      </c>
      <c r="N280" s="617">
        <f t="shared" ref="N280:O301" si="508">G280+G281+G282</f>
        <v>10.668999999999999</v>
      </c>
      <c r="O280" s="616">
        <f t="shared" si="508"/>
        <v>0</v>
      </c>
      <c r="P280" s="617">
        <f t="shared" si="400"/>
        <v>10.668999999999999</v>
      </c>
      <c r="Q280" s="616">
        <f t="shared" ref="Q280" si="509">J280+J281+J282</f>
        <v>3.915</v>
      </c>
      <c r="R280" s="616">
        <f t="shared" ref="R280" si="510">P280-Q280</f>
        <v>6.7539999999999987</v>
      </c>
      <c r="S280" s="620">
        <f t="shared" ref="S280" si="511">Q280/P280</f>
        <v>0.36695097947324029</v>
      </c>
      <c r="T280" s="403"/>
      <c r="U280" s="172"/>
      <c r="V280" s="172"/>
      <c r="W280" s="172"/>
      <c r="X280" s="172"/>
      <c r="Y280" s="172"/>
      <c r="Z280" s="172"/>
      <c r="AA280" s="237"/>
    </row>
    <row r="281" spans="2:27" s="238" customFormat="1" ht="19.899999999999999" customHeight="1">
      <c r="B281" s="705"/>
      <c r="C281" s="790"/>
      <c r="D281" s="637"/>
      <c r="E281" s="639"/>
      <c r="F281" s="251" t="s">
        <v>21</v>
      </c>
      <c r="G281" s="536">
        <v>4.3949999999999996</v>
      </c>
      <c r="H281" s="498"/>
      <c r="I281" s="527">
        <f>G281+H281+K280</f>
        <v>5.1999999999999993</v>
      </c>
      <c r="J281" s="397">
        <v>3.78</v>
      </c>
      <c r="K281" s="528">
        <f t="shared" si="472"/>
        <v>1.4199999999999995</v>
      </c>
      <c r="L281" s="277">
        <f t="shared" si="388"/>
        <v>0.72692307692307701</v>
      </c>
      <c r="M281" s="398" t="s">
        <v>258</v>
      </c>
      <c r="N281" s="618"/>
      <c r="O281" s="616"/>
      <c r="P281" s="618">
        <f t="shared" si="400"/>
        <v>0</v>
      </c>
      <c r="Q281" s="616">
        <f t="shared" ref="Q281" si="512">+O281-P281</f>
        <v>0</v>
      </c>
      <c r="R281" s="616" t="e">
        <f t="shared" ref="R281" si="513">+P281/O281</f>
        <v>#DIV/0!</v>
      </c>
      <c r="S281" s="620" t="e">
        <f t="shared" ref="S281:S282" si="514">+Q281/P281</f>
        <v>#DIV/0!</v>
      </c>
      <c r="T281" s="403"/>
      <c r="U281" s="172"/>
      <c r="V281" s="172"/>
      <c r="W281" s="172"/>
      <c r="X281" s="172"/>
      <c r="Y281" s="172"/>
      <c r="Z281" s="172"/>
      <c r="AA281" s="237"/>
    </row>
    <row r="282" spans="2:27" s="169" customFormat="1" ht="19.899999999999999" customHeight="1" thickBot="1">
      <c r="B282" s="705"/>
      <c r="C282" s="790"/>
      <c r="D282" s="638"/>
      <c r="E282" s="785"/>
      <c r="F282" s="179" t="s">
        <v>22</v>
      </c>
      <c r="G282" s="536">
        <v>5.3339999999999996</v>
      </c>
      <c r="H282" s="498"/>
      <c r="I282" s="527">
        <f>G282+H282+K281</f>
        <v>6.7539999999999996</v>
      </c>
      <c r="J282" s="397"/>
      <c r="K282" s="528">
        <f t="shared" si="472"/>
        <v>6.7539999999999996</v>
      </c>
      <c r="L282" s="277">
        <f t="shared" si="388"/>
        <v>0</v>
      </c>
      <c r="M282" s="398" t="s">
        <v>258</v>
      </c>
      <c r="N282" s="619"/>
      <c r="O282" s="616"/>
      <c r="P282" s="619">
        <f t="shared" si="400"/>
        <v>0</v>
      </c>
      <c r="Q282" s="616"/>
      <c r="R282" s="616"/>
      <c r="S282" s="620" t="e">
        <f t="shared" si="514"/>
        <v>#DIV/0!</v>
      </c>
      <c r="T282" s="403"/>
      <c r="U282" s="172"/>
      <c r="V282" s="172"/>
      <c r="W282" s="172"/>
      <c r="X282" s="172"/>
      <c r="Y282" s="172"/>
      <c r="Z282" s="172"/>
      <c r="AA282" s="168"/>
    </row>
    <row r="283" spans="2:27" s="169" customFormat="1" ht="15" customHeight="1">
      <c r="B283" s="705"/>
      <c r="C283" s="790"/>
      <c r="D283" s="622" t="s">
        <v>658</v>
      </c>
      <c r="E283" s="678" t="s">
        <v>520</v>
      </c>
      <c r="F283" s="399" t="s">
        <v>20</v>
      </c>
      <c r="G283" s="544">
        <v>0.93899999999999995</v>
      </c>
      <c r="H283" s="498"/>
      <c r="I283" s="527">
        <f>G283+H283</f>
        <v>0.93899999999999995</v>
      </c>
      <c r="J283" s="495">
        <v>0</v>
      </c>
      <c r="K283" s="528">
        <f>I283-J283</f>
        <v>0.93899999999999995</v>
      </c>
      <c r="L283" s="277">
        <f>J283/I283</f>
        <v>0</v>
      </c>
      <c r="M283" s="398" t="s">
        <v>258</v>
      </c>
      <c r="N283" s="617">
        <f t="shared" ref="N283:O304" si="515">G283+G284+G285</f>
        <v>10.67</v>
      </c>
      <c r="O283" s="616">
        <f t="shared" si="515"/>
        <v>0</v>
      </c>
      <c r="P283" s="617">
        <f t="shared" si="400"/>
        <v>10.67</v>
      </c>
      <c r="Q283" s="616">
        <f t="shared" ref="Q283" si="516">J283+J284+J285</f>
        <v>1.2150000000000001</v>
      </c>
      <c r="R283" s="616">
        <f t="shared" ref="R283" si="517">P283-Q283</f>
        <v>9.4550000000000001</v>
      </c>
      <c r="S283" s="620">
        <f t="shared" ref="S283" si="518">Q283/P283</f>
        <v>0.11387066541705718</v>
      </c>
      <c r="T283" s="403"/>
      <c r="U283" s="172"/>
      <c r="V283" s="172"/>
      <c r="W283" s="172"/>
      <c r="X283" s="172"/>
      <c r="Y283" s="172"/>
      <c r="Z283" s="172"/>
      <c r="AA283" s="168"/>
    </row>
    <row r="284" spans="2:27" s="169" customFormat="1" ht="19.899999999999999" customHeight="1">
      <c r="B284" s="705"/>
      <c r="C284" s="790"/>
      <c r="D284" s="673"/>
      <c r="E284" s="639"/>
      <c r="F284" s="251" t="s">
        <v>21</v>
      </c>
      <c r="G284" s="544">
        <v>4.3959999999999999</v>
      </c>
      <c r="H284" s="498"/>
      <c r="I284" s="527">
        <f>G284+H284+K283</f>
        <v>5.335</v>
      </c>
      <c r="J284" s="495">
        <v>1.2150000000000001</v>
      </c>
      <c r="K284" s="528">
        <f t="shared" ref="K284:K324" si="519">I284-J284</f>
        <v>4.12</v>
      </c>
      <c r="L284" s="277">
        <f t="shared" ref="L284:L324" si="520">J284/I284</f>
        <v>0.22774133083411435</v>
      </c>
      <c r="M284" s="398" t="s">
        <v>258</v>
      </c>
      <c r="N284" s="618"/>
      <c r="O284" s="616"/>
      <c r="P284" s="618">
        <f t="shared" si="400"/>
        <v>0</v>
      </c>
      <c r="Q284" s="616">
        <f t="shared" ref="Q284" si="521">+O284-P284</f>
        <v>0</v>
      </c>
      <c r="R284" s="616" t="e">
        <f t="shared" ref="R284" si="522">+P284/O284</f>
        <v>#DIV/0!</v>
      </c>
      <c r="S284" s="620" t="e">
        <f t="shared" ref="S284:S285" si="523">+Q284/P284</f>
        <v>#DIV/0!</v>
      </c>
      <c r="T284" s="403"/>
      <c r="U284" s="172"/>
      <c r="V284" s="172"/>
      <c r="W284" s="172"/>
      <c r="X284" s="172"/>
      <c r="Y284" s="172"/>
      <c r="Z284" s="172"/>
      <c r="AA284" s="168"/>
    </row>
    <row r="285" spans="2:27" s="238" customFormat="1" ht="19.899999999999999" customHeight="1">
      <c r="B285" s="705"/>
      <c r="C285" s="790"/>
      <c r="D285" s="673"/>
      <c r="E285" s="639"/>
      <c r="F285" s="179" t="s">
        <v>22</v>
      </c>
      <c r="G285" s="544">
        <v>5.335</v>
      </c>
      <c r="H285" s="498"/>
      <c r="I285" s="527">
        <f>G285+H285+K284</f>
        <v>9.4550000000000001</v>
      </c>
      <c r="J285" s="495"/>
      <c r="K285" s="528">
        <f t="shared" si="519"/>
        <v>9.4550000000000001</v>
      </c>
      <c r="L285" s="277">
        <f t="shared" si="520"/>
        <v>0</v>
      </c>
      <c r="M285" s="398" t="s">
        <v>258</v>
      </c>
      <c r="N285" s="619"/>
      <c r="O285" s="616"/>
      <c r="P285" s="619">
        <f t="shared" si="400"/>
        <v>0</v>
      </c>
      <c r="Q285" s="616"/>
      <c r="R285" s="616"/>
      <c r="S285" s="620" t="e">
        <f t="shared" si="523"/>
        <v>#DIV/0!</v>
      </c>
      <c r="T285" s="403"/>
      <c r="U285" s="172"/>
      <c r="V285" s="172"/>
      <c r="W285" s="172"/>
      <c r="X285" s="172"/>
      <c r="Y285" s="172"/>
      <c r="Z285" s="172"/>
      <c r="AA285" s="237"/>
    </row>
    <row r="286" spans="2:27" s="238" customFormat="1" ht="19.899999999999999" customHeight="1">
      <c r="B286" s="705"/>
      <c r="C286" s="790"/>
      <c r="D286" s="673"/>
      <c r="E286" s="639" t="s">
        <v>521</v>
      </c>
      <c r="F286" s="179" t="s">
        <v>20</v>
      </c>
      <c r="G286" s="544">
        <v>0.93899999999999995</v>
      </c>
      <c r="H286" s="498"/>
      <c r="I286" s="527">
        <f>G286+H286</f>
        <v>0.93899999999999995</v>
      </c>
      <c r="J286" s="495">
        <v>0.9</v>
      </c>
      <c r="K286" s="528">
        <f>I286-J286</f>
        <v>3.8999999999999924E-2</v>
      </c>
      <c r="L286" s="277">
        <f>J286/I286</f>
        <v>0.95846645367412153</v>
      </c>
      <c r="M286" s="398" t="s">
        <v>258</v>
      </c>
      <c r="N286" s="617">
        <f t="shared" ref="N286:O307" si="524">G286+G287+G288</f>
        <v>10.673999999999999</v>
      </c>
      <c r="O286" s="616">
        <f t="shared" si="524"/>
        <v>0</v>
      </c>
      <c r="P286" s="617">
        <f t="shared" si="400"/>
        <v>10.673999999999999</v>
      </c>
      <c r="Q286" s="616">
        <f t="shared" ref="Q286" si="525">J286+J287+J288</f>
        <v>3.077</v>
      </c>
      <c r="R286" s="616">
        <f t="shared" ref="R286" si="526">P286-Q286</f>
        <v>7.5969999999999995</v>
      </c>
      <c r="S286" s="620">
        <f t="shared" ref="S286" si="527">Q286/P286</f>
        <v>0.28827056398725875</v>
      </c>
      <c r="T286" s="403"/>
      <c r="U286" s="172"/>
      <c r="V286" s="172"/>
      <c r="W286" s="172"/>
      <c r="X286" s="172"/>
      <c r="Y286" s="172"/>
      <c r="Z286" s="172"/>
      <c r="AA286" s="237"/>
    </row>
    <row r="287" spans="2:27" s="238" customFormat="1" ht="19.899999999999999" customHeight="1">
      <c r="B287" s="705"/>
      <c r="C287" s="790"/>
      <c r="D287" s="673"/>
      <c r="E287" s="639"/>
      <c r="F287" s="251" t="s">
        <v>21</v>
      </c>
      <c r="G287" s="544">
        <v>4.3979999999999997</v>
      </c>
      <c r="H287" s="498"/>
      <c r="I287" s="527">
        <f>G287+H287+K286</f>
        <v>4.4369999999999994</v>
      </c>
      <c r="J287" s="495">
        <v>2.177</v>
      </c>
      <c r="K287" s="528">
        <f t="shared" si="519"/>
        <v>2.2599999999999993</v>
      </c>
      <c r="L287" s="277">
        <f t="shared" si="520"/>
        <v>0.49064683344602217</v>
      </c>
      <c r="M287" s="398" t="s">
        <v>258</v>
      </c>
      <c r="N287" s="618"/>
      <c r="O287" s="616"/>
      <c r="P287" s="618">
        <f t="shared" si="400"/>
        <v>0</v>
      </c>
      <c r="Q287" s="616">
        <f t="shared" ref="Q287" si="528">+O287-P287</f>
        <v>0</v>
      </c>
      <c r="R287" s="616" t="e">
        <f t="shared" ref="R287" si="529">+P287/O287</f>
        <v>#DIV/0!</v>
      </c>
      <c r="S287" s="620" t="e">
        <f t="shared" ref="S287:S288" si="530">+Q287/P287</f>
        <v>#DIV/0!</v>
      </c>
      <c r="T287" s="403"/>
      <c r="U287" s="172"/>
      <c r="V287" s="172"/>
      <c r="W287" s="172"/>
      <c r="X287" s="172"/>
      <c r="Y287" s="172"/>
      <c r="Z287" s="172"/>
      <c r="AA287" s="237"/>
    </row>
    <row r="288" spans="2:27" s="238" customFormat="1" ht="19.899999999999999" customHeight="1">
      <c r="B288" s="705"/>
      <c r="C288" s="790"/>
      <c r="D288" s="673"/>
      <c r="E288" s="639"/>
      <c r="F288" s="179" t="s">
        <v>22</v>
      </c>
      <c r="G288" s="544">
        <v>5.3369999999999997</v>
      </c>
      <c r="H288" s="498"/>
      <c r="I288" s="527">
        <f>G288+H288+K287</f>
        <v>7.5969999999999995</v>
      </c>
      <c r="J288" s="495"/>
      <c r="K288" s="528">
        <f t="shared" si="519"/>
        <v>7.5969999999999995</v>
      </c>
      <c r="L288" s="277">
        <f t="shared" si="520"/>
        <v>0</v>
      </c>
      <c r="M288" s="398" t="s">
        <v>258</v>
      </c>
      <c r="N288" s="619"/>
      <c r="O288" s="616"/>
      <c r="P288" s="619">
        <f t="shared" si="400"/>
        <v>0</v>
      </c>
      <c r="Q288" s="616"/>
      <c r="R288" s="616"/>
      <c r="S288" s="620" t="e">
        <f t="shared" si="530"/>
        <v>#DIV/0!</v>
      </c>
      <c r="T288" s="403"/>
      <c r="U288" s="172"/>
      <c r="V288" s="172"/>
      <c r="W288" s="172"/>
      <c r="X288" s="172"/>
      <c r="Y288" s="172"/>
      <c r="Z288" s="172"/>
      <c r="AA288" s="237"/>
    </row>
    <row r="289" spans="2:27" s="238" customFormat="1" ht="19.899999999999999" customHeight="1">
      <c r="B289" s="705"/>
      <c r="C289" s="790"/>
      <c r="D289" s="673"/>
      <c r="E289" s="639" t="s">
        <v>522</v>
      </c>
      <c r="F289" s="179" t="s">
        <v>20</v>
      </c>
      <c r="G289" s="544">
        <v>0.93899999999999995</v>
      </c>
      <c r="H289" s="498"/>
      <c r="I289" s="527">
        <f>G289+H289</f>
        <v>0.93899999999999995</v>
      </c>
      <c r="J289" s="495">
        <v>0.378</v>
      </c>
      <c r="K289" s="528">
        <f t="shared" si="519"/>
        <v>0.56099999999999994</v>
      </c>
      <c r="L289" s="277">
        <f t="shared" si="520"/>
        <v>0.402555910543131</v>
      </c>
      <c r="M289" s="398" t="s">
        <v>258</v>
      </c>
      <c r="N289" s="617">
        <f t="shared" ref="N289:O310" si="531">G289+G290+G291</f>
        <v>10.673999999999999</v>
      </c>
      <c r="O289" s="616">
        <f t="shared" si="531"/>
        <v>0</v>
      </c>
      <c r="P289" s="617">
        <f t="shared" si="400"/>
        <v>10.673999999999999</v>
      </c>
      <c r="Q289" s="616">
        <f t="shared" ref="Q289" si="532">J289+J290+J291</f>
        <v>1.944</v>
      </c>
      <c r="R289" s="616">
        <f t="shared" ref="R289" si="533">P289-Q289</f>
        <v>8.73</v>
      </c>
      <c r="S289" s="620">
        <f t="shared" ref="S289" si="534">Q289/P289</f>
        <v>0.1821247892074199</v>
      </c>
      <c r="T289" s="403"/>
      <c r="U289" s="172"/>
      <c r="V289" s="172"/>
      <c r="W289" s="172"/>
      <c r="X289" s="172"/>
      <c r="Y289" s="172"/>
      <c r="Z289" s="172"/>
      <c r="AA289" s="237"/>
    </row>
    <row r="290" spans="2:27" s="238" customFormat="1" ht="19.899999999999999" customHeight="1">
      <c r="B290" s="705"/>
      <c r="C290" s="790"/>
      <c r="D290" s="673"/>
      <c r="E290" s="639"/>
      <c r="F290" s="251" t="s">
        <v>21</v>
      </c>
      <c r="G290" s="544">
        <v>4.3979999999999997</v>
      </c>
      <c r="H290" s="498"/>
      <c r="I290" s="527">
        <f>G290+H290+K289</f>
        <v>4.9589999999999996</v>
      </c>
      <c r="J290" s="495">
        <v>1.5660000000000001</v>
      </c>
      <c r="K290" s="528">
        <f t="shared" si="519"/>
        <v>3.3929999999999998</v>
      </c>
      <c r="L290" s="277">
        <f t="shared" si="520"/>
        <v>0.31578947368421056</v>
      </c>
      <c r="M290" s="398" t="s">
        <v>258</v>
      </c>
      <c r="N290" s="618"/>
      <c r="O290" s="616"/>
      <c r="P290" s="618">
        <f t="shared" si="400"/>
        <v>0</v>
      </c>
      <c r="Q290" s="616">
        <f t="shared" ref="Q290" si="535">+O290-P290</f>
        <v>0</v>
      </c>
      <c r="R290" s="616" t="e">
        <f t="shared" ref="R290" si="536">+P290/O290</f>
        <v>#DIV/0!</v>
      </c>
      <c r="S290" s="620" t="e">
        <f t="shared" ref="S290:S291" si="537">+Q290/P290</f>
        <v>#DIV/0!</v>
      </c>
      <c r="T290" s="403"/>
      <c r="U290" s="172"/>
      <c r="V290" s="172"/>
      <c r="W290" s="172"/>
      <c r="X290" s="172"/>
      <c r="Y290" s="172"/>
      <c r="Z290" s="172"/>
      <c r="AA290" s="237"/>
    </row>
    <row r="291" spans="2:27" s="238" customFormat="1" ht="19.899999999999999" customHeight="1">
      <c r="B291" s="705"/>
      <c r="C291" s="790"/>
      <c r="D291" s="673"/>
      <c r="E291" s="639"/>
      <c r="F291" s="179" t="s">
        <v>22</v>
      </c>
      <c r="G291" s="544">
        <v>5.3369999999999997</v>
      </c>
      <c r="H291" s="498"/>
      <c r="I291" s="527">
        <f>G291+H291+K290</f>
        <v>8.73</v>
      </c>
      <c r="J291" s="495"/>
      <c r="K291" s="528">
        <f t="shared" si="519"/>
        <v>8.73</v>
      </c>
      <c r="L291" s="277">
        <f t="shared" si="520"/>
        <v>0</v>
      </c>
      <c r="M291" s="398" t="s">
        <v>258</v>
      </c>
      <c r="N291" s="619"/>
      <c r="O291" s="616"/>
      <c r="P291" s="619">
        <f t="shared" si="400"/>
        <v>0</v>
      </c>
      <c r="Q291" s="616"/>
      <c r="R291" s="616"/>
      <c r="S291" s="620" t="e">
        <f t="shared" si="537"/>
        <v>#DIV/0!</v>
      </c>
      <c r="T291" s="403"/>
      <c r="U291" s="172"/>
      <c r="V291" s="172"/>
      <c r="W291" s="172"/>
      <c r="X291" s="172"/>
      <c r="Y291" s="172"/>
      <c r="Z291" s="172"/>
      <c r="AA291" s="237"/>
    </row>
    <row r="292" spans="2:27" s="238" customFormat="1" ht="19.899999999999999" customHeight="1">
      <c r="B292" s="705"/>
      <c r="C292" s="790"/>
      <c r="D292" s="673"/>
      <c r="E292" s="639" t="s">
        <v>523</v>
      </c>
      <c r="F292" s="179" t="s">
        <v>20</v>
      </c>
      <c r="G292" s="544">
        <v>0.93899999999999995</v>
      </c>
      <c r="H292" s="498"/>
      <c r="I292" s="527">
        <f>G292+H292</f>
        <v>0.93899999999999995</v>
      </c>
      <c r="J292" s="495">
        <v>1.4850000000000001</v>
      </c>
      <c r="K292" s="528">
        <f t="shared" si="519"/>
        <v>-0.54600000000000015</v>
      </c>
      <c r="L292" s="277">
        <f t="shared" si="520"/>
        <v>1.5814696485623005</v>
      </c>
      <c r="M292" s="398">
        <v>43858</v>
      </c>
      <c r="N292" s="617">
        <f t="shared" ref="N292:O292" si="538">G292+G293+G294</f>
        <v>10.669</v>
      </c>
      <c r="O292" s="616">
        <f t="shared" si="538"/>
        <v>0</v>
      </c>
      <c r="P292" s="617">
        <f t="shared" si="400"/>
        <v>10.669</v>
      </c>
      <c r="Q292" s="616">
        <f t="shared" ref="Q292" si="539">J292+J293+J294</f>
        <v>4.2200000000000006</v>
      </c>
      <c r="R292" s="616">
        <f t="shared" ref="R292" si="540">P292-Q292</f>
        <v>6.4489999999999998</v>
      </c>
      <c r="S292" s="620">
        <f t="shared" ref="S292" si="541">Q292/P292</f>
        <v>0.39553847595838415</v>
      </c>
      <c r="T292" s="403"/>
      <c r="U292" s="172"/>
      <c r="V292" s="172"/>
      <c r="W292" s="172"/>
      <c r="X292" s="172"/>
      <c r="Y292" s="172"/>
      <c r="Z292" s="172"/>
      <c r="AA292" s="237"/>
    </row>
    <row r="293" spans="2:27" s="238" customFormat="1" ht="19.899999999999999" customHeight="1">
      <c r="B293" s="705"/>
      <c r="C293" s="790"/>
      <c r="D293" s="673"/>
      <c r="E293" s="639"/>
      <c r="F293" s="251" t="s">
        <v>21</v>
      </c>
      <c r="G293" s="544">
        <v>4.3959999999999999</v>
      </c>
      <c r="H293" s="498"/>
      <c r="I293" s="527">
        <f>G293+H293+K292</f>
        <v>3.8499999999999996</v>
      </c>
      <c r="J293" s="495">
        <v>2.4649999999999999</v>
      </c>
      <c r="K293" s="528">
        <f t="shared" si="519"/>
        <v>1.3849999999999998</v>
      </c>
      <c r="L293" s="277">
        <f t="shared" si="520"/>
        <v>0.64025974025974031</v>
      </c>
      <c r="M293" s="398" t="s">
        <v>258</v>
      </c>
      <c r="N293" s="618"/>
      <c r="O293" s="616"/>
      <c r="P293" s="618">
        <f t="shared" si="400"/>
        <v>0</v>
      </c>
      <c r="Q293" s="616">
        <f t="shared" ref="Q293" si="542">+O293-P293</f>
        <v>0</v>
      </c>
      <c r="R293" s="616" t="e">
        <f t="shared" ref="R293" si="543">+P293/O293</f>
        <v>#DIV/0!</v>
      </c>
      <c r="S293" s="620" t="e">
        <f t="shared" ref="S293:S294" si="544">+Q293/P293</f>
        <v>#DIV/0!</v>
      </c>
      <c r="T293" s="403"/>
      <c r="U293" s="172"/>
      <c r="V293" s="172"/>
      <c r="W293" s="172"/>
      <c r="X293" s="172"/>
      <c r="Y293" s="172"/>
      <c r="Z293" s="172"/>
      <c r="AA293" s="237"/>
    </row>
    <row r="294" spans="2:27" s="238" customFormat="1" ht="19.899999999999999" customHeight="1">
      <c r="B294" s="705"/>
      <c r="C294" s="790"/>
      <c r="D294" s="673"/>
      <c r="E294" s="639"/>
      <c r="F294" s="179" t="s">
        <v>22</v>
      </c>
      <c r="G294" s="544">
        <v>5.3339999999999996</v>
      </c>
      <c r="H294" s="498"/>
      <c r="I294" s="527">
        <f>G294+H294+K293</f>
        <v>6.7189999999999994</v>
      </c>
      <c r="J294" s="495">
        <v>0.27</v>
      </c>
      <c r="K294" s="528">
        <f t="shared" si="519"/>
        <v>6.4489999999999998</v>
      </c>
      <c r="L294" s="277">
        <f t="shared" si="520"/>
        <v>4.0184551272510798E-2</v>
      </c>
      <c r="M294" s="398" t="s">
        <v>258</v>
      </c>
      <c r="N294" s="619"/>
      <c r="O294" s="616"/>
      <c r="P294" s="619">
        <f t="shared" si="400"/>
        <v>0</v>
      </c>
      <c r="Q294" s="616"/>
      <c r="R294" s="616"/>
      <c r="S294" s="620" t="e">
        <f t="shared" si="544"/>
        <v>#DIV/0!</v>
      </c>
      <c r="T294" s="403"/>
      <c r="U294" s="172"/>
      <c r="V294" s="172"/>
      <c r="W294" s="172"/>
      <c r="X294" s="172"/>
      <c r="Y294" s="172"/>
      <c r="Z294" s="172"/>
      <c r="AA294" s="237"/>
    </row>
    <row r="295" spans="2:27" s="238" customFormat="1" ht="19.899999999999999" customHeight="1">
      <c r="B295" s="705"/>
      <c r="C295" s="790"/>
      <c r="D295" s="673"/>
      <c r="E295" s="639" t="s">
        <v>524</v>
      </c>
      <c r="F295" s="179" t="s">
        <v>20</v>
      </c>
      <c r="G295" s="544">
        <v>0.93899999999999995</v>
      </c>
      <c r="H295" s="498"/>
      <c r="I295" s="527">
        <f>G295+H295</f>
        <v>0.93899999999999995</v>
      </c>
      <c r="J295" s="495">
        <v>0.15</v>
      </c>
      <c r="K295" s="528">
        <f t="shared" si="519"/>
        <v>0.78899999999999992</v>
      </c>
      <c r="L295" s="277">
        <f t="shared" si="520"/>
        <v>0.15974440894568689</v>
      </c>
      <c r="M295" s="398" t="s">
        <v>258</v>
      </c>
      <c r="N295" s="617">
        <f t="shared" ref="N295" si="545">G295+G296+G297</f>
        <v>10.672000000000001</v>
      </c>
      <c r="O295" s="616">
        <f t="shared" si="494"/>
        <v>0</v>
      </c>
      <c r="P295" s="617">
        <f t="shared" si="400"/>
        <v>10.672000000000001</v>
      </c>
      <c r="Q295" s="616">
        <f t="shared" ref="Q295" si="546">J295+J296+J297</f>
        <v>4.2810000000000006</v>
      </c>
      <c r="R295" s="616">
        <f t="shared" ref="R295" si="547">P295-Q295</f>
        <v>6.391</v>
      </c>
      <c r="S295" s="620">
        <f t="shared" ref="S295" si="548">Q295/P295</f>
        <v>0.40114317841079461</v>
      </c>
      <c r="T295" s="403"/>
      <c r="U295" s="172"/>
      <c r="V295" s="172"/>
      <c r="W295" s="172"/>
      <c r="X295" s="172"/>
      <c r="Y295" s="172"/>
      <c r="Z295" s="172"/>
      <c r="AA295" s="237"/>
    </row>
    <row r="296" spans="2:27" s="238" customFormat="1" ht="19.899999999999999" customHeight="1">
      <c r="B296" s="705"/>
      <c r="C296" s="790"/>
      <c r="D296" s="673"/>
      <c r="E296" s="639"/>
      <c r="F296" s="251" t="s">
        <v>21</v>
      </c>
      <c r="G296" s="536">
        <v>4.3970000000000002</v>
      </c>
      <c r="H296" s="498"/>
      <c r="I296" s="527">
        <f>G296+H296+K295</f>
        <v>5.1859999999999999</v>
      </c>
      <c r="J296" s="495">
        <v>3.8610000000000002</v>
      </c>
      <c r="K296" s="528">
        <f t="shared" si="519"/>
        <v>1.3249999999999997</v>
      </c>
      <c r="L296" s="277">
        <f t="shared" si="520"/>
        <v>0.74450443501735442</v>
      </c>
      <c r="M296" s="398" t="s">
        <v>258</v>
      </c>
      <c r="N296" s="618"/>
      <c r="O296" s="616"/>
      <c r="P296" s="618">
        <f t="shared" si="400"/>
        <v>0</v>
      </c>
      <c r="Q296" s="616">
        <f t="shared" ref="Q296" si="549">+O296-P296</f>
        <v>0</v>
      </c>
      <c r="R296" s="616" t="e">
        <f t="shared" ref="R296" si="550">+P296/O296</f>
        <v>#DIV/0!</v>
      </c>
      <c r="S296" s="620" t="e">
        <f t="shared" ref="S296:S297" si="551">+Q296/P296</f>
        <v>#DIV/0!</v>
      </c>
      <c r="T296" s="403"/>
      <c r="U296" s="172"/>
      <c r="V296" s="172"/>
      <c r="W296" s="172"/>
      <c r="X296" s="172"/>
      <c r="Y296" s="172"/>
      <c r="Z296" s="172"/>
      <c r="AA296" s="237"/>
    </row>
    <row r="297" spans="2:27" s="238" customFormat="1" ht="19.899999999999999" customHeight="1">
      <c r="B297" s="705"/>
      <c r="C297" s="790"/>
      <c r="D297" s="673"/>
      <c r="E297" s="639"/>
      <c r="F297" s="179" t="s">
        <v>22</v>
      </c>
      <c r="G297" s="536">
        <v>5.3360000000000003</v>
      </c>
      <c r="H297" s="498"/>
      <c r="I297" s="527">
        <f>G297+H297+K296</f>
        <v>6.6609999999999996</v>
      </c>
      <c r="J297" s="495">
        <v>0.27</v>
      </c>
      <c r="K297" s="528">
        <f t="shared" si="519"/>
        <v>6.391</v>
      </c>
      <c r="L297" s="277">
        <f t="shared" si="520"/>
        <v>4.0534454286143225E-2</v>
      </c>
      <c r="M297" s="398" t="s">
        <v>258</v>
      </c>
      <c r="N297" s="619"/>
      <c r="O297" s="616"/>
      <c r="P297" s="619">
        <f t="shared" si="400"/>
        <v>0</v>
      </c>
      <c r="Q297" s="616"/>
      <c r="R297" s="616"/>
      <c r="S297" s="620" t="e">
        <f t="shared" si="551"/>
        <v>#DIV/0!</v>
      </c>
      <c r="T297" s="403"/>
      <c r="U297" s="172"/>
      <c r="V297" s="172"/>
      <c r="W297" s="172"/>
      <c r="X297" s="172"/>
      <c r="Y297" s="172"/>
      <c r="Z297" s="172"/>
      <c r="AA297" s="237"/>
    </row>
    <row r="298" spans="2:27" s="238" customFormat="1" ht="19.899999999999999" customHeight="1">
      <c r="B298" s="705"/>
      <c r="C298" s="790"/>
      <c r="D298" s="673"/>
      <c r="E298" s="639" t="s">
        <v>479</v>
      </c>
      <c r="F298" s="179" t="s">
        <v>20</v>
      </c>
      <c r="G298" s="536">
        <v>0.93899999999999995</v>
      </c>
      <c r="H298" s="498"/>
      <c r="I298" s="527">
        <f>G298+H298</f>
        <v>0.93899999999999995</v>
      </c>
      <c r="J298" s="495">
        <v>0.11899999999999999</v>
      </c>
      <c r="K298" s="528">
        <f t="shared" si="519"/>
        <v>0.82</v>
      </c>
      <c r="L298" s="277">
        <f t="shared" si="520"/>
        <v>0.12673056443024494</v>
      </c>
      <c r="M298" s="398" t="s">
        <v>258</v>
      </c>
      <c r="N298" s="617">
        <f t="shared" ref="N298" si="552">G298+G299+G300</f>
        <v>10.673999999999999</v>
      </c>
      <c r="O298" s="616">
        <f t="shared" si="501"/>
        <v>0</v>
      </c>
      <c r="P298" s="617">
        <f t="shared" ref="P298:P367" si="553">+N298+O298</f>
        <v>10.673999999999999</v>
      </c>
      <c r="Q298" s="616">
        <f t="shared" ref="Q298" si="554">J298+J299+J300</f>
        <v>3.5920000000000005</v>
      </c>
      <c r="R298" s="616">
        <f t="shared" ref="R298" si="555">P298-Q298</f>
        <v>7.081999999999999</v>
      </c>
      <c r="S298" s="620">
        <f t="shared" ref="S298" si="556">Q298/P298</f>
        <v>0.33651864343264015</v>
      </c>
      <c r="T298" s="403"/>
      <c r="U298" s="172"/>
      <c r="V298" s="172"/>
      <c r="W298" s="172"/>
      <c r="X298" s="172"/>
      <c r="Y298" s="172"/>
      <c r="Z298" s="172"/>
      <c r="AA298" s="237"/>
    </row>
    <row r="299" spans="2:27" s="238" customFormat="1" ht="19.899999999999999" customHeight="1">
      <c r="B299" s="705"/>
      <c r="C299" s="790"/>
      <c r="D299" s="673"/>
      <c r="E299" s="639"/>
      <c r="F299" s="251" t="s">
        <v>21</v>
      </c>
      <c r="G299" s="536">
        <v>4.3979999999999997</v>
      </c>
      <c r="H299" s="498"/>
      <c r="I299" s="527">
        <f>G299+H299+K298</f>
        <v>5.218</v>
      </c>
      <c r="J299" s="495">
        <v>3.4730000000000003</v>
      </c>
      <c r="K299" s="528">
        <f t="shared" si="519"/>
        <v>1.7449999999999997</v>
      </c>
      <c r="L299" s="277">
        <f t="shared" si="520"/>
        <v>0.66558068225373712</v>
      </c>
      <c r="M299" s="398" t="s">
        <v>258</v>
      </c>
      <c r="N299" s="618"/>
      <c r="O299" s="616"/>
      <c r="P299" s="618">
        <f t="shared" si="553"/>
        <v>0</v>
      </c>
      <c r="Q299" s="616">
        <f t="shared" ref="Q299" si="557">+O299-P299</f>
        <v>0</v>
      </c>
      <c r="R299" s="616" t="e">
        <f t="shared" ref="R299" si="558">+P299/O299</f>
        <v>#DIV/0!</v>
      </c>
      <c r="S299" s="620" t="e">
        <f t="shared" ref="S299:S300" si="559">+Q299/P299</f>
        <v>#DIV/0!</v>
      </c>
      <c r="T299" s="403"/>
      <c r="U299" s="172"/>
      <c r="V299" s="172"/>
      <c r="W299" s="172"/>
      <c r="X299" s="172"/>
      <c r="Y299" s="172"/>
      <c r="Z299" s="172"/>
      <c r="AA299" s="237"/>
    </row>
    <row r="300" spans="2:27" s="238" customFormat="1" ht="19.899999999999999" customHeight="1">
      <c r="B300" s="705"/>
      <c r="C300" s="790"/>
      <c r="D300" s="673"/>
      <c r="E300" s="639"/>
      <c r="F300" s="179" t="s">
        <v>22</v>
      </c>
      <c r="G300" s="536">
        <v>5.3369999999999997</v>
      </c>
      <c r="H300" s="498"/>
      <c r="I300" s="527">
        <f>G300+H300+K299</f>
        <v>7.081999999999999</v>
      </c>
      <c r="J300" s="495"/>
      <c r="K300" s="528">
        <f t="shared" si="519"/>
        <v>7.081999999999999</v>
      </c>
      <c r="L300" s="277">
        <f t="shared" si="520"/>
        <v>0</v>
      </c>
      <c r="M300" s="398" t="s">
        <v>258</v>
      </c>
      <c r="N300" s="619"/>
      <c r="O300" s="616"/>
      <c r="P300" s="619">
        <f t="shared" si="553"/>
        <v>0</v>
      </c>
      <c r="Q300" s="616"/>
      <c r="R300" s="616"/>
      <c r="S300" s="620" t="e">
        <f t="shared" si="559"/>
        <v>#DIV/0!</v>
      </c>
      <c r="T300" s="403"/>
      <c r="U300" s="172"/>
      <c r="V300" s="172"/>
      <c r="W300" s="172"/>
      <c r="X300" s="172"/>
      <c r="Y300" s="172"/>
      <c r="Z300" s="172"/>
      <c r="AA300" s="237"/>
    </row>
    <row r="301" spans="2:27" s="238" customFormat="1" ht="19.899999999999999" customHeight="1">
      <c r="B301" s="705"/>
      <c r="C301" s="790"/>
      <c r="D301" s="673"/>
      <c r="E301" s="639" t="s">
        <v>525</v>
      </c>
      <c r="F301" s="179" t="s">
        <v>20</v>
      </c>
      <c r="G301" s="536">
        <v>0.93899999999999995</v>
      </c>
      <c r="H301" s="498"/>
      <c r="I301" s="527">
        <f>G301+H301</f>
        <v>0.93899999999999995</v>
      </c>
      <c r="J301" s="495">
        <v>0.43000000000000005</v>
      </c>
      <c r="K301" s="528">
        <f t="shared" si="519"/>
        <v>0.5089999999999999</v>
      </c>
      <c r="L301" s="277">
        <f t="shared" si="520"/>
        <v>0.45793397231096922</v>
      </c>
      <c r="M301" s="398" t="s">
        <v>258</v>
      </c>
      <c r="N301" s="617">
        <f t="shared" ref="N301" si="560">G301+G302+G303</f>
        <v>10.673</v>
      </c>
      <c r="O301" s="616">
        <f t="shared" si="508"/>
        <v>0</v>
      </c>
      <c r="P301" s="617">
        <f t="shared" si="553"/>
        <v>10.673</v>
      </c>
      <c r="Q301" s="616">
        <f t="shared" ref="Q301" si="561">J301+J302+J303</f>
        <v>5.1099999999999994</v>
      </c>
      <c r="R301" s="616">
        <f t="shared" ref="R301" si="562">P301-Q301</f>
        <v>5.5630000000000006</v>
      </c>
      <c r="S301" s="620">
        <f t="shared" ref="S301" si="563">Q301/P301</f>
        <v>0.47877822542865167</v>
      </c>
      <c r="T301" s="403"/>
      <c r="U301" s="172"/>
      <c r="V301" s="172"/>
      <c r="W301" s="172"/>
      <c r="X301" s="172"/>
      <c r="Y301" s="172"/>
      <c r="Z301" s="172"/>
      <c r="AA301" s="237"/>
    </row>
    <row r="302" spans="2:27" s="238" customFormat="1" ht="19.899999999999999" customHeight="1">
      <c r="B302" s="705"/>
      <c r="C302" s="790"/>
      <c r="D302" s="673"/>
      <c r="E302" s="639"/>
      <c r="F302" s="251" t="s">
        <v>21</v>
      </c>
      <c r="G302" s="536">
        <v>4.3970000000000002</v>
      </c>
      <c r="H302" s="498"/>
      <c r="I302" s="527">
        <f>G302+H302+K301</f>
        <v>4.9060000000000006</v>
      </c>
      <c r="J302" s="495">
        <v>4.4799999999999995</v>
      </c>
      <c r="K302" s="528">
        <f t="shared" si="519"/>
        <v>0.42600000000000104</v>
      </c>
      <c r="L302" s="277">
        <f t="shared" si="520"/>
        <v>0.91316754993885019</v>
      </c>
      <c r="M302" s="398" t="s">
        <v>258</v>
      </c>
      <c r="N302" s="618"/>
      <c r="O302" s="616"/>
      <c r="P302" s="618">
        <f t="shared" si="553"/>
        <v>0</v>
      </c>
      <c r="Q302" s="616">
        <f t="shared" ref="Q302" si="564">+O302-P302</f>
        <v>0</v>
      </c>
      <c r="R302" s="616" t="e">
        <f t="shared" ref="R302" si="565">+P302/O302</f>
        <v>#DIV/0!</v>
      </c>
      <c r="S302" s="620" t="e">
        <f t="shared" ref="S302:S303" si="566">+Q302/P302</f>
        <v>#DIV/0!</v>
      </c>
      <c r="T302" s="403"/>
      <c r="U302" s="172"/>
      <c r="V302" s="172"/>
      <c r="W302" s="172"/>
      <c r="X302" s="172"/>
      <c r="Y302" s="172"/>
      <c r="Z302" s="172"/>
      <c r="AA302" s="237"/>
    </row>
    <row r="303" spans="2:27" s="238" customFormat="1" ht="19.899999999999999" customHeight="1">
      <c r="B303" s="705"/>
      <c r="C303" s="790"/>
      <c r="D303" s="673"/>
      <c r="E303" s="639"/>
      <c r="F303" s="179" t="s">
        <v>22</v>
      </c>
      <c r="G303" s="536">
        <v>5.3369999999999997</v>
      </c>
      <c r="H303" s="498"/>
      <c r="I303" s="527">
        <f>G303+H303+K302</f>
        <v>5.7630000000000008</v>
      </c>
      <c r="J303" s="495">
        <v>0.2</v>
      </c>
      <c r="K303" s="528">
        <f t="shared" si="519"/>
        <v>5.5630000000000006</v>
      </c>
      <c r="L303" s="277">
        <f t="shared" si="520"/>
        <v>3.4704147145583897E-2</v>
      </c>
      <c r="M303" s="398" t="s">
        <v>258</v>
      </c>
      <c r="N303" s="619"/>
      <c r="O303" s="616"/>
      <c r="P303" s="619">
        <f t="shared" si="553"/>
        <v>0</v>
      </c>
      <c r="Q303" s="616"/>
      <c r="R303" s="616"/>
      <c r="S303" s="620" t="e">
        <f t="shared" si="566"/>
        <v>#DIV/0!</v>
      </c>
      <c r="T303" s="403"/>
      <c r="U303" s="172"/>
      <c r="V303" s="172"/>
      <c r="W303" s="172"/>
      <c r="X303" s="172"/>
      <c r="Y303" s="172"/>
      <c r="Z303" s="172"/>
      <c r="AA303" s="237"/>
    </row>
    <row r="304" spans="2:27" s="238" customFormat="1" ht="19.899999999999999" customHeight="1">
      <c r="B304" s="705"/>
      <c r="C304" s="790"/>
      <c r="D304" s="673"/>
      <c r="E304" s="639" t="s">
        <v>526</v>
      </c>
      <c r="F304" s="179" t="s">
        <v>20</v>
      </c>
      <c r="G304" s="536">
        <v>0.93899999999999995</v>
      </c>
      <c r="H304" s="498"/>
      <c r="I304" s="527">
        <f>G304+H304</f>
        <v>0.93899999999999995</v>
      </c>
      <c r="J304" s="495">
        <v>0.65</v>
      </c>
      <c r="K304" s="528">
        <f t="shared" si="519"/>
        <v>0.28899999999999992</v>
      </c>
      <c r="L304" s="277">
        <f t="shared" si="520"/>
        <v>0.69222577209797664</v>
      </c>
      <c r="M304" s="398" t="s">
        <v>258</v>
      </c>
      <c r="N304" s="617">
        <f t="shared" ref="N304" si="567">G304+G305+G306</f>
        <v>10.672000000000001</v>
      </c>
      <c r="O304" s="616">
        <f t="shared" si="515"/>
        <v>0</v>
      </c>
      <c r="P304" s="617">
        <f t="shared" si="553"/>
        <v>10.672000000000001</v>
      </c>
      <c r="Q304" s="616">
        <f t="shared" ref="Q304" si="568">J304+J305+J306</f>
        <v>3.89</v>
      </c>
      <c r="R304" s="616">
        <f t="shared" ref="R304" si="569">P304-Q304</f>
        <v>6.782</v>
      </c>
      <c r="S304" s="620">
        <f t="shared" ref="S304" si="570">Q304/P304</f>
        <v>0.36450524737631185</v>
      </c>
      <c r="T304" s="403"/>
      <c r="U304" s="172"/>
      <c r="V304" s="172"/>
      <c r="W304" s="172"/>
      <c r="X304" s="172"/>
      <c r="Y304" s="172"/>
      <c r="Z304" s="172"/>
      <c r="AA304" s="237"/>
    </row>
    <row r="305" spans="1:27" s="238" customFormat="1" ht="19.899999999999999" customHeight="1">
      <c r="B305" s="705"/>
      <c r="C305" s="790"/>
      <c r="D305" s="673"/>
      <c r="E305" s="639"/>
      <c r="F305" s="251" t="s">
        <v>21</v>
      </c>
      <c r="G305" s="536">
        <v>4.3970000000000002</v>
      </c>
      <c r="H305" s="498"/>
      <c r="I305" s="527">
        <f>G305+H305+K304</f>
        <v>4.6859999999999999</v>
      </c>
      <c r="J305" s="495">
        <v>3.24</v>
      </c>
      <c r="K305" s="528">
        <f t="shared" si="519"/>
        <v>1.4459999999999997</v>
      </c>
      <c r="L305" s="277">
        <f t="shared" si="520"/>
        <v>0.6914212548015366</v>
      </c>
      <c r="M305" s="398" t="s">
        <v>258</v>
      </c>
      <c r="N305" s="618"/>
      <c r="O305" s="616"/>
      <c r="P305" s="618">
        <f t="shared" si="553"/>
        <v>0</v>
      </c>
      <c r="Q305" s="616">
        <f t="shared" ref="Q305" si="571">+O305-P305</f>
        <v>0</v>
      </c>
      <c r="R305" s="616" t="e">
        <f t="shared" ref="R305" si="572">+P305/O305</f>
        <v>#DIV/0!</v>
      </c>
      <c r="S305" s="620" t="e">
        <f t="shared" ref="S305:S306" si="573">+Q305/P305</f>
        <v>#DIV/0!</v>
      </c>
      <c r="T305" s="403"/>
      <c r="U305" s="172"/>
      <c r="V305" s="172"/>
      <c r="W305" s="172"/>
      <c r="X305" s="172"/>
      <c r="Y305" s="172"/>
      <c r="Z305" s="172"/>
      <c r="AA305" s="237"/>
    </row>
    <row r="306" spans="1:27" s="238" customFormat="1" ht="19.899999999999999" customHeight="1">
      <c r="B306" s="705"/>
      <c r="C306" s="790"/>
      <c r="D306" s="673"/>
      <c r="E306" s="639"/>
      <c r="F306" s="179" t="s">
        <v>22</v>
      </c>
      <c r="G306" s="536">
        <v>5.3360000000000003</v>
      </c>
      <c r="H306" s="498"/>
      <c r="I306" s="527">
        <f>G306+H306+K305</f>
        <v>6.782</v>
      </c>
      <c r="J306" s="495"/>
      <c r="K306" s="528">
        <f t="shared" si="519"/>
        <v>6.782</v>
      </c>
      <c r="L306" s="277">
        <f t="shared" si="520"/>
        <v>0</v>
      </c>
      <c r="M306" s="398" t="s">
        <v>258</v>
      </c>
      <c r="N306" s="619"/>
      <c r="O306" s="616"/>
      <c r="P306" s="619">
        <f t="shared" si="553"/>
        <v>0</v>
      </c>
      <c r="Q306" s="616"/>
      <c r="R306" s="616"/>
      <c r="S306" s="620" t="e">
        <f t="shared" si="573"/>
        <v>#DIV/0!</v>
      </c>
      <c r="T306" s="403"/>
      <c r="U306" s="172"/>
      <c r="V306" s="172"/>
      <c r="W306" s="172"/>
      <c r="X306" s="172"/>
      <c r="Y306" s="172"/>
      <c r="Z306" s="172"/>
      <c r="AA306" s="237"/>
    </row>
    <row r="307" spans="1:27" s="238" customFormat="1" ht="19.899999999999999" customHeight="1">
      <c r="B307" s="705"/>
      <c r="C307" s="790"/>
      <c r="D307" s="673"/>
      <c r="E307" s="639" t="s">
        <v>527</v>
      </c>
      <c r="F307" s="179" t="s">
        <v>20</v>
      </c>
      <c r="G307" s="536">
        <v>0.93899999999999995</v>
      </c>
      <c r="H307" s="498"/>
      <c r="I307" s="527">
        <f>G307+H307</f>
        <v>0.93899999999999995</v>
      </c>
      <c r="J307" s="495">
        <v>0.61199999999999999</v>
      </c>
      <c r="K307" s="528">
        <f t="shared" si="519"/>
        <v>0.32699999999999996</v>
      </c>
      <c r="L307" s="277">
        <f t="shared" si="520"/>
        <v>0.65175718849840258</v>
      </c>
      <c r="M307" s="398" t="s">
        <v>258</v>
      </c>
      <c r="N307" s="617">
        <f t="shared" ref="N307" si="574">G307+G308+G309</f>
        <v>10.672000000000001</v>
      </c>
      <c r="O307" s="616">
        <f t="shared" si="524"/>
        <v>0</v>
      </c>
      <c r="P307" s="617">
        <f t="shared" si="553"/>
        <v>10.672000000000001</v>
      </c>
      <c r="Q307" s="616">
        <f t="shared" ref="Q307" si="575">J307+J308+J309</f>
        <v>3.597</v>
      </c>
      <c r="R307" s="616">
        <f t="shared" ref="R307" si="576">P307-Q307</f>
        <v>7.0750000000000011</v>
      </c>
      <c r="S307" s="620">
        <f t="shared" ref="S307" si="577">Q307/P307</f>
        <v>0.3370502248875562</v>
      </c>
      <c r="T307" s="403"/>
      <c r="U307" s="172"/>
      <c r="V307" s="172"/>
      <c r="W307" s="172"/>
      <c r="X307" s="172"/>
      <c r="Y307" s="172"/>
      <c r="Z307" s="172"/>
      <c r="AA307" s="237"/>
    </row>
    <row r="308" spans="1:27" s="238" customFormat="1" ht="19.899999999999999" customHeight="1">
      <c r="B308" s="705"/>
      <c r="C308" s="790"/>
      <c r="D308" s="673"/>
      <c r="E308" s="639"/>
      <c r="F308" s="251" t="s">
        <v>21</v>
      </c>
      <c r="G308" s="536">
        <v>4.3970000000000002</v>
      </c>
      <c r="H308" s="498"/>
      <c r="I308" s="527">
        <f>G308+H308+K307</f>
        <v>4.7240000000000002</v>
      </c>
      <c r="J308" s="495">
        <v>2.9350000000000001</v>
      </c>
      <c r="K308" s="528">
        <f t="shared" si="519"/>
        <v>1.7890000000000001</v>
      </c>
      <c r="L308" s="277">
        <f t="shared" si="520"/>
        <v>0.62129551227773072</v>
      </c>
      <c r="M308" s="398" t="s">
        <v>258</v>
      </c>
      <c r="N308" s="618"/>
      <c r="O308" s="616"/>
      <c r="P308" s="618">
        <f t="shared" si="553"/>
        <v>0</v>
      </c>
      <c r="Q308" s="616">
        <f t="shared" ref="Q308" si="578">+O308-P308</f>
        <v>0</v>
      </c>
      <c r="R308" s="616" t="e">
        <f t="shared" ref="R308" si="579">+P308/O308</f>
        <v>#DIV/0!</v>
      </c>
      <c r="S308" s="620" t="e">
        <f t="shared" ref="S308:S309" si="580">+Q308/P308</f>
        <v>#DIV/0!</v>
      </c>
      <c r="T308" s="403"/>
      <c r="U308" s="172"/>
      <c r="V308" s="172"/>
      <c r="W308" s="172"/>
      <c r="X308" s="172"/>
      <c r="Y308" s="172"/>
      <c r="Z308" s="172"/>
      <c r="AA308" s="237"/>
    </row>
    <row r="309" spans="1:27" s="238" customFormat="1" ht="19.899999999999999" customHeight="1">
      <c r="B309" s="705"/>
      <c r="C309" s="790"/>
      <c r="D309" s="673"/>
      <c r="E309" s="639"/>
      <c r="F309" s="179" t="s">
        <v>22</v>
      </c>
      <c r="G309" s="536">
        <v>5.3360000000000003</v>
      </c>
      <c r="H309" s="498"/>
      <c r="I309" s="527">
        <f>G309+H309+K308</f>
        <v>7.125</v>
      </c>
      <c r="J309" s="495">
        <v>0.05</v>
      </c>
      <c r="K309" s="528">
        <f t="shared" si="519"/>
        <v>7.0750000000000002</v>
      </c>
      <c r="L309" s="277">
        <f t="shared" si="520"/>
        <v>7.0175438596491229E-3</v>
      </c>
      <c r="M309" s="398" t="s">
        <v>258</v>
      </c>
      <c r="N309" s="619"/>
      <c r="O309" s="616"/>
      <c r="P309" s="619">
        <f t="shared" si="553"/>
        <v>0</v>
      </c>
      <c r="Q309" s="616"/>
      <c r="R309" s="616"/>
      <c r="S309" s="620" t="e">
        <f t="shared" si="580"/>
        <v>#DIV/0!</v>
      </c>
      <c r="T309" s="403"/>
      <c r="U309" s="172"/>
      <c r="V309" s="172"/>
      <c r="W309" s="172"/>
      <c r="X309" s="172"/>
      <c r="Y309" s="172"/>
      <c r="Z309" s="172"/>
      <c r="AA309" s="237"/>
    </row>
    <row r="310" spans="1:27" s="238" customFormat="1" ht="19.899999999999999" customHeight="1">
      <c r="B310" s="705"/>
      <c r="C310" s="790"/>
      <c r="D310" s="673"/>
      <c r="E310" s="639" t="s">
        <v>528</v>
      </c>
      <c r="F310" s="179" t="s">
        <v>20</v>
      </c>
      <c r="G310" s="536">
        <v>0.93899999999999995</v>
      </c>
      <c r="H310" s="498"/>
      <c r="I310" s="527">
        <f>G310+H310</f>
        <v>0.93899999999999995</v>
      </c>
      <c r="J310" s="495">
        <v>0</v>
      </c>
      <c r="K310" s="528">
        <f t="shared" si="519"/>
        <v>0.93899999999999995</v>
      </c>
      <c r="L310" s="277">
        <f t="shared" si="520"/>
        <v>0</v>
      </c>
      <c r="M310" s="398" t="s">
        <v>258</v>
      </c>
      <c r="N310" s="617">
        <f t="shared" ref="N310" si="581">G310+G311+G312</f>
        <v>10.673999999999999</v>
      </c>
      <c r="O310" s="616">
        <f t="shared" si="531"/>
        <v>0</v>
      </c>
      <c r="P310" s="617">
        <f t="shared" si="553"/>
        <v>10.673999999999999</v>
      </c>
      <c r="Q310" s="616">
        <f t="shared" ref="Q310" si="582">J310+J311+J312</f>
        <v>2.6329999999999996</v>
      </c>
      <c r="R310" s="616">
        <f t="shared" ref="R310" si="583">P310-Q310</f>
        <v>8.0410000000000004</v>
      </c>
      <c r="S310" s="620">
        <f t="shared" ref="S310" si="584">Q310/P310</f>
        <v>0.24667416151395913</v>
      </c>
      <c r="T310" s="403"/>
      <c r="U310" s="172"/>
      <c r="V310" s="172"/>
      <c r="W310" s="172"/>
      <c r="X310" s="172"/>
      <c r="Y310" s="172"/>
      <c r="Z310" s="172"/>
      <c r="AA310" s="237"/>
    </row>
    <row r="311" spans="1:27" s="238" customFormat="1" ht="19.899999999999999" customHeight="1">
      <c r="B311" s="705"/>
      <c r="C311" s="790"/>
      <c r="D311" s="673"/>
      <c r="E311" s="639"/>
      <c r="F311" s="251" t="s">
        <v>21</v>
      </c>
      <c r="G311" s="536">
        <v>4.3979999999999997</v>
      </c>
      <c r="H311" s="498"/>
      <c r="I311" s="527">
        <f>G311+H311+K310</f>
        <v>5.3369999999999997</v>
      </c>
      <c r="J311" s="495">
        <v>2.6329999999999996</v>
      </c>
      <c r="K311" s="528">
        <f t="shared" si="519"/>
        <v>2.7040000000000002</v>
      </c>
      <c r="L311" s="277">
        <f t="shared" si="520"/>
        <v>0.49334832302791826</v>
      </c>
      <c r="M311" s="398" t="s">
        <v>258</v>
      </c>
      <c r="N311" s="618"/>
      <c r="O311" s="616"/>
      <c r="P311" s="618">
        <f t="shared" si="553"/>
        <v>0</v>
      </c>
      <c r="Q311" s="616">
        <f t="shared" ref="Q311" si="585">+O311-P311</f>
        <v>0</v>
      </c>
      <c r="R311" s="616" t="e">
        <f t="shared" ref="R311" si="586">+P311/O311</f>
        <v>#DIV/0!</v>
      </c>
      <c r="S311" s="620" t="e">
        <f t="shared" ref="S311:S312" si="587">+Q311/P311</f>
        <v>#DIV/0!</v>
      </c>
      <c r="T311" s="403"/>
      <c r="U311" s="172"/>
      <c r="V311" s="172"/>
      <c r="W311" s="172"/>
      <c r="X311" s="172"/>
      <c r="Y311" s="172"/>
      <c r="Z311" s="172"/>
      <c r="AA311" s="237"/>
    </row>
    <row r="312" spans="1:27" s="238" customFormat="1" ht="19.899999999999999" customHeight="1">
      <c r="B312" s="705"/>
      <c r="C312" s="790"/>
      <c r="D312" s="673"/>
      <c r="E312" s="639"/>
      <c r="F312" s="179" t="s">
        <v>22</v>
      </c>
      <c r="G312" s="536">
        <v>5.3369999999999997</v>
      </c>
      <c r="H312" s="498"/>
      <c r="I312" s="527">
        <f>G312+H312+K311</f>
        <v>8.0410000000000004</v>
      </c>
      <c r="J312" s="495"/>
      <c r="K312" s="528">
        <f t="shared" si="519"/>
        <v>8.0410000000000004</v>
      </c>
      <c r="L312" s="277">
        <f t="shared" si="520"/>
        <v>0</v>
      </c>
      <c r="M312" s="398" t="s">
        <v>258</v>
      </c>
      <c r="N312" s="619"/>
      <c r="O312" s="616"/>
      <c r="P312" s="619">
        <f t="shared" si="553"/>
        <v>0</v>
      </c>
      <c r="Q312" s="616"/>
      <c r="R312" s="616"/>
      <c r="S312" s="620" t="e">
        <f t="shared" si="587"/>
        <v>#DIV/0!</v>
      </c>
      <c r="T312" s="403"/>
      <c r="U312" s="172"/>
      <c r="V312" s="172"/>
      <c r="W312" s="172"/>
      <c r="X312" s="172"/>
      <c r="Y312" s="172"/>
      <c r="Z312" s="172"/>
      <c r="AA312" s="237"/>
    </row>
    <row r="313" spans="1:27" s="238" customFormat="1" ht="19.899999999999999" customHeight="1">
      <c r="B313" s="705"/>
      <c r="C313" s="790"/>
      <c r="D313" s="673"/>
      <c r="E313" s="716" t="s">
        <v>529</v>
      </c>
      <c r="F313" s="179" t="s">
        <v>20</v>
      </c>
      <c r="G313" s="536">
        <v>0.93899999999999995</v>
      </c>
      <c r="H313" s="498"/>
      <c r="I313" s="527">
        <f>G313+H313</f>
        <v>0.93899999999999995</v>
      </c>
      <c r="J313" s="495">
        <v>0.35</v>
      </c>
      <c r="K313" s="528">
        <f t="shared" si="519"/>
        <v>0.58899999999999997</v>
      </c>
      <c r="L313" s="277">
        <f t="shared" si="520"/>
        <v>0.37273695420660274</v>
      </c>
      <c r="M313" s="398" t="s">
        <v>258</v>
      </c>
      <c r="N313" s="617">
        <f t="shared" ref="N313:O313" si="588">G313+G314+G315</f>
        <v>10.676</v>
      </c>
      <c r="O313" s="616">
        <f t="shared" si="588"/>
        <v>0</v>
      </c>
      <c r="P313" s="617">
        <f t="shared" si="553"/>
        <v>10.676</v>
      </c>
      <c r="Q313" s="616">
        <f t="shared" ref="Q313" si="589">J313+J314+J315</f>
        <v>3.48</v>
      </c>
      <c r="R313" s="616">
        <f t="shared" ref="R313" si="590">P313-Q313</f>
        <v>7.1959999999999997</v>
      </c>
      <c r="S313" s="620">
        <f t="shared" ref="S313" si="591">Q313/P313</f>
        <v>0.32596478081678532</v>
      </c>
      <c r="T313" s="403"/>
      <c r="U313" s="172"/>
      <c r="V313" s="172"/>
      <c r="W313" s="172"/>
      <c r="X313" s="172"/>
      <c r="Y313" s="172"/>
      <c r="Z313" s="172"/>
      <c r="AA313" s="237"/>
    </row>
    <row r="314" spans="1:27" s="238" customFormat="1" ht="19.899999999999999" customHeight="1">
      <c r="B314" s="705"/>
      <c r="C314" s="790"/>
      <c r="D314" s="673"/>
      <c r="E314" s="717"/>
      <c r="F314" s="251" t="s">
        <v>21</v>
      </c>
      <c r="G314" s="536">
        <v>4.399</v>
      </c>
      <c r="H314" s="498"/>
      <c r="I314" s="527">
        <f>G314+H314+K313</f>
        <v>4.9879999999999995</v>
      </c>
      <c r="J314" s="495">
        <v>3.13</v>
      </c>
      <c r="K314" s="528">
        <f t="shared" si="519"/>
        <v>1.8579999999999997</v>
      </c>
      <c r="L314" s="277">
        <f t="shared" si="520"/>
        <v>0.62750601443464316</v>
      </c>
      <c r="M314" s="398" t="s">
        <v>258</v>
      </c>
      <c r="N314" s="618"/>
      <c r="O314" s="616"/>
      <c r="P314" s="618">
        <f t="shared" si="553"/>
        <v>0</v>
      </c>
      <c r="Q314" s="616">
        <f t="shared" ref="Q314" si="592">+O314-P314</f>
        <v>0</v>
      </c>
      <c r="R314" s="616" t="e">
        <f t="shared" ref="R314" si="593">+P314/O314</f>
        <v>#DIV/0!</v>
      </c>
      <c r="S314" s="620" t="e">
        <f t="shared" ref="S314:S315" si="594">+Q314/P314</f>
        <v>#DIV/0!</v>
      </c>
      <c r="T314" s="403"/>
      <c r="U314" s="172"/>
      <c r="V314" s="172"/>
      <c r="W314" s="172"/>
      <c r="X314" s="172"/>
      <c r="Y314" s="172"/>
      <c r="Z314" s="172"/>
      <c r="AA314" s="237"/>
    </row>
    <row r="315" spans="1:27" s="238" customFormat="1" ht="19.899999999999999" customHeight="1">
      <c r="A315" s="237"/>
      <c r="B315" s="705"/>
      <c r="C315" s="790"/>
      <c r="D315" s="673"/>
      <c r="E315" s="718"/>
      <c r="F315" s="179" t="s">
        <v>22</v>
      </c>
      <c r="G315" s="536">
        <v>5.3380000000000001</v>
      </c>
      <c r="H315" s="498"/>
      <c r="I315" s="527">
        <f>G315+H315+K314</f>
        <v>7.1959999999999997</v>
      </c>
      <c r="J315" s="495"/>
      <c r="K315" s="528">
        <f t="shared" si="519"/>
        <v>7.1959999999999997</v>
      </c>
      <c r="L315" s="277">
        <f t="shared" si="520"/>
        <v>0</v>
      </c>
      <c r="M315" s="398" t="s">
        <v>258</v>
      </c>
      <c r="N315" s="619"/>
      <c r="O315" s="616"/>
      <c r="P315" s="619">
        <f t="shared" si="553"/>
        <v>0</v>
      </c>
      <c r="Q315" s="616"/>
      <c r="R315" s="616"/>
      <c r="S315" s="620" t="e">
        <f t="shared" si="594"/>
        <v>#DIV/0!</v>
      </c>
      <c r="T315" s="403"/>
      <c r="U315" s="172"/>
      <c r="V315" s="172"/>
      <c r="W315" s="172"/>
      <c r="X315" s="172"/>
      <c r="Y315" s="172"/>
      <c r="Z315" s="172"/>
      <c r="AA315" s="237"/>
    </row>
    <row r="316" spans="1:27" s="238" customFormat="1" ht="19.899999999999999" customHeight="1">
      <c r="A316" s="237"/>
      <c r="B316" s="705"/>
      <c r="C316" s="790"/>
      <c r="D316" s="673"/>
      <c r="E316" s="639" t="s">
        <v>530</v>
      </c>
      <c r="F316" s="179" t="s">
        <v>20</v>
      </c>
      <c r="G316" s="536">
        <v>0.93899999999999995</v>
      </c>
      <c r="H316" s="498"/>
      <c r="I316" s="527">
        <f>G316+H316</f>
        <v>0.93899999999999995</v>
      </c>
      <c r="J316" s="495">
        <v>0.32400000000000001</v>
      </c>
      <c r="K316" s="528">
        <f t="shared" si="519"/>
        <v>0.61499999999999999</v>
      </c>
      <c r="L316" s="277">
        <f t="shared" si="520"/>
        <v>0.34504792332268375</v>
      </c>
      <c r="M316" s="398" t="s">
        <v>258</v>
      </c>
      <c r="N316" s="617">
        <f t="shared" ref="N316:O343" si="595">G316+G317+G318</f>
        <v>10.672000000000001</v>
      </c>
      <c r="O316" s="616">
        <f t="shared" si="595"/>
        <v>0</v>
      </c>
      <c r="P316" s="617">
        <f t="shared" si="553"/>
        <v>10.672000000000001</v>
      </c>
      <c r="Q316" s="616">
        <f t="shared" ref="Q316" si="596">J316+J317+J318</f>
        <v>3.4029999999999991</v>
      </c>
      <c r="R316" s="616">
        <f t="shared" ref="R316" si="597">P316-Q316</f>
        <v>7.2690000000000019</v>
      </c>
      <c r="S316" s="620">
        <f t="shared" ref="S316" si="598">Q316/P316</f>
        <v>0.3188718140929534</v>
      </c>
      <c r="T316" s="403"/>
      <c r="U316" s="172"/>
      <c r="V316" s="172"/>
      <c r="W316" s="172"/>
      <c r="X316" s="172"/>
      <c r="Y316" s="172"/>
      <c r="Z316" s="172"/>
      <c r="AA316" s="237"/>
    </row>
    <row r="317" spans="1:27" s="238" customFormat="1" ht="19.899999999999999" customHeight="1">
      <c r="B317" s="705"/>
      <c r="C317" s="790"/>
      <c r="D317" s="673"/>
      <c r="E317" s="639"/>
      <c r="F317" s="251" t="s">
        <v>21</v>
      </c>
      <c r="G317" s="536">
        <v>4.3970000000000002</v>
      </c>
      <c r="H317" s="498"/>
      <c r="I317" s="527">
        <f>G317+H317+K316</f>
        <v>5.0120000000000005</v>
      </c>
      <c r="J317" s="495">
        <v>3.0489999999999995</v>
      </c>
      <c r="K317" s="528">
        <f t="shared" si="519"/>
        <v>1.963000000000001</v>
      </c>
      <c r="L317" s="277">
        <f t="shared" si="520"/>
        <v>0.60833998403830791</v>
      </c>
      <c r="M317" s="398" t="s">
        <v>258</v>
      </c>
      <c r="N317" s="618"/>
      <c r="O317" s="616"/>
      <c r="P317" s="618">
        <f t="shared" si="553"/>
        <v>0</v>
      </c>
      <c r="Q317" s="616">
        <f t="shared" ref="Q317" si="599">+O317-P317</f>
        <v>0</v>
      </c>
      <c r="R317" s="616" t="e">
        <f t="shared" ref="R317" si="600">+P317/O317</f>
        <v>#DIV/0!</v>
      </c>
      <c r="S317" s="620" t="e">
        <f t="shared" ref="S317:S318" si="601">+Q317/P317</f>
        <v>#DIV/0!</v>
      </c>
      <c r="T317" s="403"/>
      <c r="U317" s="172"/>
      <c r="V317" s="172"/>
      <c r="W317" s="172"/>
      <c r="X317" s="172"/>
      <c r="Y317" s="172"/>
      <c r="Z317" s="172"/>
      <c r="AA317" s="237"/>
    </row>
    <row r="318" spans="1:27" s="238" customFormat="1" ht="19.899999999999999" customHeight="1">
      <c r="B318" s="705"/>
      <c r="C318" s="790"/>
      <c r="D318" s="673"/>
      <c r="E318" s="639"/>
      <c r="F318" s="179" t="s">
        <v>22</v>
      </c>
      <c r="G318" s="536">
        <v>5.3360000000000003</v>
      </c>
      <c r="H318" s="498"/>
      <c r="I318" s="527">
        <f>G318+H318+K317</f>
        <v>7.2990000000000013</v>
      </c>
      <c r="J318" s="495">
        <v>0.03</v>
      </c>
      <c r="K318" s="528">
        <f t="shared" si="519"/>
        <v>7.269000000000001</v>
      </c>
      <c r="L318" s="277">
        <f t="shared" si="520"/>
        <v>4.1101520756267971E-3</v>
      </c>
      <c r="M318" s="398" t="s">
        <v>258</v>
      </c>
      <c r="N318" s="619"/>
      <c r="O318" s="616"/>
      <c r="P318" s="619">
        <f t="shared" si="553"/>
        <v>0</v>
      </c>
      <c r="Q318" s="616"/>
      <c r="R318" s="616"/>
      <c r="S318" s="620" t="e">
        <f t="shared" si="601"/>
        <v>#DIV/0!</v>
      </c>
      <c r="T318" s="403"/>
      <c r="U318" s="172"/>
      <c r="V318" s="172"/>
      <c r="W318" s="172"/>
      <c r="X318" s="172"/>
      <c r="Y318" s="172"/>
      <c r="Z318" s="172"/>
      <c r="AA318" s="237"/>
    </row>
    <row r="319" spans="1:27" s="238" customFormat="1" ht="19.899999999999999" customHeight="1">
      <c r="B319" s="705"/>
      <c r="C319" s="790"/>
      <c r="D319" s="673"/>
      <c r="E319" s="639" t="s">
        <v>660</v>
      </c>
      <c r="F319" s="179" t="s">
        <v>659</v>
      </c>
      <c r="G319" s="536">
        <v>0.93899999999999995</v>
      </c>
      <c r="H319" s="498"/>
      <c r="I319" s="527">
        <f>G319+H319</f>
        <v>0.93899999999999995</v>
      </c>
      <c r="J319" s="495">
        <v>0.28499999999999998</v>
      </c>
      <c r="K319" s="528">
        <f t="shared" ref="K319:K321" si="602">I319-J319</f>
        <v>0.65399999999999991</v>
      </c>
      <c r="L319" s="277">
        <f t="shared" ref="L319:L321" si="603">J319/I319</f>
        <v>0.30351437699680511</v>
      </c>
      <c r="M319" s="398" t="s">
        <v>258</v>
      </c>
      <c r="N319" s="617">
        <f t="shared" ref="N319" si="604">G319+G320+G321</f>
        <v>10.675000000000001</v>
      </c>
      <c r="O319" s="616">
        <f t="shared" ref="O319" si="605">H319+H320+H321</f>
        <v>0</v>
      </c>
      <c r="P319" s="617">
        <f t="shared" ref="P319:P321" si="606">+N319+O319</f>
        <v>10.675000000000001</v>
      </c>
      <c r="Q319" s="616">
        <f t="shared" ref="Q319" si="607">J319+J320+J321</f>
        <v>3.7890000000000006</v>
      </c>
      <c r="R319" s="616">
        <f t="shared" ref="R319" si="608">P319-Q319</f>
        <v>6.8860000000000001</v>
      </c>
      <c r="S319" s="620">
        <f t="shared" ref="S319" si="609">Q319/P319</f>
        <v>0.35494145199063237</v>
      </c>
      <c r="T319" s="403"/>
      <c r="U319" s="172"/>
      <c r="V319" s="172"/>
      <c r="W319" s="172"/>
      <c r="X319" s="172"/>
      <c r="Y319" s="172"/>
      <c r="Z319" s="172"/>
      <c r="AA319" s="237"/>
    </row>
    <row r="320" spans="1:27" s="238" customFormat="1" ht="19.899999999999999" customHeight="1">
      <c r="B320" s="705"/>
      <c r="C320" s="790"/>
      <c r="D320" s="673"/>
      <c r="E320" s="639"/>
      <c r="F320" s="251" t="s">
        <v>21</v>
      </c>
      <c r="G320" s="536">
        <v>4.3979999999999997</v>
      </c>
      <c r="H320" s="498"/>
      <c r="I320" s="527">
        <f>G320+H320+K319</f>
        <v>5.0519999999999996</v>
      </c>
      <c r="J320" s="495">
        <v>3.4740000000000006</v>
      </c>
      <c r="K320" s="528">
        <f t="shared" si="602"/>
        <v>1.577999999999999</v>
      </c>
      <c r="L320" s="277">
        <f t="shared" si="603"/>
        <v>0.68764845605700731</v>
      </c>
      <c r="M320" s="398" t="s">
        <v>258</v>
      </c>
      <c r="N320" s="618"/>
      <c r="O320" s="616"/>
      <c r="P320" s="618">
        <f t="shared" si="606"/>
        <v>0</v>
      </c>
      <c r="Q320" s="616">
        <f t="shared" ref="Q320" si="610">+O320-P320</f>
        <v>0</v>
      </c>
      <c r="R320" s="616" t="e">
        <f t="shared" ref="R320" si="611">+P320/O320</f>
        <v>#DIV/0!</v>
      </c>
      <c r="S320" s="620" t="e">
        <f t="shared" ref="S320:S321" si="612">+Q320/P320</f>
        <v>#DIV/0!</v>
      </c>
      <c r="T320" s="403"/>
      <c r="U320" s="172"/>
      <c r="V320" s="172"/>
      <c r="W320" s="172"/>
      <c r="X320" s="172"/>
      <c r="Y320" s="172"/>
      <c r="Z320" s="172"/>
      <c r="AA320" s="237"/>
    </row>
    <row r="321" spans="2:27" s="238" customFormat="1" ht="19.899999999999999" customHeight="1">
      <c r="B321" s="705"/>
      <c r="C321" s="790"/>
      <c r="D321" s="673"/>
      <c r="E321" s="639"/>
      <c r="F321" s="179" t="s">
        <v>22</v>
      </c>
      <c r="G321" s="536">
        <v>5.3380000000000001</v>
      </c>
      <c r="H321" s="498"/>
      <c r="I321" s="527">
        <f>G321+H321+K320</f>
        <v>6.9159999999999986</v>
      </c>
      <c r="J321" s="495">
        <v>0.03</v>
      </c>
      <c r="K321" s="528">
        <f t="shared" si="602"/>
        <v>6.8859999999999983</v>
      </c>
      <c r="L321" s="277">
        <f t="shared" si="603"/>
        <v>4.3377674956622328E-3</v>
      </c>
      <c r="M321" s="398" t="s">
        <v>258</v>
      </c>
      <c r="N321" s="619"/>
      <c r="O321" s="616"/>
      <c r="P321" s="619">
        <f t="shared" si="606"/>
        <v>0</v>
      </c>
      <c r="Q321" s="616"/>
      <c r="R321" s="616"/>
      <c r="S321" s="620" t="e">
        <f t="shared" si="612"/>
        <v>#DIV/0!</v>
      </c>
      <c r="T321" s="403"/>
      <c r="U321" s="172"/>
      <c r="V321" s="172"/>
      <c r="W321" s="172"/>
      <c r="X321" s="172"/>
      <c r="Y321" s="172"/>
      <c r="Z321" s="172"/>
      <c r="AA321" s="237"/>
    </row>
    <row r="322" spans="2:27" s="238" customFormat="1" ht="19.899999999999999" customHeight="1">
      <c r="B322" s="705"/>
      <c r="C322" s="790"/>
      <c r="D322" s="673"/>
      <c r="E322" s="639" t="s">
        <v>531</v>
      </c>
      <c r="F322" s="179" t="s">
        <v>20</v>
      </c>
      <c r="G322" s="536">
        <v>0.94199999999999995</v>
      </c>
      <c r="H322" s="498"/>
      <c r="I322" s="527">
        <f>G322+H322</f>
        <v>0.94199999999999995</v>
      </c>
      <c r="J322" s="495">
        <v>0.13500000000000001</v>
      </c>
      <c r="K322" s="528">
        <f t="shared" si="519"/>
        <v>0.80699999999999994</v>
      </c>
      <c r="L322" s="277">
        <f t="shared" si="520"/>
        <v>0.14331210191082805</v>
      </c>
      <c r="M322" s="398" t="s">
        <v>258</v>
      </c>
      <c r="N322" s="617">
        <f t="shared" ref="N322:O346" si="613">G322+G323+G324</f>
        <v>10.677</v>
      </c>
      <c r="O322" s="616">
        <f t="shared" si="613"/>
        <v>0</v>
      </c>
      <c r="P322" s="617">
        <f t="shared" si="553"/>
        <v>10.677</v>
      </c>
      <c r="Q322" s="616">
        <f t="shared" ref="Q322" si="614">J322+J323+J324</f>
        <v>3.4020000000000001</v>
      </c>
      <c r="R322" s="616">
        <f t="shared" ref="R322" si="615">P322-Q322</f>
        <v>7.2749999999999995</v>
      </c>
      <c r="S322" s="620">
        <f t="shared" ref="S322" si="616">Q322/P322</f>
        <v>0.31862882832256256</v>
      </c>
      <c r="T322" s="403"/>
      <c r="U322" s="172"/>
      <c r="V322" s="172"/>
      <c r="W322" s="172"/>
      <c r="X322" s="172"/>
      <c r="Y322" s="172"/>
      <c r="Z322" s="172"/>
      <c r="AA322" s="237"/>
    </row>
    <row r="323" spans="2:27" s="238" customFormat="1" ht="19.899999999999999" customHeight="1">
      <c r="B323" s="705"/>
      <c r="C323" s="790"/>
      <c r="D323" s="673"/>
      <c r="E323" s="639"/>
      <c r="F323" s="251" t="s">
        <v>21</v>
      </c>
      <c r="G323" s="536">
        <v>4.3970000000000002</v>
      </c>
      <c r="H323" s="498"/>
      <c r="I323" s="527">
        <f>G323+H323+K322</f>
        <v>5.2040000000000006</v>
      </c>
      <c r="J323" s="495">
        <v>3.2669999999999999</v>
      </c>
      <c r="K323" s="528">
        <f t="shared" si="519"/>
        <v>1.9370000000000007</v>
      </c>
      <c r="L323" s="277">
        <f t="shared" si="520"/>
        <v>0.62778631821675623</v>
      </c>
      <c r="M323" s="398" t="s">
        <v>258</v>
      </c>
      <c r="N323" s="618"/>
      <c r="O323" s="616"/>
      <c r="P323" s="618">
        <f t="shared" si="553"/>
        <v>0</v>
      </c>
      <c r="Q323" s="616">
        <f t="shared" ref="Q323" si="617">+O323-P323</f>
        <v>0</v>
      </c>
      <c r="R323" s="616" t="e">
        <f t="shared" ref="R323" si="618">+P323/O323</f>
        <v>#DIV/0!</v>
      </c>
      <c r="S323" s="620" t="e">
        <f t="shared" ref="S323:S324" si="619">+Q323/P323</f>
        <v>#DIV/0!</v>
      </c>
      <c r="T323" s="403"/>
      <c r="U323" s="172"/>
      <c r="V323" s="172"/>
      <c r="W323" s="172"/>
      <c r="X323" s="172"/>
      <c r="Y323" s="172"/>
      <c r="Z323" s="172"/>
      <c r="AA323" s="237"/>
    </row>
    <row r="324" spans="2:27" s="238" customFormat="1" ht="19.899999999999999" customHeight="1" thickBot="1">
      <c r="B324" s="705"/>
      <c r="C324" s="790"/>
      <c r="D324" s="674"/>
      <c r="E324" s="639"/>
      <c r="F324" s="179" t="s">
        <v>22</v>
      </c>
      <c r="G324" s="537">
        <v>5.3380000000000001</v>
      </c>
      <c r="H324" s="499"/>
      <c r="I324" s="532">
        <f>G324+H324+K323</f>
        <v>7.2750000000000004</v>
      </c>
      <c r="J324" s="545"/>
      <c r="K324" s="533">
        <f t="shared" si="519"/>
        <v>7.2750000000000004</v>
      </c>
      <c r="L324" s="534">
        <f t="shared" si="520"/>
        <v>0</v>
      </c>
      <c r="M324" s="398" t="s">
        <v>258</v>
      </c>
      <c r="N324" s="619"/>
      <c r="O324" s="616"/>
      <c r="P324" s="619">
        <f t="shared" si="553"/>
        <v>0</v>
      </c>
      <c r="Q324" s="616"/>
      <c r="R324" s="616"/>
      <c r="S324" s="620" t="e">
        <f t="shared" si="619"/>
        <v>#DIV/0!</v>
      </c>
      <c r="T324" s="403"/>
      <c r="U324" s="172"/>
      <c r="V324" s="172"/>
      <c r="W324" s="172"/>
      <c r="X324" s="172"/>
      <c r="Y324" s="172"/>
      <c r="Z324" s="172"/>
      <c r="AA324" s="237"/>
    </row>
    <row r="325" spans="2:27" s="238" customFormat="1" ht="19.899999999999999" customHeight="1">
      <c r="B325" s="705"/>
      <c r="C325" s="790"/>
      <c r="D325" s="628" t="s">
        <v>532</v>
      </c>
      <c r="E325" s="678" t="s">
        <v>533</v>
      </c>
      <c r="F325" s="179" t="s">
        <v>20</v>
      </c>
      <c r="G325" s="538">
        <v>0.93899999999999995</v>
      </c>
      <c r="H325" s="500"/>
      <c r="I325" s="546">
        <f>G325+H325</f>
        <v>0.93899999999999995</v>
      </c>
      <c r="J325" s="494">
        <v>0.94500000000000006</v>
      </c>
      <c r="K325" s="529">
        <f t="shared" si="472"/>
        <v>-6.0000000000001164E-3</v>
      </c>
      <c r="L325" s="530">
        <f t="shared" si="388"/>
        <v>1.0063897763578276</v>
      </c>
      <c r="M325" s="398" t="s">
        <v>258</v>
      </c>
      <c r="N325" s="617">
        <f t="shared" ref="N325:O349" si="620">G325+G326+G327</f>
        <v>10.67</v>
      </c>
      <c r="O325" s="616">
        <f t="shared" si="620"/>
        <v>0</v>
      </c>
      <c r="P325" s="617">
        <f t="shared" si="553"/>
        <v>10.67</v>
      </c>
      <c r="Q325" s="616">
        <f t="shared" ref="Q325" si="621">J325+J326+J327</f>
        <v>5.2650000000000006</v>
      </c>
      <c r="R325" s="616">
        <f t="shared" ref="R325" si="622">P325-Q325</f>
        <v>5.4049999999999994</v>
      </c>
      <c r="S325" s="620">
        <f t="shared" ref="S325" si="623">Q325/P325</f>
        <v>0.49343955014058111</v>
      </c>
      <c r="T325" s="403"/>
      <c r="U325" s="172"/>
      <c r="V325" s="172"/>
      <c r="W325" s="172"/>
      <c r="X325" s="172"/>
      <c r="Y325" s="172"/>
      <c r="Z325" s="172"/>
      <c r="AA325" s="237"/>
    </row>
    <row r="326" spans="2:27" s="238" customFormat="1" ht="19.899999999999999" customHeight="1">
      <c r="B326" s="705"/>
      <c r="C326" s="790"/>
      <c r="D326" s="629"/>
      <c r="E326" s="639"/>
      <c r="F326" s="251" t="s">
        <v>21</v>
      </c>
      <c r="G326" s="536">
        <v>4.3959999999999999</v>
      </c>
      <c r="H326" s="498"/>
      <c r="I326" s="527">
        <f>G326+H326+K325</f>
        <v>4.3899999999999997</v>
      </c>
      <c r="J326" s="397">
        <v>4.32</v>
      </c>
      <c r="K326" s="528">
        <f t="shared" si="472"/>
        <v>6.9999999999999396E-2</v>
      </c>
      <c r="L326" s="277">
        <f t="shared" si="388"/>
        <v>0.98405466970387256</v>
      </c>
      <c r="M326" s="398">
        <v>44000</v>
      </c>
      <c r="N326" s="618"/>
      <c r="O326" s="616"/>
      <c r="P326" s="618">
        <f t="shared" si="553"/>
        <v>0</v>
      </c>
      <c r="Q326" s="616">
        <f t="shared" ref="Q326" si="624">+O326-P326</f>
        <v>0</v>
      </c>
      <c r="R326" s="616" t="e">
        <f t="shared" ref="R326" si="625">+P326/O326</f>
        <v>#DIV/0!</v>
      </c>
      <c r="S326" s="620" t="e">
        <f t="shared" ref="S326:S327" si="626">+Q326/P326</f>
        <v>#DIV/0!</v>
      </c>
      <c r="T326" s="403"/>
      <c r="U326" s="172"/>
      <c r="V326" s="172"/>
      <c r="W326" s="172"/>
      <c r="X326" s="172"/>
      <c r="Y326" s="172"/>
      <c r="Z326" s="172"/>
      <c r="AA326" s="237"/>
    </row>
    <row r="327" spans="2:27" s="238" customFormat="1" ht="19.899999999999999" customHeight="1">
      <c r="B327" s="705"/>
      <c r="C327" s="790"/>
      <c r="D327" s="629"/>
      <c r="E327" s="639"/>
      <c r="F327" s="179" t="s">
        <v>22</v>
      </c>
      <c r="G327" s="536">
        <v>5.335</v>
      </c>
      <c r="H327" s="498"/>
      <c r="I327" s="527">
        <f>G327+H327+K326</f>
        <v>5.4049999999999994</v>
      </c>
      <c r="J327" s="397"/>
      <c r="K327" s="528">
        <f t="shared" si="472"/>
        <v>5.4049999999999994</v>
      </c>
      <c r="L327" s="277">
        <f t="shared" si="388"/>
        <v>0</v>
      </c>
      <c r="M327" s="398" t="s">
        <v>258</v>
      </c>
      <c r="N327" s="619"/>
      <c r="O327" s="616"/>
      <c r="P327" s="619">
        <f t="shared" si="553"/>
        <v>0</v>
      </c>
      <c r="Q327" s="616"/>
      <c r="R327" s="616"/>
      <c r="S327" s="620" t="e">
        <f t="shared" si="626"/>
        <v>#DIV/0!</v>
      </c>
      <c r="T327" s="403"/>
      <c r="U327" s="172"/>
      <c r="V327" s="172"/>
      <c r="W327" s="172"/>
      <c r="X327" s="172"/>
      <c r="Y327" s="172"/>
      <c r="Z327" s="172"/>
      <c r="AA327" s="237"/>
    </row>
    <row r="328" spans="2:27" s="238" customFormat="1" ht="19.899999999999999" customHeight="1">
      <c r="B328" s="705"/>
      <c r="C328" s="790"/>
      <c r="D328" s="629"/>
      <c r="E328" s="639" t="s">
        <v>534</v>
      </c>
      <c r="F328" s="179" t="s">
        <v>20</v>
      </c>
      <c r="G328" s="536">
        <v>0.93899999999999995</v>
      </c>
      <c r="H328" s="498"/>
      <c r="I328" s="547">
        <f>G328+H328</f>
        <v>0.93899999999999995</v>
      </c>
      <c r="J328" s="397">
        <v>0.32400000000000001</v>
      </c>
      <c r="K328" s="528">
        <f t="shared" si="472"/>
        <v>0.61499999999999999</v>
      </c>
      <c r="L328" s="277">
        <f t="shared" si="388"/>
        <v>0.34504792332268375</v>
      </c>
      <c r="M328" s="398" t="s">
        <v>258</v>
      </c>
      <c r="N328" s="617">
        <f t="shared" ref="N328:O352" si="627">G328+G329+G330</f>
        <v>10.673999999999999</v>
      </c>
      <c r="O328" s="616">
        <f t="shared" si="627"/>
        <v>0</v>
      </c>
      <c r="P328" s="617">
        <f t="shared" si="553"/>
        <v>10.673999999999999</v>
      </c>
      <c r="Q328" s="616">
        <f t="shared" ref="Q328" si="628">J328+J329+J330</f>
        <v>1.2150000000000001</v>
      </c>
      <c r="R328" s="616">
        <f t="shared" ref="R328" si="629">P328-Q328</f>
        <v>9.4589999999999996</v>
      </c>
      <c r="S328" s="620">
        <f t="shared" ref="S328" si="630">Q328/P328</f>
        <v>0.11382799325463745</v>
      </c>
      <c r="T328" s="403"/>
      <c r="U328" s="172"/>
      <c r="V328" s="172"/>
      <c r="W328" s="172"/>
      <c r="X328" s="172"/>
      <c r="Y328" s="172"/>
      <c r="Z328" s="172"/>
      <c r="AA328" s="237"/>
    </row>
    <row r="329" spans="2:27" s="238" customFormat="1" ht="19.899999999999999" customHeight="1">
      <c r="B329" s="705"/>
      <c r="C329" s="790"/>
      <c r="D329" s="629"/>
      <c r="E329" s="639"/>
      <c r="F329" s="251" t="s">
        <v>21</v>
      </c>
      <c r="G329" s="536">
        <v>4.3979999999999997</v>
      </c>
      <c r="H329" s="498"/>
      <c r="I329" s="547">
        <f>G329+H329+K328</f>
        <v>5.0129999999999999</v>
      </c>
      <c r="J329" s="397">
        <v>0.89100000000000001</v>
      </c>
      <c r="K329" s="528">
        <f t="shared" si="472"/>
        <v>4.1219999999999999</v>
      </c>
      <c r="L329" s="277">
        <f t="shared" si="388"/>
        <v>0.17773788150807901</v>
      </c>
      <c r="M329" s="398" t="s">
        <v>258</v>
      </c>
      <c r="N329" s="618"/>
      <c r="O329" s="616"/>
      <c r="P329" s="618">
        <f t="shared" si="553"/>
        <v>0</v>
      </c>
      <c r="Q329" s="616">
        <f t="shared" ref="Q329" si="631">+O329-P329</f>
        <v>0</v>
      </c>
      <c r="R329" s="616" t="e">
        <f t="shared" ref="R329" si="632">+P329/O329</f>
        <v>#DIV/0!</v>
      </c>
      <c r="S329" s="620" t="e">
        <f t="shared" ref="S329:S330" si="633">+Q329/P329</f>
        <v>#DIV/0!</v>
      </c>
      <c r="T329" s="403"/>
      <c r="U329" s="172"/>
      <c r="V329" s="172"/>
      <c r="W329" s="172"/>
      <c r="X329" s="172"/>
      <c r="Y329" s="172"/>
      <c r="Z329" s="172"/>
      <c r="AA329" s="237"/>
    </row>
    <row r="330" spans="2:27" s="238" customFormat="1" ht="19.899999999999999" customHeight="1">
      <c r="B330" s="705"/>
      <c r="C330" s="790"/>
      <c r="D330" s="629"/>
      <c r="E330" s="639"/>
      <c r="F330" s="179" t="s">
        <v>22</v>
      </c>
      <c r="G330" s="536">
        <v>5.3369999999999997</v>
      </c>
      <c r="H330" s="498"/>
      <c r="I330" s="547">
        <f>G330+H330+K329</f>
        <v>9.4589999999999996</v>
      </c>
      <c r="J330" s="397"/>
      <c r="K330" s="528">
        <f t="shared" si="472"/>
        <v>9.4589999999999996</v>
      </c>
      <c r="L330" s="277">
        <f t="shared" si="388"/>
        <v>0</v>
      </c>
      <c r="M330" s="398" t="s">
        <v>258</v>
      </c>
      <c r="N330" s="619"/>
      <c r="O330" s="616"/>
      <c r="P330" s="619">
        <f t="shared" si="553"/>
        <v>0</v>
      </c>
      <c r="Q330" s="616"/>
      <c r="R330" s="616"/>
      <c r="S330" s="620" t="e">
        <f t="shared" si="633"/>
        <v>#DIV/0!</v>
      </c>
      <c r="T330" s="403"/>
      <c r="U330" s="172"/>
      <c r="V330" s="172"/>
      <c r="W330" s="172"/>
      <c r="X330" s="172"/>
      <c r="Y330" s="172"/>
      <c r="Z330" s="172"/>
      <c r="AA330" s="237"/>
    </row>
    <row r="331" spans="2:27" s="238" customFormat="1" ht="19.899999999999999" customHeight="1">
      <c r="B331" s="705"/>
      <c r="C331" s="790"/>
      <c r="D331" s="629"/>
      <c r="E331" s="639" t="s">
        <v>480</v>
      </c>
      <c r="F331" s="179" t="s">
        <v>20</v>
      </c>
      <c r="G331" s="536">
        <v>0.93899999999999995</v>
      </c>
      <c r="H331" s="498"/>
      <c r="I331" s="547">
        <f>G331+H331</f>
        <v>0.93899999999999995</v>
      </c>
      <c r="J331" s="397">
        <v>0.40500000000000003</v>
      </c>
      <c r="K331" s="528">
        <f t="shared" si="472"/>
        <v>0.53399999999999992</v>
      </c>
      <c r="L331" s="277">
        <f t="shared" si="388"/>
        <v>0.43130990415335468</v>
      </c>
      <c r="M331" s="398" t="s">
        <v>258</v>
      </c>
      <c r="N331" s="617">
        <f t="shared" ref="N331:O355" si="634">G331+G332+G333</f>
        <v>10.673</v>
      </c>
      <c r="O331" s="616">
        <f t="shared" si="634"/>
        <v>0</v>
      </c>
      <c r="P331" s="617">
        <f t="shared" si="553"/>
        <v>10.673</v>
      </c>
      <c r="Q331" s="616">
        <f t="shared" ref="Q331" si="635">J331+J332+J333</f>
        <v>5.2650000000000006</v>
      </c>
      <c r="R331" s="616">
        <f t="shared" ref="R331" si="636">P331-Q331</f>
        <v>5.4079999999999995</v>
      </c>
      <c r="S331" s="620">
        <f t="shared" ref="S331" si="637">Q331/P331</f>
        <v>0.49330085261875767</v>
      </c>
      <c r="T331" s="403"/>
      <c r="U331" s="172"/>
      <c r="V331" s="172"/>
      <c r="W331" s="172"/>
      <c r="X331" s="172"/>
      <c r="Y331" s="172"/>
      <c r="Z331" s="172"/>
      <c r="AA331" s="237"/>
    </row>
    <row r="332" spans="2:27" s="238" customFormat="1" ht="19.899999999999999" customHeight="1">
      <c r="B332" s="705"/>
      <c r="C332" s="790"/>
      <c r="D332" s="629"/>
      <c r="E332" s="639"/>
      <c r="F332" s="251" t="s">
        <v>21</v>
      </c>
      <c r="G332" s="536">
        <v>4.3970000000000002</v>
      </c>
      <c r="H332" s="498"/>
      <c r="I332" s="547">
        <f>G332+H332+K331</f>
        <v>4.931</v>
      </c>
      <c r="J332" s="397">
        <v>4.8600000000000003</v>
      </c>
      <c r="K332" s="528">
        <f t="shared" si="472"/>
        <v>7.099999999999973E-2</v>
      </c>
      <c r="L332" s="548">
        <f t="shared" si="388"/>
        <v>0.98560129791117423</v>
      </c>
      <c r="M332" s="398">
        <v>43973</v>
      </c>
      <c r="N332" s="618"/>
      <c r="O332" s="616"/>
      <c r="P332" s="618">
        <f t="shared" si="553"/>
        <v>0</v>
      </c>
      <c r="Q332" s="616">
        <f t="shared" ref="Q332" si="638">+O332-P332</f>
        <v>0</v>
      </c>
      <c r="R332" s="616" t="e">
        <f t="shared" ref="R332" si="639">+P332/O332</f>
        <v>#DIV/0!</v>
      </c>
      <c r="S332" s="620" t="e">
        <f t="shared" ref="S332:S333" si="640">+Q332/P332</f>
        <v>#DIV/0!</v>
      </c>
      <c r="T332" s="403"/>
      <c r="U332" s="172"/>
      <c r="V332" s="172"/>
      <c r="W332" s="172"/>
      <c r="X332" s="172"/>
      <c r="Y332" s="172"/>
      <c r="Z332" s="172"/>
      <c r="AA332" s="237"/>
    </row>
    <row r="333" spans="2:27" s="238" customFormat="1" ht="19.899999999999999" customHeight="1">
      <c r="B333" s="705"/>
      <c r="C333" s="790"/>
      <c r="D333" s="629"/>
      <c r="E333" s="639"/>
      <c r="F333" s="179" t="s">
        <v>22</v>
      </c>
      <c r="G333" s="536">
        <v>5.3369999999999997</v>
      </c>
      <c r="H333" s="498"/>
      <c r="I333" s="547">
        <f>G333+H333+K332</f>
        <v>5.4079999999999995</v>
      </c>
      <c r="J333" s="397"/>
      <c r="K333" s="528">
        <f t="shared" si="472"/>
        <v>5.4079999999999995</v>
      </c>
      <c r="L333" s="277">
        <f t="shared" si="388"/>
        <v>0</v>
      </c>
      <c r="M333" s="398" t="s">
        <v>258</v>
      </c>
      <c r="N333" s="619"/>
      <c r="O333" s="616"/>
      <c r="P333" s="619">
        <f t="shared" si="553"/>
        <v>0</v>
      </c>
      <c r="Q333" s="616"/>
      <c r="R333" s="616"/>
      <c r="S333" s="620" t="e">
        <f t="shared" si="640"/>
        <v>#DIV/0!</v>
      </c>
      <c r="T333" s="403"/>
      <c r="U333" s="172"/>
      <c r="V333" s="172"/>
      <c r="W333" s="172"/>
      <c r="X333" s="172"/>
      <c r="Y333" s="172"/>
      <c r="Z333" s="172"/>
      <c r="AA333" s="237"/>
    </row>
    <row r="334" spans="2:27" s="238" customFormat="1" ht="19.899999999999999" customHeight="1">
      <c r="B334" s="705"/>
      <c r="C334" s="790"/>
      <c r="D334" s="629"/>
      <c r="E334" s="639" t="s">
        <v>535</v>
      </c>
      <c r="F334" s="179" t="s">
        <v>20</v>
      </c>
      <c r="G334" s="536">
        <v>0.93899999999999995</v>
      </c>
      <c r="H334" s="498"/>
      <c r="I334" s="527">
        <f>G334+H334</f>
        <v>0.93899999999999995</v>
      </c>
      <c r="J334" s="397">
        <v>1.242</v>
      </c>
      <c r="K334" s="528">
        <f t="shared" si="472"/>
        <v>-0.30300000000000005</v>
      </c>
      <c r="L334" s="277">
        <f>J334/I334</f>
        <v>1.3226837060702876</v>
      </c>
      <c r="M334" s="398">
        <v>43858</v>
      </c>
      <c r="N334" s="617">
        <f t="shared" ref="N334:O358" si="641">G334+G335+G336</f>
        <v>10.672000000000001</v>
      </c>
      <c r="O334" s="616">
        <f t="shared" si="641"/>
        <v>0</v>
      </c>
      <c r="P334" s="617">
        <f t="shared" si="553"/>
        <v>10.672000000000001</v>
      </c>
      <c r="Q334" s="616">
        <f t="shared" ref="Q334" si="642">J334+J335+J336</f>
        <v>5.319</v>
      </c>
      <c r="R334" s="616">
        <f t="shared" ref="R334" si="643">P334-Q334</f>
        <v>5.3530000000000006</v>
      </c>
      <c r="S334" s="620">
        <f t="shared" ref="S334" si="644">Q334/P334</f>
        <v>0.49840704647676159</v>
      </c>
      <c r="T334" s="403"/>
      <c r="U334" s="172"/>
      <c r="V334" s="172"/>
      <c r="W334" s="172"/>
      <c r="X334" s="172"/>
      <c r="Y334" s="172"/>
      <c r="Z334" s="172"/>
      <c r="AA334" s="237"/>
    </row>
    <row r="335" spans="2:27" s="238" customFormat="1" ht="19.899999999999999" customHeight="1">
      <c r="B335" s="705"/>
      <c r="C335" s="790"/>
      <c r="D335" s="629"/>
      <c r="E335" s="639"/>
      <c r="F335" s="251" t="s">
        <v>21</v>
      </c>
      <c r="G335" s="536">
        <v>4.3970000000000002</v>
      </c>
      <c r="H335" s="498"/>
      <c r="I335" s="527">
        <f>G335+H335+K334</f>
        <v>4.0940000000000003</v>
      </c>
      <c r="J335" s="397">
        <v>3.9689999999999999</v>
      </c>
      <c r="K335" s="528">
        <f t="shared" si="472"/>
        <v>0.12500000000000044</v>
      </c>
      <c r="L335" s="277">
        <f>J335/I335</f>
        <v>0.96946751343429394</v>
      </c>
      <c r="M335" s="398">
        <v>44000</v>
      </c>
      <c r="N335" s="618"/>
      <c r="O335" s="616"/>
      <c r="P335" s="618">
        <f t="shared" si="553"/>
        <v>0</v>
      </c>
      <c r="Q335" s="616">
        <f t="shared" ref="Q335" si="645">+O335-P335</f>
        <v>0</v>
      </c>
      <c r="R335" s="616" t="e">
        <f t="shared" ref="R335" si="646">+P335/O335</f>
        <v>#DIV/0!</v>
      </c>
      <c r="S335" s="620" t="e">
        <f t="shared" ref="S335:S336" si="647">+Q335/P335</f>
        <v>#DIV/0!</v>
      </c>
      <c r="T335" s="403"/>
      <c r="U335" s="172"/>
      <c r="V335" s="172"/>
      <c r="W335" s="172"/>
      <c r="X335" s="172"/>
      <c r="Y335" s="172"/>
      <c r="Z335" s="172"/>
      <c r="AA335" s="237"/>
    </row>
    <row r="336" spans="2:27" s="238" customFormat="1" ht="19.899999999999999" customHeight="1">
      <c r="B336" s="705"/>
      <c r="C336" s="790"/>
      <c r="D336" s="629"/>
      <c r="E336" s="639"/>
      <c r="F336" s="179" t="s">
        <v>22</v>
      </c>
      <c r="G336" s="536">
        <v>5.3360000000000003</v>
      </c>
      <c r="H336" s="498"/>
      <c r="I336" s="527">
        <f>G336+H336+K335</f>
        <v>5.4610000000000003</v>
      </c>
      <c r="J336" s="397">
        <v>0.108</v>
      </c>
      <c r="K336" s="528">
        <f t="shared" si="472"/>
        <v>5.3530000000000006</v>
      </c>
      <c r="L336" s="277">
        <f t="shared" ref="L336:L360" si="648">J336/I336</f>
        <v>1.9776597692730269E-2</v>
      </c>
      <c r="M336" s="398" t="s">
        <v>258</v>
      </c>
      <c r="N336" s="619"/>
      <c r="O336" s="616"/>
      <c r="P336" s="619">
        <f t="shared" si="553"/>
        <v>0</v>
      </c>
      <c r="Q336" s="616"/>
      <c r="R336" s="616"/>
      <c r="S336" s="620" t="e">
        <f t="shared" si="647"/>
        <v>#DIV/0!</v>
      </c>
      <c r="T336" s="403"/>
      <c r="U336" s="172"/>
      <c r="V336" s="172"/>
      <c r="W336" s="172"/>
      <c r="X336" s="172"/>
      <c r="Y336" s="172"/>
      <c r="Z336" s="172"/>
      <c r="AA336" s="237"/>
    </row>
    <row r="337" spans="2:27" s="238" customFormat="1" ht="19.899999999999999" customHeight="1">
      <c r="B337" s="705"/>
      <c r="C337" s="790"/>
      <c r="D337" s="629"/>
      <c r="E337" s="639" t="s">
        <v>536</v>
      </c>
      <c r="F337" s="179" t="s">
        <v>20</v>
      </c>
      <c r="G337" s="536">
        <v>0.93899999999999995</v>
      </c>
      <c r="H337" s="498"/>
      <c r="I337" s="527">
        <f>G337+H337</f>
        <v>0.93899999999999995</v>
      </c>
      <c r="J337" s="397">
        <v>1.0529999999999999</v>
      </c>
      <c r="K337" s="528">
        <f t="shared" si="472"/>
        <v>-0.11399999999999999</v>
      </c>
      <c r="L337" s="277">
        <f t="shared" si="648"/>
        <v>1.1214057507987221</v>
      </c>
      <c r="M337" s="398">
        <v>43858</v>
      </c>
      <c r="N337" s="522"/>
      <c r="O337" s="519"/>
      <c r="P337" s="520"/>
      <c r="Q337" s="519"/>
      <c r="R337" s="519"/>
      <c r="S337" s="521"/>
      <c r="T337" s="403"/>
      <c r="U337" s="172"/>
      <c r="V337" s="172"/>
      <c r="W337" s="172"/>
      <c r="X337" s="172"/>
      <c r="Y337" s="172"/>
      <c r="Z337" s="172"/>
      <c r="AA337" s="237"/>
    </row>
    <row r="338" spans="2:27" s="238" customFormat="1" ht="19.899999999999999" customHeight="1">
      <c r="B338" s="705"/>
      <c r="C338" s="790"/>
      <c r="D338" s="629"/>
      <c r="E338" s="639"/>
      <c r="F338" s="251" t="s">
        <v>21</v>
      </c>
      <c r="G338" s="536">
        <v>4.3979999999999997</v>
      </c>
      <c r="H338" s="498"/>
      <c r="I338" s="527">
        <f>G338+H338+K337</f>
        <v>4.2839999999999998</v>
      </c>
      <c r="J338" s="397">
        <v>3.78</v>
      </c>
      <c r="K338" s="528">
        <f t="shared" si="472"/>
        <v>0.504</v>
      </c>
      <c r="L338" s="277">
        <f t="shared" si="648"/>
        <v>0.88235294117647056</v>
      </c>
      <c r="M338" s="398" t="s">
        <v>258</v>
      </c>
      <c r="N338" s="522"/>
      <c r="O338" s="519"/>
      <c r="P338" s="520"/>
      <c r="Q338" s="519"/>
      <c r="R338" s="519"/>
      <c r="S338" s="521"/>
      <c r="T338" s="403"/>
      <c r="U338" s="172"/>
      <c r="V338" s="172"/>
      <c r="W338" s="172"/>
      <c r="X338" s="172"/>
      <c r="Y338" s="172"/>
      <c r="Z338" s="172"/>
      <c r="AA338" s="237"/>
    </row>
    <row r="339" spans="2:27" s="238" customFormat="1" ht="19.899999999999999" customHeight="1">
      <c r="B339" s="705"/>
      <c r="C339" s="790"/>
      <c r="D339" s="629"/>
      <c r="E339" s="639"/>
      <c r="F339" s="179" t="s">
        <v>22</v>
      </c>
      <c r="G339" s="536">
        <v>5.3369999999999997</v>
      </c>
      <c r="H339" s="498"/>
      <c r="I339" s="527">
        <f>G339+H339+K338</f>
        <v>5.8409999999999993</v>
      </c>
      <c r="J339" s="397">
        <v>0.54</v>
      </c>
      <c r="K339" s="528">
        <f t="shared" si="472"/>
        <v>5.3009999999999993</v>
      </c>
      <c r="L339" s="277">
        <f t="shared" si="648"/>
        <v>9.2449922958397546E-2</v>
      </c>
      <c r="M339" s="398" t="s">
        <v>258</v>
      </c>
      <c r="N339" s="522"/>
      <c r="O339" s="519"/>
      <c r="P339" s="520"/>
      <c r="Q339" s="519"/>
      <c r="R339" s="519"/>
      <c r="S339" s="521"/>
      <c r="T339" s="403"/>
      <c r="U339" s="172"/>
      <c r="V339" s="172"/>
      <c r="W339" s="172"/>
      <c r="X339" s="172"/>
      <c r="Y339" s="172"/>
      <c r="Z339" s="172"/>
      <c r="AA339" s="237"/>
    </row>
    <row r="340" spans="2:27" s="238" customFormat="1" ht="19.899999999999999" customHeight="1">
      <c r="B340" s="705"/>
      <c r="C340" s="790"/>
      <c r="D340" s="629"/>
      <c r="E340" s="639" t="s">
        <v>537</v>
      </c>
      <c r="F340" s="179" t="s">
        <v>20</v>
      </c>
      <c r="G340" s="536">
        <v>0.93899999999999995</v>
      </c>
      <c r="H340" s="498"/>
      <c r="I340" s="527">
        <f>G340+H340</f>
        <v>0.93899999999999995</v>
      </c>
      <c r="J340" s="397">
        <v>0.54</v>
      </c>
      <c r="K340" s="528">
        <f t="shared" si="472"/>
        <v>0.39899999999999991</v>
      </c>
      <c r="L340" s="277">
        <f t="shared" si="648"/>
        <v>0.57507987220447288</v>
      </c>
      <c r="M340" s="398" t="s">
        <v>258</v>
      </c>
      <c r="N340" s="617">
        <f t="shared" ref="N340:O340" si="649">G340+G341+G342</f>
        <v>10.673999999999999</v>
      </c>
      <c r="O340" s="616">
        <f t="shared" si="649"/>
        <v>0</v>
      </c>
      <c r="P340" s="617">
        <f t="shared" si="553"/>
        <v>10.673999999999999</v>
      </c>
      <c r="Q340" s="616">
        <f t="shared" ref="Q340" si="650">J340+J341+J342</f>
        <v>3.1859999999999999</v>
      </c>
      <c r="R340" s="616">
        <f t="shared" ref="R340" si="651">P340-Q340</f>
        <v>7.4879999999999995</v>
      </c>
      <c r="S340" s="620">
        <f t="shared" ref="S340" si="652">Q340/P340</f>
        <v>0.29848229342327148</v>
      </c>
      <c r="T340" s="403"/>
      <c r="U340" s="172"/>
      <c r="V340" s="172"/>
      <c r="W340" s="172"/>
      <c r="X340" s="172"/>
      <c r="Y340" s="172"/>
      <c r="Z340" s="172"/>
      <c r="AA340" s="237"/>
    </row>
    <row r="341" spans="2:27" s="238" customFormat="1" ht="19.899999999999999" customHeight="1">
      <c r="B341" s="705"/>
      <c r="C341" s="790"/>
      <c r="D341" s="629"/>
      <c r="E341" s="639"/>
      <c r="F341" s="251" t="s">
        <v>21</v>
      </c>
      <c r="G341" s="536">
        <v>4.3979999999999997</v>
      </c>
      <c r="H341" s="498"/>
      <c r="I341" s="527">
        <f>G341+H341+K340</f>
        <v>4.7969999999999997</v>
      </c>
      <c r="J341" s="397">
        <v>2.6459999999999999</v>
      </c>
      <c r="K341" s="528">
        <f t="shared" si="472"/>
        <v>2.1509999999999998</v>
      </c>
      <c r="L341" s="277">
        <f t="shared" si="648"/>
        <v>0.55159474671669795</v>
      </c>
      <c r="M341" s="398" t="s">
        <v>258</v>
      </c>
      <c r="N341" s="618"/>
      <c r="O341" s="616"/>
      <c r="P341" s="618">
        <f t="shared" si="553"/>
        <v>0</v>
      </c>
      <c r="Q341" s="616">
        <f t="shared" ref="Q341" si="653">+O341-P341</f>
        <v>0</v>
      </c>
      <c r="R341" s="616" t="e">
        <f t="shared" ref="R341" si="654">+P341/O341</f>
        <v>#DIV/0!</v>
      </c>
      <c r="S341" s="620" t="e">
        <f t="shared" ref="S341:S342" si="655">+Q341/P341</f>
        <v>#DIV/0!</v>
      </c>
      <c r="T341" s="403"/>
      <c r="U341" s="172"/>
      <c r="V341" s="172"/>
      <c r="W341" s="172"/>
      <c r="X341" s="172"/>
      <c r="Y341" s="172"/>
      <c r="Z341" s="172"/>
      <c r="AA341" s="237"/>
    </row>
    <row r="342" spans="2:27" s="169" customFormat="1" ht="19.899999999999999" customHeight="1">
      <c r="B342" s="705"/>
      <c r="C342" s="790"/>
      <c r="D342" s="629"/>
      <c r="E342" s="639"/>
      <c r="F342" s="179" t="s">
        <v>22</v>
      </c>
      <c r="G342" s="536">
        <v>5.3369999999999997</v>
      </c>
      <c r="H342" s="498"/>
      <c r="I342" s="527">
        <f>G342+H342+K341</f>
        <v>7.4879999999999995</v>
      </c>
      <c r="J342" s="397"/>
      <c r="K342" s="528">
        <f t="shared" si="472"/>
        <v>7.4879999999999995</v>
      </c>
      <c r="L342" s="277">
        <f t="shared" si="648"/>
        <v>0</v>
      </c>
      <c r="M342" s="398" t="s">
        <v>258</v>
      </c>
      <c r="N342" s="619"/>
      <c r="O342" s="616"/>
      <c r="P342" s="619">
        <f t="shared" si="553"/>
        <v>0</v>
      </c>
      <c r="Q342" s="616"/>
      <c r="R342" s="616"/>
      <c r="S342" s="620" t="e">
        <f t="shared" si="655"/>
        <v>#DIV/0!</v>
      </c>
      <c r="T342" s="403"/>
      <c r="U342" s="172"/>
      <c r="V342" s="172"/>
      <c r="W342" s="172"/>
      <c r="X342" s="172"/>
      <c r="Y342" s="172"/>
      <c r="Z342" s="172"/>
      <c r="AA342" s="168"/>
    </row>
    <row r="343" spans="2:27" s="169" customFormat="1" ht="15" customHeight="1">
      <c r="B343" s="705"/>
      <c r="C343" s="790"/>
      <c r="D343" s="629"/>
      <c r="E343" s="639" t="s">
        <v>538</v>
      </c>
      <c r="F343" s="399" t="s">
        <v>20</v>
      </c>
      <c r="G343" s="536">
        <v>0.93899999999999995</v>
      </c>
      <c r="H343" s="498"/>
      <c r="I343" s="527">
        <f>G343+H343</f>
        <v>0.93899999999999995</v>
      </c>
      <c r="J343" s="397">
        <v>0.78300000000000003</v>
      </c>
      <c r="K343" s="528">
        <f t="shared" si="472"/>
        <v>0.15599999999999992</v>
      </c>
      <c r="L343" s="277">
        <f t="shared" si="648"/>
        <v>0.83386581469648569</v>
      </c>
      <c r="M343" s="398" t="s">
        <v>258</v>
      </c>
      <c r="N343" s="617">
        <f t="shared" ref="N343" si="656">G343+G344+G345</f>
        <v>10.673999999999999</v>
      </c>
      <c r="O343" s="616">
        <f t="shared" si="595"/>
        <v>0</v>
      </c>
      <c r="P343" s="617">
        <f t="shared" si="553"/>
        <v>10.673999999999999</v>
      </c>
      <c r="Q343" s="616">
        <f t="shared" ref="Q343" si="657">J343+J344+J345</f>
        <v>4.7789999999999999</v>
      </c>
      <c r="R343" s="616">
        <f t="shared" ref="R343" si="658">P343-Q343</f>
        <v>5.8949999999999996</v>
      </c>
      <c r="S343" s="620">
        <f t="shared" ref="S343" si="659">Q343/P343</f>
        <v>0.44772344013490728</v>
      </c>
      <c r="T343" s="403"/>
      <c r="U343" s="172"/>
      <c r="V343" s="172"/>
      <c r="W343" s="172"/>
      <c r="X343" s="172"/>
      <c r="Y343" s="172"/>
      <c r="Z343" s="172"/>
      <c r="AA343" s="168"/>
    </row>
    <row r="344" spans="2:27" s="169" customFormat="1" ht="19.899999999999999" customHeight="1">
      <c r="B344" s="705"/>
      <c r="C344" s="790"/>
      <c r="D344" s="629"/>
      <c r="E344" s="639"/>
      <c r="F344" s="251" t="s">
        <v>21</v>
      </c>
      <c r="G344" s="536">
        <v>4.3979999999999997</v>
      </c>
      <c r="H344" s="498"/>
      <c r="I344" s="527">
        <f>G344+H344+K343</f>
        <v>4.5539999999999994</v>
      </c>
      <c r="J344" s="397">
        <v>3.996</v>
      </c>
      <c r="K344" s="528">
        <f t="shared" si="472"/>
        <v>0.55799999999999939</v>
      </c>
      <c r="L344" s="277">
        <f t="shared" si="648"/>
        <v>0.87747035573122545</v>
      </c>
      <c r="M344" s="398" t="s">
        <v>258</v>
      </c>
      <c r="N344" s="618"/>
      <c r="O344" s="616"/>
      <c r="P344" s="618">
        <f t="shared" si="553"/>
        <v>0</v>
      </c>
      <c r="Q344" s="616">
        <f t="shared" ref="Q344" si="660">+O344-P344</f>
        <v>0</v>
      </c>
      <c r="R344" s="616" t="e">
        <f t="shared" ref="R344" si="661">+P344/O344</f>
        <v>#DIV/0!</v>
      </c>
      <c r="S344" s="620" t="e">
        <f t="shared" ref="S344:S345" si="662">+Q344/P344</f>
        <v>#DIV/0!</v>
      </c>
      <c r="T344" s="403"/>
      <c r="U344" s="172"/>
      <c r="V344" s="172"/>
      <c r="W344" s="172"/>
      <c r="X344" s="172"/>
      <c r="Y344" s="172"/>
      <c r="Z344" s="172"/>
      <c r="AA344" s="168"/>
    </row>
    <row r="345" spans="2:27" s="238" customFormat="1" ht="19.899999999999999" customHeight="1">
      <c r="B345" s="705"/>
      <c r="C345" s="790"/>
      <c r="D345" s="629"/>
      <c r="E345" s="639"/>
      <c r="F345" s="179" t="s">
        <v>22</v>
      </c>
      <c r="G345" s="536">
        <v>5.3369999999999997</v>
      </c>
      <c r="H345" s="498"/>
      <c r="I345" s="527">
        <f>G345+H345+K344</f>
        <v>5.8949999999999996</v>
      </c>
      <c r="J345" s="397"/>
      <c r="K345" s="528">
        <f t="shared" si="472"/>
        <v>5.8949999999999996</v>
      </c>
      <c r="L345" s="277">
        <f t="shared" si="648"/>
        <v>0</v>
      </c>
      <c r="M345" s="398" t="s">
        <v>258</v>
      </c>
      <c r="N345" s="619"/>
      <c r="O345" s="616"/>
      <c r="P345" s="619">
        <f t="shared" si="553"/>
        <v>0</v>
      </c>
      <c r="Q345" s="616"/>
      <c r="R345" s="616"/>
      <c r="S345" s="620" t="e">
        <f t="shared" si="662"/>
        <v>#DIV/0!</v>
      </c>
      <c r="T345" s="403"/>
      <c r="U345" s="172"/>
      <c r="V345" s="172"/>
      <c r="W345" s="172"/>
      <c r="X345" s="172"/>
      <c r="Y345" s="172"/>
      <c r="Z345" s="172"/>
      <c r="AA345" s="237"/>
    </row>
    <row r="346" spans="2:27" s="238" customFormat="1" ht="19.899999999999999" customHeight="1">
      <c r="B346" s="705"/>
      <c r="C346" s="790"/>
      <c r="D346" s="629"/>
      <c r="E346" s="639" t="s">
        <v>539</v>
      </c>
      <c r="F346" s="179" t="s">
        <v>20</v>
      </c>
      <c r="G346" s="536">
        <v>0.93899999999999995</v>
      </c>
      <c r="H346" s="498"/>
      <c r="I346" s="527">
        <f>G346+H346</f>
        <v>0.93899999999999995</v>
      </c>
      <c r="J346" s="397">
        <v>0</v>
      </c>
      <c r="K346" s="528">
        <f t="shared" si="472"/>
        <v>0.93899999999999995</v>
      </c>
      <c r="L346" s="277">
        <f t="shared" si="648"/>
        <v>0</v>
      </c>
      <c r="M346" s="398" t="s">
        <v>258</v>
      </c>
      <c r="N346" s="617">
        <f t="shared" ref="N346" si="663">G346+G347+G348</f>
        <v>10.673</v>
      </c>
      <c r="O346" s="616">
        <f t="shared" si="613"/>
        <v>0</v>
      </c>
      <c r="P346" s="617">
        <f t="shared" si="553"/>
        <v>10.673</v>
      </c>
      <c r="Q346" s="616">
        <f t="shared" ref="Q346" si="664">J346+J347+J348</f>
        <v>4.05</v>
      </c>
      <c r="R346" s="616">
        <f t="shared" ref="R346" si="665">P346-Q346</f>
        <v>6.6230000000000002</v>
      </c>
      <c r="S346" s="620">
        <f t="shared" ref="S346" si="666">Q346/P346</f>
        <v>0.37946219432212125</v>
      </c>
      <c r="T346" s="403"/>
      <c r="U346" s="172"/>
      <c r="V346" s="172"/>
      <c r="W346" s="172"/>
      <c r="X346" s="172"/>
      <c r="Y346" s="172"/>
      <c r="Z346" s="172"/>
      <c r="AA346" s="237"/>
    </row>
    <row r="347" spans="2:27" s="238" customFormat="1" ht="19.899999999999999" customHeight="1">
      <c r="B347" s="705"/>
      <c r="C347" s="790"/>
      <c r="D347" s="629"/>
      <c r="E347" s="639"/>
      <c r="F347" s="251" t="s">
        <v>21</v>
      </c>
      <c r="G347" s="536">
        <v>4.3970000000000002</v>
      </c>
      <c r="H347" s="549"/>
      <c r="I347" s="547">
        <f>G347+H347+K346</f>
        <v>5.3360000000000003</v>
      </c>
      <c r="J347" s="397">
        <v>4.05</v>
      </c>
      <c r="K347" s="528">
        <f t="shared" si="472"/>
        <v>1.2860000000000005</v>
      </c>
      <c r="L347" s="277">
        <f t="shared" si="648"/>
        <v>0.75899550224887546</v>
      </c>
      <c r="M347" s="398" t="s">
        <v>258</v>
      </c>
      <c r="N347" s="618"/>
      <c r="O347" s="616"/>
      <c r="P347" s="618">
        <f t="shared" si="553"/>
        <v>0</v>
      </c>
      <c r="Q347" s="616">
        <f t="shared" ref="Q347" si="667">+O347-P347</f>
        <v>0</v>
      </c>
      <c r="R347" s="616" t="e">
        <f t="shared" ref="R347" si="668">+P347/O347</f>
        <v>#DIV/0!</v>
      </c>
      <c r="S347" s="620" t="e">
        <f t="shared" ref="S347:S348" si="669">+Q347/P347</f>
        <v>#DIV/0!</v>
      </c>
      <c r="T347" s="403"/>
      <c r="U347" s="172"/>
      <c r="V347" s="172"/>
      <c r="W347" s="172"/>
      <c r="X347" s="172"/>
      <c r="Y347" s="172"/>
      <c r="Z347" s="172"/>
      <c r="AA347" s="237"/>
    </row>
    <row r="348" spans="2:27" s="238" customFormat="1" ht="19.899999999999999" customHeight="1">
      <c r="B348" s="705"/>
      <c r="C348" s="790"/>
      <c r="D348" s="629"/>
      <c r="E348" s="639"/>
      <c r="F348" s="179" t="s">
        <v>22</v>
      </c>
      <c r="G348" s="536">
        <v>5.3369999999999997</v>
      </c>
      <c r="H348" s="498"/>
      <c r="I348" s="527">
        <f>G348+H348+K347</f>
        <v>6.6230000000000002</v>
      </c>
      <c r="J348" s="397"/>
      <c r="K348" s="528">
        <f t="shared" si="472"/>
        <v>6.6230000000000002</v>
      </c>
      <c r="L348" s="277">
        <f t="shared" si="648"/>
        <v>0</v>
      </c>
      <c r="M348" s="398" t="s">
        <v>258</v>
      </c>
      <c r="N348" s="619"/>
      <c r="O348" s="616"/>
      <c r="P348" s="619">
        <f t="shared" si="553"/>
        <v>0</v>
      </c>
      <c r="Q348" s="616"/>
      <c r="R348" s="616"/>
      <c r="S348" s="620" t="e">
        <f t="shared" si="669"/>
        <v>#DIV/0!</v>
      </c>
      <c r="T348" s="403"/>
      <c r="U348" s="172"/>
      <c r="V348" s="172"/>
      <c r="W348" s="172"/>
      <c r="X348" s="172"/>
      <c r="Y348" s="172"/>
      <c r="Z348" s="172"/>
      <c r="AA348" s="237"/>
    </row>
    <row r="349" spans="2:27" s="238" customFormat="1" ht="19.899999999999999" customHeight="1">
      <c r="B349" s="705"/>
      <c r="C349" s="790"/>
      <c r="D349" s="629"/>
      <c r="E349" s="639" t="s">
        <v>540</v>
      </c>
      <c r="F349" s="179" t="s">
        <v>20</v>
      </c>
      <c r="G349" s="536">
        <v>0.93899999999999995</v>
      </c>
      <c r="H349" s="498"/>
      <c r="I349" s="527">
        <f>G349+H349</f>
        <v>0.93899999999999995</v>
      </c>
      <c r="J349" s="397">
        <v>0.89100000000000013</v>
      </c>
      <c r="K349" s="528">
        <f t="shared" si="472"/>
        <v>4.7999999999999821E-2</v>
      </c>
      <c r="L349" s="277">
        <f t="shared" si="648"/>
        <v>0.94888178913738042</v>
      </c>
      <c r="M349" s="398" t="s">
        <v>258</v>
      </c>
      <c r="N349" s="617">
        <f t="shared" ref="N349" si="670">G349+G350+G351</f>
        <v>10.673999999999999</v>
      </c>
      <c r="O349" s="616">
        <f t="shared" si="620"/>
        <v>0</v>
      </c>
      <c r="P349" s="617">
        <f t="shared" si="553"/>
        <v>10.673999999999999</v>
      </c>
      <c r="Q349" s="616">
        <f t="shared" ref="Q349" si="671">J349+J350+J351</f>
        <v>4.1850000000000005</v>
      </c>
      <c r="R349" s="616">
        <f t="shared" ref="R349" si="672">P349-Q349</f>
        <v>6.488999999999999</v>
      </c>
      <c r="S349" s="620">
        <f t="shared" ref="S349" si="673">Q349/P349</f>
        <v>0.39207419898819568</v>
      </c>
      <c r="T349" s="403"/>
      <c r="U349" s="172"/>
      <c r="V349" s="172"/>
      <c r="W349" s="172"/>
      <c r="X349" s="172"/>
      <c r="Y349" s="172"/>
      <c r="Z349" s="172"/>
      <c r="AA349" s="237"/>
    </row>
    <row r="350" spans="2:27" s="238" customFormat="1" ht="19.899999999999999" customHeight="1">
      <c r="B350" s="705"/>
      <c r="C350" s="790"/>
      <c r="D350" s="629"/>
      <c r="E350" s="639"/>
      <c r="F350" s="251" t="s">
        <v>21</v>
      </c>
      <c r="G350" s="536">
        <v>4.3979999999999997</v>
      </c>
      <c r="H350" s="498"/>
      <c r="I350" s="527">
        <f>G350+H350+K349</f>
        <v>4.4459999999999997</v>
      </c>
      <c r="J350" s="397">
        <v>3.2940000000000005</v>
      </c>
      <c r="K350" s="528">
        <f t="shared" si="472"/>
        <v>1.1519999999999992</v>
      </c>
      <c r="L350" s="277">
        <f t="shared" si="648"/>
        <v>0.74089068825910942</v>
      </c>
      <c r="M350" s="398" t="s">
        <v>258</v>
      </c>
      <c r="N350" s="618"/>
      <c r="O350" s="616"/>
      <c r="P350" s="618">
        <f t="shared" si="553"/>
        <v>0</v>
      </c>
      <c r="Q350" s="616">
        <f t="shared" ref="Q350" si="674">+O350-P350</f>
        <v>0</v>
      </c>
      <c r="R350" s="616" t="e">
        <f t="shared" ref="R350" si="675">+P350/O350</f>
        <v>#DIV/0!</v>
      </c>
      <c r="S350" s="620" t="e">
        <f t="shared" ref="S350:S351" si="676">+Q350/P350</f>
        <v>#DIV/0!</v>
      </c>
      <c r="T350" s="403"/>
      <c r="U350" s="172"/>
      <c r="V350" s="172"/>
      <c r="W350" s="172"/>
      <c r="X350" s="172"/>
      <c r="Y350" s="172"/>
      <c r="Z350" s="172"/>
      <c r="AA350" s="237"/>
    </row>
    <row r="351" spans="2:27" s="238" customFormat="1" ht="19.899999999999999" customHeight="1">
      <c r="B351" s="705"/>
      <c r="C351" s="790"/>
      <c r="D351" s="629"/>
      <c r="E351" s="639"/>
      <c r="F351" s="179" t="s">
        <v>22</v>
      </c>
      <c r="G351" s="536">
        <v>5.3369999999999997</v>
      </c>
      <c r="H351" s="498"/>
      <c r="I351" s="527">
        <f>G351+H351+K350</f>
        <v>6.488999999999999</v>
      </c>
      <c r="J351" s="397"/>
      <c r="K351" s="528">
        <f t="shared" si="472"/>
        <v>6.488999999999999</v>
      </c>
      <c r="L351" s="277">
        <f t="shared" si="648"/>
        <v>0</v>
      </c>
      <c r="M351" s="398" t="s">
        <v>258</v>
      </c>
      <c r="N351" s="619"/>
      <c r="O351" s="616"/>
      <c r="P351" s="619">
        <f t="shared" si="553"/>
        <v>0</v>
      </c>
      <c r="Q351" s="616"/>
      <c r="R351" s="616"/>
      <c r="S351" s="620" t="e">
        <f t="shared" si="676"/>
        <v>#DIV/0!</v>
      </c>
      <c r="T351" s="403"/>
      <c r="U351" s="172"/>
      <c r="V351" s="172"/>
      <c r="W351" s="172"/>
      <c r="X351" s="172"/>
      <c r="Y351" s="172"/>
      <c r="Z351" s="172"/>
      <c r="AA351" s="237"/>
    </row>
    <row r="352" spans="2:27" s="238" customFormat="1" ht="19.899999999999999" customHeight="1">
      <c r="B352" s="705"/>
      <c r="C352" s="790"/>
      <c r="D352" s="629"/>
      <c r="E352" s="639" t="s">
        <v>541</v>
      </c>
      <c r="F352" s="179" t="s">
        <v>20</v>
      </c>
      <c r="G352" s="536">
        <v>0.93899999999999995</v>
      </c>
      <c r="H352" s="498"/>
      <c r="I352" s="527">
        <f>G352+H352</f>
        <v>0.93899999999999995</v>
      </c>
      <c r="J352" s="397">
        <v>0.51300000000000001</v>
      </c>
      <c r="K352" s="528">
        <f t="shared" si="472"/>
        <v>0.42599999999999993</v>
      </c>
      <c r="L352" s="277">
        <f t="shared" si="648"/>
        <v>0.54632587859424919</v>
      </c>
      <c r="M352" s="398" t="s">
        <v>258</v>
      </c>
      <c r="N352" s="617">
        <f t="shared" ref="N352" si="677">G352+G353+G354</f>
        <v>10.667999999999999</v>
      </c>
      <c r="O352" s="616">
        <f t="shared" si="627"/>
        <v>0</v>
      </c>
      <c r="P352" s="617">
        <f t="shared" si="553"/>
        <v>10.667999999999999</v>
      </c>
      <c r="Q352" s="616">
        <f t="shared" ref="Q352" si="678">J352+J353+J354</f>
        <v>4.3469999999999995</v>
      </c>
      <c r="R352" s="616">
        <f t="shared" ref="R352" si="679">P352-Q352</f>
        <v>6.3209999999999997</v>
      </c>
      <c r="S352" s="620">
        <f t="shared" ref="S352" si="680">Q352/P352</f>
        <v>0.40748031496062992</v>
      </c>
      <c r="T352" s="403"/>
      <c r="U352" s="172"/>
      <c r="V352" s="172"/>
      <c r="W352" s="172"/>
      <c r="X352" s="172"/>
      <c r="Y352" s="172"/>
      <c r="Z352" s="172"/>
      <c r="AA352" s="237"/>
    </row>
    <row r="353" spans="1:27" s="238" customFormat="1" ht="19.899999999999999" customHeight="1">
      <c r="B353" s="705"/>
      <c r="C353" s="790"/>
      <c r="D353" s="629"/>
      <c r="E353" s="639"/>
      <c r="F353" s="251" t="s">
        <v>21</v>
      </c>
      <c r="G353" s="536">
        <v>4.3949999999999996</v>
      </c>
      <c r="H353" s="498"/>
      <c r="I353" s="527">
        <f>G353+H353+K352</f>
        <v>4.8209999999999997</v>
      </c>
      <c r="J353" s="397">
        <v>2.7539999999999996</v>
      </c>
      <c r="K353" s="528">
        <f t="shared" si="472"/>
        <v>2.0670000000000002</v>
      </c>
      <c r="L353" s="277">
        <f t="shared" si="648"/>
        <v>0.57125077784691969</v>
      </c>
      <c r="M353" s="398" t="s">
        <v>258</v>
      </c>
      <c r="N353" s="618"/>
      <c r="O353" s="616"/>
      <c r="P353" s="618">
        <f t="shared" si="553"/>
        <v>0</v>
      </c>
      <c r="Q353" s="616">
        <f t="shared" ref="Q353" si="681">+O353-P353</f>
        <v>0</v>
      </c>
      <c r="R353" s="616" t="e">
        <f t="shared" ref="R353" si="682">+P353/O353</f>
        <v>#DIV/0!</v>
      </c>
      <c r="S353" s="620" t="e">
        <f t="shared" ref="S353:S354" si="683">+Q353/P353</f>
        <v>#DIV/0!</v>
      </c>
      <c r="T353" s="403"/>
      <c r="U353" s="172"/>
      <c r="V353" s="172"/>
      <c r="W353" s="172"/>
      <c r="X353" s="172"/>
      <c r="Y353" s="172"/>
      <c r="Z353" s="172"/>
      <c r="AA353" s="237"/>
    </row>
    <row r="354" spans="1:27" s="238" customFormat="1" ht="19.899999999999999" customHeight="1">
      <c r="A354" s="237"/>
      <c r="B354" s="705"/>
      <c r="C354" s="790"/>
      <c r="D354" s="629"/>
      <c r="E354" s="639"/>
      <c r="F354" s="179" t="s">
        <v>22</v>
      </c>
      <c r="G354" s="536">
        <v>5.3339999999999996</v>
      </c>
      <c r="H354" s="498"/>
      <c r="I354" s="527">
        <f>G354+H354+K353</f>
        <v>7.4009999999999998</v>
      </c>
      <c r="J354" s="397">
        <v>1.08</v>
      </c>
      <c r="K354" s="528">
        <f t="shared" si="472"/>
        <v>6.3209999999999997</v>
      </c>
      <c r="L354" s="277">
        <f t="shared" si="648"/>
        <v>0.1459262261856506</v>
      </c>
      <c r="M354" s="398" t="s">
        <v>258</v>
      </c>
      <c r="N354" s="619"/>
      <c r="O354" s="616"/>
      <c r="P354" s="619">
        <f t="shared" si="553"/>
        <v>0</v>
      </c>
      <c r="Q354" s="616"/>
      <c r="R354" s="616"/>
      <c r="S354" s="620" t="e">
        <f t="shared" si="683"/>
        <v>#DIV/0!</v>
      </c>
      <c r="T354" s="403"/>
      <c r="U354" s="172"/>
      <c r="V354" s="172"/>
      <c r="W354" s="172"/>
      <c r="X354" s="172"/>
      <c r="Y354" s="172"/>
      <c r="Z354" s="172"/>
      <c r="AA354" s="237"/>
    </row>
    <row r="355" spans="1:27" s="238" customFormat="1" ht="19.899999999999999" customHeight="1">
      <c r="A355" s="237"/>
      <c r="B355" s="705"/>
      <c r="C355" s="790"/>
      <c r="D355" s="629"/>
      <c r="E355" s="639" t="s">
        <v>542</v>
      </c>
      <c r="F355" s="179" t="s">
        <v>20</v>
      </c>
      <c r="G355" s="536">
        <v>0.94</v>
      </c>
      <c r="H355" s="498"/>
      <c r="I355" s="527">
        <f>G355+H355</f>
        <v>0.94</v>
      </c>
      <c r="J355" s="397">
        <v>0.64800000000000002</v>
      </c>
      <c r="K355" s="528">
        <f t="shared" si="472"/>
        <v>0.29199999999999993</v>
      </c>
      <c r="L355" s="277">
        <f t="shared" si="648"/>
        <v>0.68936170212765968</v>
      </c>
      <c r="M355" s="398" t="s">
        <v>258</v>
      </c>
      <c r="N355" s="617">
        <f t="shared" ref="N355" si="684">G355+G356+G357</f>
        <v>10.678000000000001</v>
      </c>
      <c r="O355" s="616">
        <f t="shared" si="634"/>
        <v>0</v>
      </c>
      <c r="P355" s="617">
        <f t="shared" si="553"/>
        <v>10.678000000000001</v>
      </c>
      <c r="Q355" s="616">
        <f t="shared" ref="Q355" si="685">J355+J356+J357</f>
        <v>5.508</v>
      </c>
      <c r="R355" s="616">
        <f t="shared" ref="R355" si="686">P355-Q355</f>
        <v>5.1700000000000008</v>
      </c>
      <c r="S355" s="620">
        <f t="shared" ref="S355" si="687">Q355/P355</f>
        <v>0.51582693388274958</v>
      </c>
      <c r="T355" s="403"/>
      <c r="U355" s="172"/>
      <c r="V355" s="172"/>
      <c r="W355" s="172"/>
      <c r="X355" s="172"/>
      <c r="Y355" s="172"/>
      <c r="Z355" s="172"/>
      <c r="AA355" s="237"/>
    </row>
    <row r="356" spans="1:27" s="238" customFormat="1" ht="19.899999999999999" customHeight="1">
      <c r="B356" s="705"/>
      <c r="C356" s="790"/>
      <c r="D356" s="629"/>
      <c r="E356" s="639"/>
      <c r="F356" s="251" t="s">
        <v>21</v>
      </c>
      <c r="G356" s="536">
        <v>4.399</v>
      </c>
      <c r="H356" s="498"/>
      <c r="I356" s="527">
        <f>G356+H356+K355</f>
        <v>4.6909999999999998</v>
      </c>
      <c r="J356" s="397">
        <v>4.4550000000000001</v>
      </c>
      <c r="K356" s="528">
        <f t="shared" si="472"/>
        <v>0.23599999999999977</v>
      </c>
      <c r="L356" s="277">
        <f t="shared" si="648"/>
        <v>0.94969089746322755</v>
      </c>
      <c r="M356" s="398" t="s">
        <v>258</v>
      </c>
      <c r="N356" s="618"/>
      <c r="O356" s="616"/>
      <c r="P356" s="618">
        <f t="shared" si="553"/>
        <v>0</v>
      </c>
      <c r="Q356" s="616">
        <f t="shared" ref="Q356" si="688">+O356-P356</f>
        <v>0</v>
      </c>
      <c r="R356" s="616" t="e">
        <f t="shared" ref="R356" si="689">+P356/O356</f>
        <v>#DIV/0!</v>
      </c>
      <c r="S356" s="620" t="e">
        <f t="shared" ref="S356:S357" si="690">+Q356/P356</f>
        <v>#DIV/0!</v>
      </c>
      <c r="T356" s="403"/>
      <c r="U356" s="172"/>
      <c r="V356" s="172"/>
      <c r="W356" s="172"/>
      <c r="X356" s="172"/>
      <c r="Y356" s="172"/>
      <c r="Z356" s="172"/>
      <c r="AA356" s="237"/>
    </row>
    <row r="357" spans="1:27" s="238" customFormat="1" ht="19.899999999999999" customHeight="1">
      <c r="B357" s="705"/>
      <c r="C357" s="790"/>
      <c r="D357" s="629"/>
      <c r="E357" s="639"/>
      <c r="F357" s="179" t="s">
        <v>22</v>
      </c>
      <c r="G357" s="536">
        <v>5.3390000000000004</v>
      </c>
      <c r="H357" s="498"/>
      <c r="I357" s="527">
        <f>G357+H357+K356</f>
        <v>5.5750000000000002</v>
      </c>
      <c r="J357" s="397">
        <v>0.40500000000000003</v>
      </c>
      <c r="K357" s="528">
        <f t="shared" si="472"/>
        <v>5.17</v>
      </c>
      <c r="L357" s="277">
        <f t="shared" si="648"/>
        <v>7.2645739910313908E-2</v>
      </c>
      <c r="M357" s="398" t="s">
        <v>258</v>
      </c>
      <c r="N357" s="619"/>
      <c r="O357" s="616"/>
      <c r="P357" s="619">
        <f t="shared" si="553"/>
        <v>0</v>
      </c>
      <c r="Q357" s="616"/>
      <c r="R357" s="616"/>
      <c r="S357" s="620" t="e">
        <f t="shared" si="690"/>
        <v>#DIV/0!</v>
      </c>
      <c r="T357" s="403"/>
      <c r="U357" s="172"/>
      <c r="V357" s="172"/>
      <c r="W357" s="172"/>
      <c r="X357" s="172"/>
      <c r="Y357" s="172"/>
      <c r="Z357" s="172"/>
      <c r="AA357" s="237"/>
    </row>
    <row r="358" spans="1:27" s="238" customFormat="1" ht="19.899999999999999" customHeight="1">
      <c r="B358" s="705"/>
      <c r="C358" s="790"/>
      <c r="D358" s="629"/>
      <c r="E358" s="639" t="s">
        <v>543</v>
      </c>
      <c r="F358" s="179" t="s">
        <v>20</v>
      </c>
      <c r="G358" s="536">
        <v>0.93799999999999994</v>
      </c>
      <c r="H358" s="498"/>
      <c r="I358" s="527">
        <f>G358+H358</f>
        <v>0.93799999999999994</v>
      </c>
      <c r="J358" s="397">
        <v>0.29700000000000004</v>
      </c>
      <c r="K358" s="528">
        <f t="shared" si="472"/>
        <v>0.6409999999999999</v>
      </c>
      <c r="L358" s="277">
        <f t="shared" si="648"/>
        <v>0.31663113006396593</v>
      </c>
      <c r="M358" s="398" t="s">
        <v>258</v>
      </c>
      <c r="N358" s="617">
        <f t="shared" ref="N358" si="691">G358+G359+G360</f>
        <v>10.664</v>
      </c>
      <c r="O358" s="616">
        <f t="shared" si="641"/>
        <v>0</v>
      </c>
      <c r="P358" s="617">
        <f t="shared" si="553"/>
        <v>10.664</v>
      </c>
      <c r="Q358" s="616">
        <f t="shared" ref="Q358" si="692">J358+J359+J360</f>
        <v>3.7530000000000001</v>
      </c>
      <c r="R358" s="616">
        <f t="shared" ref="R358" si="693">P358-Q358</f>
        <v>6.9109999999999996</v>
      </c>
      <c r="S358" s="620">
        <f t="shared" ref="S358" si="694">Q358/P358</f>
        <v>0.35193173293323332</v>
      </c>
      <c r="T358" s="403"/>
      <c r="U358" s="172"/>
      <c r="V358" s="172"/>
      <c r="W358" s="172"/>
      <c r="X358" s="172"/>
      <c r="Y358" s="172"/>
      <c r="Z358" s="172"/>
      <c r="AA358" s="237"/>
    </row>
    <row r="359" spans="1:27" s="238" customFormat="1" ht="19.899999999999999" customHeight="1">
      <c r="B359" s="705"/>
      <c r="C359" s="790"/>
      <c r="D359" s="629"/>
      <c r="E359" s="639"/>
      <c r="F359" s="251" t="s">
        <v>21</v>
      </c>
      <c r="G359" s="536">
        <v>4.3940000000000001</v>
      </c>
      <c r="H359" s="498"/>
      <c r="I359" s="527">
        <f>G359+H359+K358</f>
        <v>5.0350000000000001</v>
      </c>
      <c r="J359" s="397">
        <v>3.456</v>
      </c>
      <c r="K359" s="528">
        <f t="shared" si="472"/>
        <v>1.5790000000000002</v>
      </c>
      <c r="L359" s="277">
        <f t="shared" si="648"/>
        <v>0.68639523336643493</v>
      </c>
      <c r="M359" s="398" t="s">
        <v>258</v>
      </c>
      <c r="N359" s="618"/>
      <c r="O359" s="616"/>
      <c r="P359" s="618">
        <f t="shared" si="553"/>
        <v>0</v>
      </c>
      <c r="Q359" s="616">
        <f t="shared" ref="Q359" si="695">+O359-P359</f>
        <v>0</v>
      </c>
      <c r="R359" s="616" t="e">
        <f t="shared" ref="R359" si="696">+P359/O359</f>
        <v>#DIV/0!</v>
      </c>
      <c r="S359" s="620" t="e">
        <f t="shared" ref="S359:S360" si="697">+Q359/P359</f>
        <v>#DIV/0!</v>
      </c>
      <c r="T359" s="403"/>
      <c r="U359" s="172"/>
      <c r="V359" s="172"/>
      <c r="W359" s="172"/>
      <c r="X359" s="172"/>
      <c r="Y359" s="172"/>
      <c r="Z359" s="172"/>
      <c r="AA359" s="237"/>
    </row>
    <row r="360" spans="1:27" s="238" customFormat="1" ht="19.899999999999999" customHeight="1">
      <c r="A360" s="237"/>
      <c r="B360" s="705"/>
      <c r="C360" s="790"/>
      <c r="D360" s="629"/>
      <c r="E360" s="639"/>
      <c r="F360" s="179" t="s">
        <v>22</v>
      </c>
      <c r="G360" s="536">
        <v>5.3319999999999999</v>
      </c>
      <c r="H360" s="498"/>
      <c r="I360" s="527">
        <f>G360+H360+K359</f>
        <v>6.9109999999999996</v>
      </c>
      <c r="J360" s="397"/>
      <c r="K360" s="528">
        <f t="shared" si="472"/>
        <v>6.9109999999999996</v>
      </c>
      <c r="L360" s="277">
        <f t="shared" si="648"/>
        <v>0</v>
      </c>
      <c r="M360" s="398" t="s">
        <v>258</v>
      </c>
      <c r="N360" s="619"/>
      <c r="O360" s="616"/>
      <c r="P360" s="619">
        <f t="shared" si="553"/>
        <v>0</v>
      </c>
      <c r="Q360" s="616"/>
      <c r="R360" s="616"/>
      <c r="S360" s="620" t="e">
        <f t="shared" si="697"/>
        <v>#DIV/0!</v>
      </c>
      <c r="T360" s="403"/>
      <c r="U360" s="172"/>
      <c r="V360" s="172"/>
      <c r="W360" s="172"/>
      <c r="X360" s="172"/>
      <c r="Y360" s="172"/>
      <c r="Z360" s="172"/>
      <c r="AA360" s="237"/>
    </row>
    <row r="361" spans="1:27" s="238" customFormat="1" ht="19.899999999999999" customHeight="1">
      <c r="A361" s="237"/>
      <c r="B361" s="705"/>
      <c r="C361" s="790"/>
      <c r="D361" s="629"/>
      <c r="E361" s="639" t="s">
        <v>544</v>
      </c>
      <c r="F361" s="179" t="s">
        <v>20</v>
      </c>
      <c r="G361" s="536">
        <v>0.94</v>
      </c>
      <c r="H361" s="498"/>
      <c r="I361" s="527">
        <f>G361+H361</f>
        <v>0.94</v>
      </c>
      <c r="J361" s="397">
        <v>0.8640000000000001</v>
      </c>
      <c r="K361" s="528">
        <f>I361-J361</f>
        <v>7.5999999999999845E-2</v>
      </c>
      <c r="L361" s="277">
        <f>J361/I361</f>
        <v>0.91914893617021287</v>
      </c>
      <c r="M361" s="398" t="s">
        <v>258</v>
      </c>
      <c r="N361" s="617">
        <f t="shared" ref="N361:O361" si="698">G361+G362+G363</f>
        <v>10.677</v>
      </c>
      <c r="O361" s="616">
        <f t="shared" si="698"/>
        <v>0</v>
      </c>
      <c r="P361" s="617">
        <f t="shared" si="553"/>
        <v>10.677</v>
      </c>
      <c r="Q361" s="616">
        <f t="shared" ref="Q361" si="699">J361+J362+J363</f>
        <v>5.7240000000000011</v>
      </c>
      <c r="R361" s="616">
        <f t="shared" ref="R361" si="700">P361-Q361</f>
        <v>4.9529999999999985</v>
      </c>
      <c r="S361" s="620">
        <f t="shared" ref="S361" si="701">Q361/P361</f>
        <v>0.5361056476538355</v>
      </c>
      <c r="T361" s="403"/>
      <c r="U361" s="172"/>
      <c r="V361" s="172"/>
      <c r="W361" s="172"/>
      <c r="X361" s="172"/>
      <c r="Y361" s="172"/>
      <c r="Z361" s="172"/>
      <c r="AA361" s="237"/>
    </row>
    <row r="362" spans="1:27" s="238" customFormat="1" ht="19.899999999999999" customHeight="1">
      <c r="B362" s="705"/>
      <c r="C362" s="790"/>
      <c r="D362" s="629"/>
      <c r="E362" s="639"/>
      <c r="F362" s="251" t="s">
        <v>21</v>
      </c>
      <c r="G362" s="536">
        <v>4.399</v>
      </c>
      <c r="H362" s="498"/>
      <c r="I362" s="527">
        <f>G362+H362+K361</f>
        <v>4.4749999999999996</v>
      </c>
      <c r="J362" s="397">
        <v>4.4820000000000011</v>
      </c>
      <c r="K362" s="528">
        <f>I362-J362</f>
        <v>-7.0000000000014495E-3</v>
      </c>
      <c r="L362" s="277">
        <f>J362/I362</f>
        <v>1.0015642458100562</v>
      </c>
      <c r="M362" s="398">
        <v>43973</v>
      </c>
      <c r="N362" s="618"/>
      <c r="O362" s="616"/>
      <c r="P362" s="618">
        <f t="shared" si="553"/>
        <v>0</v>
      </c>
      <c r="Q362" s="616">
        <f t="shared" ref="Q362" si="702">+O362-P362</f>
        <v>0</v>
      </c>
      <c r="R362" s="616" t="e">
        <f t="shared" ref="R362" si="703">+P362/O362</f>
        <v>#DIV/0!</v>
      </c>
      <c r="S362" s="620" t="e">
        <f t="shared" ref="S362:S363" si="704">+Q362/P362</f>
        <v>#DIV/0!</v>
      </c>
      <c r="T362" s="403"/>
      <c r="U362" s="172"/>
      <c r="V362" s="172"/>
      <c r="W362" s="172"/>
      <c r="X362" s="172"/>
      <c r="Y362" s="172"/>
      <c r="Z362" s="172"/>
      <c r="AA362" s="237"/>
    </row>
    <row r="363" spans="1:27" s="238" customFormat="1" ht="19.899999999999999" customHeight="1">
      <c r="B363" s="705"/>
      <c r="C363" s="790"/>
      <c r="D363" s="629"/>
      <c r="E363" s="639"/>
      <c r="F363" s="179" t="s">
        <v>22</v>
      </c>
      <c r="G363" s="536">
        <v>5.3380000000000001</v>
      </c>
      <c r="H363" s="498"/>
      <c r="I363" s="527">
        <f>G363+H363+K362</f>
        <v>5.3309999999999986</v>
      </c>
      <c r="J363" s="397">
        <v>0.378</v>
      </c>
      <c r="K363" s="528">
        <f>I363-J363</f>
        <v>4.9529999999999985</v>
      </c>
      <c r="L363" s="277">
        <f>J363/I363</f>
        <v>7.0906021384355672E-2</v>
      </c>
      <c r="M363" s="398" t="s">
        <v>258</v>
      </c>
      <c r="N363" s="619"/>
      <c r="O363" s="616"/>
      <c r="P363" s="619">
        <f t="shared" si="553"/>
        <v>0</v>
      </c>
      <c r="Q363" s="616"/>
      <c r="R363" s="616"/>
      <c r="S363" s="620" t="e">
        <f t="shared" si="704"/>
        <v>#DIV/0!</v>
      </c>
      <c r="T363" s="403"/>
      <c r="U363" s="172"/>
      <c r="V363" s="172"/>
      <c r="W363" s="172"/>
      <c r="X363" s="172"/>
      <c r="Y363" s="172"/>
      <c r="Z363" s="172"/>
      <c r="AA363" s="237"/>
    </row>
    <row r="364" spans="1:27" s="238" customFormat="1" ht="19.899999999999999" customHeight="1">
      <c r="B364" s="705"/>
      <c r="C364" s="790"/>
      <c r="D364" s="629"/>
      <c r="E364" s="639" t="s">
        <v>545</v>
      </c>
      <c r="F364" s="179" t="s">
        <v>20</v>
      </c>
      <c r="G364" s="536">
        <v>0.93899999999999995</v>
      </c>
      <c r="H364" s="498"/>
      <c r="I364" s="527">
        <f>G364+H364</f>
        <v>0.93899999999999995</v>
      </c>
      <c r="J364" s="397">
        <v>0</v>
      </c>
      <c r="K364" s="528">
        <f t="shared" ref="K364:K429" si="705">I364-J364</f>
        <v>0.93899999999999995</v>
      </c>
      <c r="L364" s="277">
        <f t="shared" ref="L364:L429" si="706">J364/I364</f>
        <v>0</v>
      </c>
      <c r="M364" s="398" t="s">
        <v>258</v>
      </c>
      <c r="N364" s="617">
        <f t="shared" ref="N364:O391" si="707">G364+G365+G366</f>
        <v>10.673</v>
      </c>
      <c r="O364" s="616">
        <f t="shared" si="707"/>
        <v>0</v>
      </c>
      <c r="P364" s="617">
        <f t="shared" si="553"/>
        <v>10.673</v>
      </c>
      <c r="Q364" s="616">
        <f t="shared" ref="Q364" si="708">J364+J365+J366</f>
        <v>5.319</v>
      </c>
      <c r="R364" s="616">
        <f t="shared" ref="R364" si="709">P364-Q364</f>
        <v>5.3540000000000001</v>
      </c>
      <c r="S364" s="620">
        <f t="shared" ref="S364" si="710">Q364/P364</f>
        <v>0.49836034854305256</v>
      </c>
      <c r="T364" s="403"/>
      <c r="U364" s="172"/>
      <c r="V364" s="172"/>
      <c r="W364" s="172"/>
      <c r="X364" s="172"/>
      <c r="Y364" s="172"/>
      <c r="Z364" s="172"/>
      <c r="AA364" s="237"/>
    </row>
    <row r="365" spans="1:27" s="238" customFormat="1" ht="19.899999999999999" customHeight="1">
      <c r="B365" s="705"/>
      <c r="C365" s="790"/>
      <c r="D365" s="629"/>
      <c r="E365" s="639"/>
      <c r="F365" s="251" t="s">
        <v>21</v>
      </c>
      <c r="G365" s="536">
        <v>4.3970000000000002</v>
      </c>
      <c r="H365" s="498"/>
      <c r="I365" s="527">
        <f>G365+H365+K364</f>
        <v>5.3360000000000003</v>
      </c>
      <c r="J365" s="397">
        <v>5.319</v>
      </c>
      <c r="K365" s="528">
        <f t="shared" si="705"/>
        <v>1.7000000000000348E-2</v>
      </c>
      <c r="L365" s="277">
        <f t="shared" si="706"/>
        <v>0.99681409295352319</v>
      </c>
      <c r="M365" s="398">
        <v>43937</v>
      </c>
      <c r="N365" s="618"/>
      <c r="O365" s="616"/>
      <c r="P365" s="618">
        <f t="shared" si="553"/>
        <v>0</v>
      </c>
      <c r="Q365" s="616">
        <f t="shared" ref="Q365" si="711">+O365-P365</f>
        <v>0</v>
      </c>
      <c r="R365" s="616" t="e">
        <f t="shared" ref="R365" si="712">+P365/O365</f>
        <v>#DIV/0!</v>
      </c>
      <c r="S365" s="620" t="e">
        <f t="shared" ref="S365:S366" si="713">+Q365/P365</f>
        <v>#DIV/0!</v>
      </c>
      <c r="T365" s="403"/>
      <c r="U365" s="172"/>
      <c r="V365" s="172"/>
      <c r="W365" s="172"/>
      <c r="X365" s="172"/>
      <c r="Y365" s="172"/>
      <c r="Z365" s="172"/>
      <c r="AA365" s="237"/>
    </row>
    <row r="366" spans="1:27" s="238" customFormat="1" ht="19.899999999999999" customHeight="1">
      <c r="B366" s="705"/>
      <c r="C366" s="790"/>
      <c r="D366" s="629"/>
      <c r="E366" s="639"/>
      <c r="F366" s="179" t="s">
        <v>22</v>
      </c>
      <c r="G366" s="536">
        <v>5.3369999999999997</v>
      </c>
      <c r="H366" s="498"/>
      <c r="I366" s="527">
        <f>G366+H366+K365</f>
        <v>5.3540000000000001</v>
      </c>
      <c r="J366" s="397"/>
      <c r="K366" s="528">
        <f t="shared" si="705"/>
        <v>5.3540000000000001</v>
      </c>
      <c r="L366" s="277">
        <f t="shared" si="706"/>
        <v>0</v>
      </c>
      <c r="M366" s="398" t="s">
        <v>258</v>
      </c>
      <c r="N366" s="619"/>
      <c r="O366" s="616"/>
      <c r="P366" s="619">
        <f t="shared" si="553"/>
        <v>0</v>
      </c>
      <c r="Q366" s="616"/>
      <c r="R366" s="616"/>
      <c r="S366" s="620" t="e">
        <f t="shared" si="713"/>
        <v>#DIV/0!</v>
      </c>
      <c r="T366" s="403"/>
      <c r="U366" s="172"/>
      <c r="V366" s="172"/>
      <c r="W366" s="172"/>
      <c r="X366" s="172"/>
      <c r="Y366" s="172"/>
      <c r="Z366" s="172"/>
      <c r="AA366" s="237"/>
    </row>
    <row r="367" spans="1:27" s="238" customFormat="1" ht="19.899999999999999" customHeight="1">
      <c r="B367" s="705"/>
      <c r="C367" s="790"/>
      <c r="D367" s="629"/>
      <c r="E367" s="639" t="s">
        <v>546</v>
      </c>
      <c r="F367" s="179" t="s">
        <v>20</v>
      </c>
      <c r="G367" s="536">
        <v>0.93899999999999995</v>
      </c>
      <c r="H367" s="498"/>
      <c r="I367" s="527">
        <f>G367+H367</f>
        <v>0.93899999999999995</v>
      </c>
      <c r="J367" s="495">
        <v>1.296</v>
      </c>
      <c r="K367" s="528">
        <f t="shared" si="705"/>
        <v>-0.3570000000000001</v>
      </c>
      <c r="L367" s="277">
        <f t="shared" si="706"/>
        <v>1.380191693290735</v>
      </c>
      <c r="M367" s="398" t="s">
        <v>258</v>
      </c>
      <c r="N367" s="617">
        <f t="shared" ref="N367:O394" si="714">G367+G368+G369</f>
        <v>10.673999999999999</v>
      </c>
      <c r="O367" s="616">
        <f t="shared" si="714"/>
        <v>0</v>
      </c>
      <c r="P367" s="617">
        <f t="shared" si="553"/>
        <v>10.673999999999999</v>
      </c>
      <c r="Q367" s="616">
        <f t="shared" ref="Q367" si="715">J367+J368+J369</f>
        <v>5.1569999999999991</v>
      </c>
      <c r="R367" s="616">
        <f t="shared" ref="R367" si="716">P367-Q367</f>
        <v>5.5170000000000003</v>
      </c>
      <c r="S367" s="620">
        <f t="shared" ref="S367" si="717">Q367/P367</f>
        <v>0.48313659359190553</v>
      </c>
      <c r="T367" s="403"/>
      <c r="U367" s="172"/>
      <c r="V367" s="172"/>
      <c r="W367" s="172"/>
      <c r="X367" s="172"/>
      <c r="Y367" s="172"/>
      <c r="Z367" s="172"/>
      <c r="AA367" s="237"/>
    </row>
    <row r="368" spans="1:27" s="238" customFormat="1" ht="19.899999999999999" customHeight="1">
      <c r="B368" s="705"/>
      <c r="C368" s="790"/>
      <c r="D368" s="629"/>
      <c r="E368" s="639"/>
      <c r="F368" s="251" t="s">
        <v>21</v>
      </c>
      <c r="G368" s="536">
        <v>4.3979999999999997</v>
      </c>
      <c r="H368" s="498"/>
      <c r="I368" s="527">
        <f>G368+H368+K367</f>
        <v>4.0409999999999995</v>
      </c>
      <c r="J368" s="397">
        <v>3.5639999999999996</v>
      </c>
      <c r="K368" s="528">
        <f t="shared" si="705"/>
        <v>0.47699999999999987</v>
      </c>
      <c r="L368" s="550">
        <f t="shared" si="706"/>
        <v>0.8819599109131403</v>
      </c>
      <c r="M368" s="398" t="s">
        <v>258</v>
      </c>
      <c r="N368" s="618"/>
      <c r="O368" s="616"/>
      <c r="P368" s="618">
        <f t="shared" ref="P368:P434" si="718">+N368+O368</f>
        <v>0</v>
      </c>
      <c r="Q368" s="616">
        <f t="shared" ref="Q368" si="719">+O368-P368</f>
        <v>0</v>
      </c>
      <c r="R368" s="616" t="e">
        <f t="shared" ref="R368" si="720">+P368/O368</f>
        <v>#DIV/0!</v>
      </c>
      <c r="S368" s="620" t="e">
        <f t="shared" ref="S368:S369" si="721">+Q368/P368</f>
        <v>#DIV/0!</v>
      </c>
      <c r="T368" s="403"/>
      <c r="U368" s="172"/>
      <c r="V368" s="172"/>
      <c r="W368" s="172"/>
      <c r="X368" s="172"/>
      <c r="Y368" s="172"/>
      <c r="Z368" s="172"/>
      <c r="AA368" s="237"/>
    </row>
    <row r="369" spans="2:27" s="238" customFormat="1" ht="19.899999999999999" customHeight="1">
      <c r="B369" s="705"/>
      <c r="C369" s="790"/>
      <c r="D369" s="629"/>
      <c r="E369" s="639"/>
      <c r="F369" s="179" t="s">
        <v>22</v>
      </c>
      <c r="G369" s="536">
        <v>5.3369999999999997</v>
      </c>
      <c r="H369" s="498"/>
      <c r="I369" s="527">
        <f>G369+H369+K368</f>
        <v>5.8140000000000001</v>
      </c>
      <c r="J369" s="397">
        <v>0.29699999999999999</v>
      </c>
      <c r="K369" s="528">
        <f t="shared" si="705"/>
        <v>5.5170000000000003</v>
      </c>
      <c r="L369" s="277">
        <f t="shared" si="706"/>
        <v>5.108359133126935E-2</v>
      </c>
      <c r="M369" s="398" t="s">
        <v>258</v>
      </c>
      <c r="N369" s="619"/>
      <c r="O369" s="616"/>
      <c r="P369" s="619">
        <f t="shared" si="718"/>
        <v>0</v>
      </c>
      <c r="Q369" s="616"/>
      <c r="R369" s="616"/>
      <c r="S369" s="620" t="e">
        <f t="shared" si="721"/>
        <v>#DIV/0!</v>
      </c>
      <c r="T369" s="403"/>
      <c r="U369" s="172"/>
      <c r="V369" s="172"/>
      <c r="W369" s="172"/>
      <c r="X369" s="172"/>
      <c r="Y369" s="172"/>
      <c r="Z369" s="172"/>
      <c r="AA369" s="237"/>
    </row>
    <row r="370" spans="2:27" s="238" customFormat="1" ht="19.899999999999999" customHeight="1">
      <c r="B370" s="705"/>
      <c r="C370" s="790"/>
      <c r="D370" s="629"/>
      <c r="E370" s="639" t="s">
        <v>547</v>
      </c>
      <c r="F370" s="179" t="s">
        <v>20</v>
      </c>
      <c r="G370" s="536">
        <v>0.93899999999999995</v>
      </c>
      <c r="H370" s="498"/>
      <c r="I370" s="527">
        <f>G370+H370</f>
        <v>0.93899999999999995</v>
      </c>
      <c r="J370" s="397">
        <v>0</v>
      </c>
      <c r="K370" s="528">
        <f t="shared" si="705"/>
        <v>0.93899999999999995</v>
      </c>
      <c r="L370" s="277">
        <f t="shared" si="706"/>
        <v>0</v>
      </c>
      <c r="M370" s="398" t="s">
        <v>258</v>
      </c>
      <c r="N370" s="617">
        <f t="shared" ref="N370:O397" si="722">G370+G371+G372</f>
        <v>10.672000000000001</v>
      </c>
      <c r="O370" s="616">
        <f t="shared" si="722"/>
        <v>0</v>
      </c>
      <c r="P370" s="617">
        <f t="shared" si="718"/>
        <v>10.672000000000001</v>
      </c>
      <c r="Q370" s="616">
        <f t="shared" ref="Q370" si="723">J370+J371+J372</f>
        <v>5.0670000000000002</v>
      </c>
      <c r="R370" s="616">
        <f t="shared" ref="R370" si="724">P370-Q370</f>
        <v>5.6050000000000004</v>
      </c>
      <c r="S370" s="620">
        <f t="shared" ref="S370" si="725">Q370/P370</f>
        <v>0.47479385307346328</v>
      </c>
      <c r="T370" s="403"/>
      <c r="U370" s="172"/>
      <c r="V370" s="172"/>
      <c r="W370" s="172"/>
      <c r="X370" s="172"/>
      <c r="Y370" s="172"/>
      <c r="Z370" s="172"/>
      <c r="AA370" s="237"/>
    </row>
    <row r="371" spans="2:27" s="169" customFormat="1" ht="19.899999999999999" customHeight="1">
      <c r="B371" s="705"/>
      <c r="C371" s="790"/>
      <c r="D371" s="629"/>
      <c r="E371" s="639"/>
      <c r="F371" s="251" t="s">
        <v>21</v>
      </c>
      <c r="G371" s="536">
        <v>4.3970000000000002</v>
      </c>
      <c r="H371" s="498"/>
      <c r="I371" s="527">
        <f>G371+H371+K370</f>
        <v>5.3360000000000003</v>
      </c>
      <c r="J371" s="397">
        <v>4.9320000000000004</v>
      </c>
      <c r="K371" s="528">
        <f t="shared" si="705"/>
        <v>0.40399999999999991</v>
      </c>
      <c r="L371" s="277">
        <f t="shared" si="706"/>
        <v>0.92428785607196406</v>
      </c>
      <c r="M371" s="398" t="s">
        <v>258</v>
      </c>
      <c r="N371" s="618"/>
      <c r="O371" s="616"/>
      <c r="P371" s="618">
        <f t="shared" si="718"/>
        <v>0</v>
      </c>
      <c r="Q371" s="616">
        <f t="shared" ref="Q371" si="726">+O371-P371</f>
        <v>0</v>
      </c>
      <c r="R371" s="616" t="e">
        <f t="shared" ref="R371" si="727">+P371/O371</f>
        <v>#DIV/0!</v>
      </c>
      <c r="S371" s="620" t="e">
        <f t="shared" ref="S371:S372" si="728">+Q371/P371</f>
        <v>#DIV/0!</v>
      </c>
      <c r="T371" s="403"/>
      <c r="U371" s="172"/>
      <c r="V371" s="172"/>
      <c r="W371" s="172"/>
      <c r="X371" s="172"/>
      <c r="Y371" s="172"/>
      <c r="Z371" s="172"/>
      <c r="AA371" s="168"/>
    </row>
    <row r="372" spans="2:27" s="238" customFormat="1" ht="19.899999999999999" customHeight="1">
      <c r="B372" s="705"/>
      <c r="C372" s="790"/>
      <c r="D372" s="629"/>
      <c r="E372" s="639"/>
      <c r="F372" s="179" t="s">
        <v>22</v>
      </c>
      <c r="G372" s="536">
        <v>5.3360000000000003</v>
      </c>
      <c r="H372" s="498"/>
      <c r="I372" s="527">
        <f>G372+H372+K371</f>
        <v>5.74</v>
      </c>
      <c r="J372" s="397">
        <v>0.13500000000000001</v>
      </c>
      <c r="K372" s="528">
        <f t="shared" si="705"/>
        <v>5.6050000000000004</v>
      </c>
      <c r="L372" s="277">
        <f t="shared" si="706"/>
        <v>2.3519163763066203E-2</v>
      </c>
      <c r="M372" s="398" t="s">
        <v>258</v>
      </c>
      <c r="N372" s="619"/>
      <c r="O372" s="616"/>
      <c r="P372" s="619">
        <f t="shared" si="718"/>
        <v>0</v>
      </c>
      <c r="Q372" s="616"/>
      <c r="R372" s="616"/>
      <c r="S372" s="620" t="e">
        <f t="shared" si="728"/>
        <v>#DIV/0!</v>
      </c>
      <c r="T372" s="403"/>
      <c r="U372" s="172"/>
      <c r="V372" s="172"/>
      <c r="W372" s="172"/>
      <c r="X372" s="172"/>
      <c r="Y372" s="172"/>
      <c r="Z372" s="172"/>
      <c r="AA372" s="237"/>
    </row>
    <row r="373" spans="2:27" s="238" customFormat="1" ht="19.899999999999999" customHeight="1">
      <c r="B373" s="705"/>
      <c r="C373" s="790"/>
      <c r="D373" s="629"/>
      <c r="E373" s="639" t="s">
        <v>548</v>
      </c>
      <c r="F373" s="179" t="s">
        <v>20</v>
      </c>
      <c r="G373" s="536">
        <v>0.94099999999999995</v>
      </c>
      <c r="H373" s="498"/>
      <c r="I373" s="527">
        <f>G373+H373</f>
        <v>0.94099999999999995</v>
      </c>
      <c r="J373" s="397">
        <v>0.97200000000000009</v>
      </c>
      <c r="K373" s="528">
        <f t="shared" si="705"/>
        <v>-3.1000000000000139E-2</v>
      </c>
      <c r="L373" s="277">
        <f t="shared" si="706"/>
        <v>1.0329436769394262</v>
      </c>
      <c r="M373" s="398" t="s">
        <v>258</v>
      </c>
      <c r="N373" s="617">
        <f t="shared" ref="N373:O400" si="729">G373+G374+G375</f>
        <v>10.69</v>
      </c>
      <c r="O373" s="616">
        <f t="shared" si="729"/>
        <v>0</v>
      </c>
      <c r="P373" s="617">
        <f t="shared" si="718"/>
        <v>10.69</v>
      </c>
      <c r="Q373" s="616">
        <f t="shared" ref="Q373" si="730">J373+J374+J375</f>
        <v>4.7249999999999979</v>
      </c>
      <c r="R373" s="616">
        <f t="shared" ref="R373" si="731">P373-Q373</f>
        <v>5.9650000000000016</v>
      </c>
      <c r="S373" s="620">
        <f t="shared" ref="S373" si="732">Q373/P373</f>
        <v>0.4420018709073899</v>
      </c>
      <c r="T373" s="403"/>
      <c r="U373" s="172"/>
      <c r="V373" s="172"/>
      <c r="W373" s="172"/>
      <c r="X373" s="172"/>
      <c r="Y373" s="172"/>
      <c r="Z373" s="172"/>
      <c r="AA373" s="237"/>
    </row>
    <row r="374" spans="2:27" s="238" customFormat="1" ht="19.899999999999999" customHeight="1">
      <c r="B374" s="705"/>
      <c r="C374" s="790"/>
      <c r="D374" s="629"/>
      <c r="E374" s="639"/>
      <c r="F374" s="251" t="s">
        <v>21</v>
      </c>
      <c r="G374" s="536">
        <v>4.4039999999999999</v>
      </c>
      <c r="H374" s="498"/>
      <c r="I374" s="527">
        <f>G374+H374+K373</f>
        <v>4.3729999999999993</v>
      </c>
      <c r="J374" s="397">
        <v>3.5909999999999975</v>
      </c>
      <c r="K374" s="528">
        <f t="shared" si="705"/>
        <v>0.7820000000000018</v>
      </c>
      <c r="L374" s="277">
        <f t="shared" si="706"/>
        <v>0.82117539446604115</v>
      </c>
      <c r="M374" s="398" t="s">
        <v>258</v>
      </c>
      <c r="N374" s="618"/>
      <c r="O374" s="616"/>
      <c r="P374" s="618">
        <f t="shared" si="718"/>
        <v>0</v>
      </c>
      <c r="Q374" s="616">
        <f t="shared" ref="Q374" si="733">+O374-P374</f>
        <v>0</v>
      </c>
      <c r="R374" s="616" t="e">
        <f t="shared" ref="R374" si="734">+P374/O374</f>
        <v>#DIV/0!</v>
      </c>
      <c r="S374" s="620" t="e">
        <f t="shared" ref="S374:S375" si="735">+Q374/P374</f>
        <v>#DIV/0!</v>
      </c>
      <c r="T374" s="403"/>
      <c r="U374" s="172"/>
      <c r="V374" s="172"/>
      <c r="W374" s="172"/>
      <c r="X374" s="172"/>
      <c r="Y374" s="172"/>
      <c r="Z374" s="172"/>
      <c r="AA374" s="237"/>
    </row>
    <row r="375" spans="2:27" s="238" customFormat="1" ht="19.899999999999999" customHeight="1">
      <c r="B375" s="705"/>
      <c r="C375" s="790"/>
      <c r="D375" s="629"/>
      <c r="E375" s="639"/>
      <c r="F375" s="179" t="s">
        <v>22</v>
      </c>
      <c r="G375" s="536">
        <v>5.3449999999999998</v>
      </c>
      <c r="H375" s="498"/>
      <c r="I375" s="527">
        <f>G375+H375+K374</f>
        <v>6.1270000000000016</v>
      </c>
      <c r="J375" s="397">
        <v>0.16200000000000001</v>
      </c>
      <c r="K375" s="528">
        <f t="shared" si="705"/>
        <v>5.9650000000000016</v>
      </c>
      <c r="L375" s="277">
        <f t="shared" si="706"/>
        <v>2.6440346009466292E-2</v>
      </c>
      <c r="M375" s="398" t="s">
        <v>258</v>
      </c>
      <c r="N375" s="619"/>
      <c r="O375" s="616"/>
      <c r="P375" s="619">
        <f t="shared" si="718"/>
        <v>0</v>
      </c>
      <c r="Q375" s="616"/>
      <c r="R375" s="616"/>
      <c r="S375" s="620" t="e">
        <f t="shared" si="735"/>
        <v>#DIV/0!</v>
      </c>
      <c r="T375" s="403"/>
      <c r="U375" s="172"/>
      <c r="V375" s="172"/>
      <c r="W375" s="172"/>
      <c r="X375" s="172"/>
      <c r="Y375" s="172"/>
      <c r="Z375" s="172"/>
      <c r="AA375" s="237"/>
    </row>
    <row r="376" spans="2:27" s="238" customFormat="1" ht="19.899999999999999" customHeight="1">
      <c r="B376" s="705"/>
      <c r="C376" s="790"/>
      <c r="D376" s="629"/>
      <c r="E376" s="639" t="s">
        <v>661</v>
      </c>
      <c r="F376" s="179" t="s">
        <v>20</v>
      </c>
      <c r="G376" s="536">
        <v>0.94</v>
      </c>
      <c r="H376" s="498"/>
      <c r="I376" s="527">
        <f>G376+H376</f>
        <v>0.94</v>
      </c>
      <c r="J376" s="397">
        <v>0.72899999999999998</v>
      </c>
      <c r="K376" s="528">
        <f t="shared" ref="K376:K378" si="736">I376-J376</f>
        <v>0.21099999999999997</v>
      </c>
      <c r="L376" s="277">
        <f t="shared" ref="L376:L378" si="737">J376/I376</f>
        <v>0.77553191489361706</v>
      </c>
      <c r="M376" s="398" t="s">
        <v>258</v>
      </c>
      <c r="N376" s="617">
        <f t="shared" ref="N376" si="738">G376+G377+G378</f>
        <v>10.677</v>
      </c>
      <c r="O376" s="616">
        <f t="shared" ref="O376" si="739">H376+H377+H378</f>
        <v>0</v>
      </c>
      <c r="P376" s="617">
        <f t="shared" ref="P376:P378" si="740">+N376+O376</f>
        <v>10.677</v>
      </c>
      <c r="Q376" s="616">
        <f t="shared" ref="Q376" si="741">J376+J377+J378</f>
        <v>15.659999999999998</v>
      </c>
      <c r="R376" s="616">
        <f t="shared" ref="R376" si="742">P376-Q376</f>
        <v>-4.9829999999999988</v>
      </c>
      <c r="S376" s="620">
        <f t="shared" ref="S376" si="743">Q376/P376</f>
        <v>1.4667041303737003</v>
      </c>
      <c r="T376" s="403"/>
      <c r="U376" s="172"/>
      <c r="V376" s="172"/>
      <c r="W376" s="172"/>
      <c r="X376" s="172"/>
      <c r="Y376" s="172"/>
      <c r="Z376" s="172"/>
      <c r="AA376" s="237"/>
    </row>
    <row r="377" spans="2:27" s="238" customFormat="1" ht="19.899999999999999" customHeight="1">
      <c r="B377" s="705"/>
      <c r="C377" s="790"/>
      <c r="D377" s="629"/>
      <c r="E377" s="639"/>
      <c r="F377" s="251" t="s">
        <v>21</v>
      </c>
      <c r="G377" s="536">
        <v>7.0679999999999996</v>
      </c>
      <c r="H377" s="498"/>
      <c r="I377" s="527">
        <f>G377+H377+K376</f>
        <v>7.2789999999999999</v>
      </c>
      <c r="J377" s="397">
        <v>14.930999999999999</v>
      </c>
      <c r="K377" s="528">
        <f t="shared" si="736"/>
        <v>-7.6519999999999992</v>
      </c>
      <c r="L377" s="277">
        <f t="shared" si="737"/>
        <v>2.0512433026514629</v>
      </c>
      <c r="M377" s="398" t="s">
        <v>258</v>
      </c>
      <c r="N377" s="618"/>
      <c r="O377" s="616"/>
      <c r="P377" s="618">
        <f t="shared" si="740"/>
        <v>0</v>
      </c>
      <c r="Q377" s="616">
        <f t="shared" ref="Q377" si="744">+O377-P377</f>
        <v>0</v>
      </c>
      <c r="R377" s="616" t="e">
        <f t="shared" ref="R377" si="745">+P377/O377</f>
        <v>#DIV/0!</v>
      </c>
      <c r="S377" s="620" t="e">
        <f t="shared" ref="S377:S378" si="746">+Q377/P377</f>
        <v>#DIV/0!</v>
      </c>
      <c r="T377" s="403"/>
      <c r="U377" s="172"/>
      <c r="V377" s="172"/>
      <c r="W377" s="172"/>
      <c r="X377" s="172"/>
      <c r="Y377" s="172"/>
      <c r="Z377" s="172"/>
      <c r="AA377" s="237"/>
    </row>
    <row r="378" spans="2:27" s="238" customFormat="1" ht="19.899999999999999" customHeight="1">
      <c r="B378" s="705"/>
      <c r="C378" s="790"/>
      <c r="D378" s="629"/>
      <c r="E378" s="639"/>
      <c r="F378" s="179" t="s">
        <v>22</v>
      </c>
      <c r="G378" s="536">
        <v>2.669</v>
      </c>
      <c r="H378" s="498"/>
      <c r="I378" s="527">
        <f>G378+H378+K377</f>
        <v>-4.9829999999999988</v>
      </c>
      <c r="J378" s="397"/>
      <c r="K378" s="528">
        <f t="shared" si="736"/>
        <v>-4.9829999999999988</v>
      </c>
      <c r="L378" s="277">
        <f t="shared" si="737"/>
        <v>0</v>
      </c>
      <c r="M378" s="398">
        <v>43951</v>
      </c>
      <c r="N378" s="619"/>
      <c r="O378" s="616"/>
      <c r="P378" s="619">
        <f t="shared" si="740"/>
        <v>0</v>
      </c>
      <c r="Q378" s="616"/>
      <c r="R378" s="616"/>
      <c r="S378" s="620" t="e">
        <f t="shared" si="746"/>
        <v>#DIV/0!</v>
      </c>
      <c r="T378" s="403"/>
      <c r="U378" s="172"/>
      <c r="V378" s="172"/>
      <c r="W378" s="172"/>
      <c r="X378" s="172"/>
      <c r="Y378" s="172"/>
      <c r="Z378" s="172"/>
      <c r="AA378" s="237"/>
    </row>
    <row r="379" spans="2:27" s="238" customFormat="1" ht="19.899999999999999" customHeight="1">
      <c r="B379" s="705"/>
      <c r="C379" s="790"/>
      <c r="D379" s="629"/>
      <c r="E379" s="639" t="s">
        <v>549</v>
      </c>
      <c r="F379" s="179" t="s">
        <v>20</v>
      </c>
      <c r="G379" s="536">
        <v>0.94099999999999995</v>
      </c>
      <c r="H379" s="498"/>
      <c r="I379" s="527">
        <f>G379+H379</f>
        <v>0.94099999999999995</v>
      </c>
      <c r="J379" s="397">
        <v>1.6740000000000002</v>
      </c>
      <c r="K379" s="528">
        <f t="shared" si="705"/>
        <v>-0.73300000000000021</v>
      </c>
      <c r="L379" s="277">
        <f t="shared" si="706"/>
        <v>1.7789585547290119</v>
      </c>
      <c r="M379" s="398">
        <v>43858</v>
      </c>
      <c r="N379" s="617">
        <f>G379+G380+G384</f>
        <v>13.344000000000001</v>
      </c>
      <c r="O379" s="616">
        <f>H379+H380+H384</f>
        <v>0</v>
      </c>
      <c r="P379" s="617">
        <f t="shared" si="718"/>
        <v>13.344000000000001</v>
      </c>
      <c r="Q379" s="616">
        <f t="shared" ref="Q379" si="747">J379+J380+J384</f>
        <v>5.9940000000000007</v>
      </c>
      <c r="R379" s="616">
        <f t="shared" ref="R379" si="748">P379-Q379</f>
        <v>7.3500000000000005</v>
      </c>
      <c r="S379" s="620">
        <f t="shared" ref="S379" si="749">Q379/P379</f>
        <v>0.44919064748201437</v>
      </c>
      <c r="T379" s="403"/>
      <c r="U379" s="172"/>
      <c r="V379" s="172"/>
      <c r="W379" s="172"/>
      <c r="X379" s="172"/>
      <c r="Y379" s="172"/>
      <c r="Z379" s="172"/>
      <c r="AA379" s="237"/>
    </row>
    <row r="380" spans="2:27" s="238" customFormat="1" ht="19.899999999999999" customHeight="1">
      <c r="B380" s="705"/>
      <c r="C380" s="790"/>
      <c r="D380" s="629"/>
      <c r="E380" s="639"/>
      <c r="F380" s="251" t="s">
        <v>21</v>
      </c>
      <c r="G380" s="536">
        <v>7.0670000000000002</v>
      </c>
      <c r="H380" s="498"/>
      <c r="I380" s="527">
        <f>G380+H380+K379</f>
        <v>6.3339999999999996</v>
      </c>
      <c r="J380" s="397">
        <v>4.32</v>
      </c>
      <c r="K380" s="528">
        <f t="shared" si="705"/>
        <v>2.0139999999999993</v>
      </c>
      <c r="L380" s="277">
        <f t="shared" si="706"/>
        <v>0.68203347016103577</v>
      </c>
      <c r="M380" s="398">
        <v>43958</v>
      </c>
      <c r="N380" s="618"/>
      <c r="O380" s="616"/>
      <c r="P380" s="618">
        <f t="shared" si="718"/>
        <v>0</v>
      </c>
      <c r="Q380" s="616">
        <f t="shared" ref="Q380" si="750">+O380-P380</f>
        <v>0</v>
      </c>
      <c r="R380" s="616" t="e">
        <f t="shared" ref="R380" si="751">+P380/O380</f>
        <v>#DIV/0!</v>
      </c>
      <c r="S380" s="620" t="e">
        <f t="shared" ref="S380:S384" si="752">+Q380/P380</f>
        <v>#DIV/0!</v>
      </c>
      <c r="T380" s="403"/>
      <c r="U380" s="172"/>
      <c r="V380" s="172"/>
      <c r="W380" s="172"/>
      <c r="X380" s="172"/>
      <c r="Y380" s="172"/>
      <c r="Z380" s="172"/>
      <c r="AA380" s="237"/>
    </row>
    <row r="381" spans="2:27" s="238" customFormat="1" ht="19.899999999999999" customHeight="1" thickBot="1">
      <c r="B381" s="705"/>
      <c r="C381" s="790"/>
      <c r="D381" s="630"/>
      <c r="E381" s="785"/>
      <c r="F381" s="251" t="s">
        <v>22</v>
      </c>
      <c r="G381" s="537">
        <v>2.6680000000000001</v>
      </c>
      <c r="H381" s="499"/>
      <c r="I381" s="532">
        <f>G381+H381+K380</f>
        <v>4.6819999999999995</v>
      </c>
      <c r="J381" s="415">
        <v>0.24299999999999999</v>
      </c>
      <c r="K381" s="533">
        <f t="shared" si="705"/>
        <v>4.4389999999999992</v>
      </c>
      <c r="L381" s="534">
        <f t="shared" si="706"/>
        <v>5.1900897052541653E-2</v>
      </c>
      <c r="M381" s="398" t="s">
        <v>258</v>
      </c>
      <c r="N381" s="618"/>
      <c r="O381" s="616"/>
      <c r="P381" s="618"/>
      <c r="Q381" s="616"/>
      <c r="R381" s="616"/>
      <c r="S381" s="620"/>
      <c r="T381" s="403"/>
      <c r="U381" s="172"/>
      <c r="V381" s="172"/>
      <c r="W381" s="172"/>
      <c r="X381" s="172"/>
      <c r="Y381" s="172"/>
      <c r="Z381" s="172"/>
      <c r="AA381" s="237"/>
    </row>
    <row r="382" spans="2:27" s="238" customFormat="1" ht="19.899999999999999" customHeight="1">
      <c r="B382" s="705"/>
      <c r="C382" s="790"/>
      <c r="D382" s="675" t="s">
        <v>550</v>
      </c>
      <c r="E382" s="772" t="s">
        <v>551</v>
      </c>
      <c r="F382" s="179" t="s">
        <v>20</v>
      </c>
      <c r="G382" s="538">
        <v>0.93899999999999995</v>
      </c>
      <c r="H382" s="500"/>
      <c r="I382" s="500">
        <f>G382+H382</f>
        <v>0.93899999999999995</v>
      </c>
      <c r="J382" s="494">
        <v>0.2</v>
      </c>
      <c r="K382" s="529">
        <f t="shared" si="705"/>
        <v>0.73899999999999988</v>
      </c>
      <c r="L382" s="530">
        <f t="shared" si="706"/>
        <v>0.21299254526091591</v>
      </c>
      <c r="M382" s="398" t="s">
        <v>258</v>
      </c>
      <c r="N382" s="618"/>
      <c r="O382" s="616"/>
      <c r="P382" s="618"/>
      <c r="Q382" s="616"/>
      <c r="R382" s="616"/>
      <c r="S382" s="620"/>
      <c r="T382" s="403"/>
      <c r="U382" s="172"/>
      <c r="V382" s="172"/>
      <c r="W382" s="172"/>
      <c r="X382" s="172"/>
      <c r="Y382" s="172"/>
      <c r="Z382" s="172"/>
      <c r="AA382" s="237"/>
    </row>
    <row r="383" spans="2:27" s="238" customFormat="1" ht="19.899999999999999" customHeight="1">
      <c r="B383" s="705"/>
      <c r="C383" s="790"/>
      <c r="D383" s="637"/>
      <c r="E383" s="621"/>
      <c r="F383" s="251" t="s">
        <v>21</v>
      </c>
      <c r="G383" s="536">
        <v>4.3970000000000002</v>
      </c>
      <c r="H383" s="498"/>
      <c r="I383" s="527">
        <f>G383+H383+K382</f>
        <v>5.1360000000000001</v>
      </c>
      <c r="J383" s="397">
        <v>0.75</v>
      </c>
      <c r="K383" s="528">
        <f t="shared" si="705"/>
        <v>4.3860000000000001</v>
      </c>
      <c r="L383" s="277">
        <f t="shared" si="706"/>
        <v>0.14602803738317757</v>
      </c>
      <c r="M383" s="398" t="s">
        <v>258</v>
      </c>
      <c r="N383" s="618"/>
      <c r="O383" s="616"/>
      <c r="P383" s="618"/>
      <c r="Q383" s="616"/>
      <c r="R383" s="616"/>
      <c r="S383" s="620"/>
      <c r="T383" s="403"/>
      <c r="U383" s="172"/>
      <c r="V383" s="172"/>
      <c r="W383" s="172"/>
      <c r="X383" s="172"/>
      <c r="Y383" s="172"/>
      <c r="Z383" s="172"/>
      <c r="AA383" s="237"/>
    </row>
    <row r="384" spans="2:27" s="238" customFormat="1" ht="19.899999999999999" customHeight="1">
      <c r="B384" s="705"/>
      <c r="C384" s="790"/>
      <c r="D384" s="637"/>
      <c r="E384" s="621"/>
      <c r="F384" s="251" t="s">
        <v>22</v>
      </c>
      <c r="G384" s="536">
        <v>5.3360000000000003</v>
      </c>
      <c r="H384" s="498"/>
      <c r="I384" s="527">
        <f>G384+H384+K383</f>
        <v>9.7220000000000013</v>
      </c>
      <c r="J384" s="397"/>
      <c r="K384" s="528">
        <f t="shared" si="705"/>
        <v>9.7220000000000013</v>
      </c>
      <c r="L384" s="277">
        <f t="shared" si="706"/>
        <v>0</v>
      </c>
      <c r="M384" s="398" t="s">
        <v>258</v>
      </c>
      <c r="N384" s="619"/>
      <c r="O384" s="616"/>
      <c r="P384" s="619">
        <f t="shared" si="718"/>
        <v>0</v>
      </c>
      <c r="Q384" s="616"/>
      <c r="R384" s="616"/>
      <c r="S384" s="620" t="e">
        <f t="shared" si="752"/>
        <v>#DIV/0!</v>
      </c>
      <c r="T384" s="403"/>
      <c r="U384" s="172"/>
      <c r="V384" s="172"/>
      <c r="W384" s="172"/>
      <c r="X384" s="172"/>
      <c r="Y384" s="172"/>
      <c r="Z384" s="172"/>
      <c r="AA384" s="237"/>
    </row>
    <row r="385" spans="1:27" s="238" customFormat="1" ht="19.899999999999999" customHeight="1">
      <c r="B385" s="705"/>
      <c r="C385" s="790"/>
      <c r="D385" s="637"/>
      <c r="E385" s="621" t="s">
        <v>552</v>
      </c>
      <c r="F385" s="179" t="s">
        <v>20</v>
      </c>
      <c r="G385" s="536">
        <v>0.93899999999999995</v>
      </c>
      <c r="H385" s="498"/>
      <c r="I385" s="498">
        <f>G385+H385</f>
        <v>0.93899999999999995</v>
      </c>
      <c r="J385" s="397">
        <v>1.08</v>
      </c>
      <c r="K385" s="528">
        <f t="shared" si="705"/>
        <v>-0.14100000000000013</v>
      </c>
      <c r="L385" s="277">
        <f t="shared" si="706"/>
        <v>1.1501597444089458</v>
      </c>
      <c r="M385" s="398" t="s">
        <v>258</v>
      </c>
      <c r="N385" s="617">
        <f t="shared" ref="N385:O406" si="753">G385+G386+G387</f>
        <v>10.672000000000001</v>
      </c>
      <c r="O385" s="616">
        <f t="shared" si="753"/>
        <v>0</v>
      </c>
      <c r="P385" s="617">
        <f t="shared" si="718"/>
        <v>10.672000000000001</v>
      </c>
      <c r="Q385" s="616">
        <f t="shared" ref="Q385" si="754">J385+J386+J387</f>
        <v>2.2549999999999999</v>
      </c>
      <c r="R385" s="616">
        <f t="shared" ref="R385" si="755">P385-Q385</f>
        <v>8.4170000000000016</v>
      </c>
      <c r="S385" s="620">
        <f t="shared" ref="S385" si="756">Q385/P385</f>
        <v>0.21130059970014992</v>
      </c>
      <c r="T385" s="403"/>
      <c r="U385" s="172"/>
      <c r="V385" s="172"/>
      <c r="W385" s="172"/>
      <c r="X385" s="172"/>
      <c r="Y385" s="172"/>
      <c r="Z385" s="172"/>
      <c r="AA385" s="237"/>
    </row>
    <row r="386" spans="1:27" s="238" customFormat="1" ht="19.899999999999999" customHeight="1">
      <c r="B386" s="705"/>
      <c r="C386" s="790"/>
      <c r="D386" s="637"/>
      <c r="E386" s="621"/>
      <c r="F386" s="251" t="s">
        <v>21</v>
      </c>
      <c r="G386" s="536">
        <v>4.3970000000000002</v>
      </c>
      <c r="H386" s="498"/>
      <c r="I386" s="527">
        <f>G386+H386+K385</f>
        <v>4.2560000000000002</v>
      </c>
      <c r="J386" s="397">
        <v>1.175</v>
      </c>
      <c r="K386" s="528">
        <f t="shared" si="705"/>
        <v>3.0810000000000004</v>
      </c>
      <c r="L386" s="277">
        <f t="shared" si="706"/>
        <v>0.27608082706766918</v>
      </c>
      <c r="M386" s="398" t="s">
        <v>258</v>
      </c>
      <c r="N386" s="618"/>
      <c r="O386" s="616"/>
      <c r="P386" s="618">
        <f t="shared" si="718"/>
        <v>0</v>
      </c>
      <c r="Q386" s="616">
        <f t="shared" ref="Q386" si="757">+O386-P386</f>
        <v>0</v>
      </c>
      <c r="R386" s="616" t="e">
        <f t="shared" ref="R386" si="758">+P386/O386</f>
        <v>#DIV/0!</v>
      </c>
      <c r="S386" s="620" t="e">
        <f t="shared" ref="S386:S387" si="759">+Q386/P386</f>
        <v>#DIV/0!</v>
      </c>
      <c r="T386" s="403"/>
      <c r="U386" s="172"/>
      <c r="V386" s="172"/>
      <c r="W386" s="172"/>
      <c r="X386" s="172"/>
      <c r="Y386" s="172"/>
      <c r="Z386" s="172"/>
      <c r="AA386" s="237"/>
    </row>
    <row r="387" spans="1:27" s="238" customFormat="1" ht="19.899999999999999" customHeight="1">
      <c r="B387" s="705"/>
      <c r="C387" s="790"/>
      <c r="D387" s="637"/>
      <c r="E387" s="621"/>
      <c r="F387" s="179" t="s">
        <v>22</v>
      </c>
      <c r="G387" s="536">
        <v>5.3360000000000003</v>
      </c>
      <c r="H387" s="498"/>
      <c r="I387" s="527">
        <f>G387+H387+K386</f>
        <v>8.4170000000000016</v>
      </c>
      <c r="J387" s="397"/>
      <c r="K387" s="528">
        <f t="shared" si="705"/>
        <v>8.4170000000000016</v>
      </c>
      <c r="L387" s="277">
        <f t="shared" si="706"/>
        <v>0</v>
      </c>
      <c r="M387" s="398" t="s">
        <v>258</v>
      </c>
      <c r="N387" s="619"/>
      <c r="O387" s="616"/>
      <c r="P387" s="619">
        <f t="shared" si="718"/>
        <v>0</v>
      </c>
      <c r="Q387" s="616"/>
      <c r="R387" s="616"/>
      <c r="S387" s="620" t="e">
        <f t="shared" si="759"/>
        <v>#DIV/0!</v>
      </c>
      <c r="T387" s="403"/>
      <c r="U387" s="172"/>
      <c r="V387" s="172"/>
      <c r="W387" s="172"/>
      <c r="X387" s="172"/>
      <c r="Y387" s="172"/>
      <c r="Z387" s="172"/>
      <c r="AA387" s="237"/>
    </row>
    <row r="388" spans="1:27" s="169" customFormat="1" ht="15" customHeight="1">
      <c r="B388" s="705"/>
      <c r="C388" s="790"/>
      <c r="D388" s="637"/>
      <c r="E388" s="621" t="s">
        <v>553</v>
      </c>
      <c r="F388" s="399" t="s">
        <v>20</v>
      </c>
      <c r="G388" s="536">
        <v>0.93899999999999995</v>
      </c>
      <c r="H388" s="498"/>
      <c r="I388" s="498">
        <f>G388+H388</f>
        <v>0.93899999999999995</v>
      </c>
      <c r="J388" s="493">
        <v>0</v>
      </c>
      <c r="K388" s="528">
        <f t="shared" si="705"/>
        <v>0.93899999999999995</v>
      </c>
      <c r="L388" s="277">
        <f t="shared" si="706"/>
        <v>0</v>
      </c>
      <c r="M388" s="398" t="s">
        <v>258</v>
      </c>
      <c r="N388" s="617">
        <f t="shared" ref="N388:O388" si="760">G388+G389+G390</f>
        <v>10.672000000000001</v>
      </c>
      <c r="O388" s="616">
        <f t="shared" si="760"/>
        <v>0</v>
      </c>
      <c r="P388" s="617">
        <f t="shared" si="718"/>
        <v>10.672000000000001</v>
      </c>
      <c r="Q388" s="616">
        <f t="shared" ref="Q388" si="761">J388+J389+J390</f>
        <v>3.6500000000000004</v>
      </c>
      <c r="R388" s="616">
        <f t="shared" ref="R388" si="762">P388-Q388</f>
        <v>7.0220000000000002</v>
      </c>
      <c r="S388" s="620">
        <f t="shared" ref="S388" si="763">Q388/P388</f>
        <v>0.34201649175412296</v>
      </c>
      <c r="T388" s="403"/>
      <c r="U388" s="172"/>
      <c r="V388" s="172"/>
      <c r="W388" s="172"/>
      <c r="X388" s="172"/>
      <c r="Y388" s="172"/>
      <c r="Z388" s="172"/>
      <c r="AA388" s="168"/>
    </row>
    <row r="389" spans="1:27" s="169" customFormat="1" ht="19.899999999999999" customHeight="1">
      <c r="B389" s="705"/>
      <c r="C389" s="790"/>
      <c r="D389" s="637"/>
      <c r="E389" s="621"/>
      <c r="F389" s="251" t="s">
        <v>21</v>
      </c>
      <c r="G389" s="536">
        <v>4.3970000000000002</v>
      </c>
      <c r="H389" s="498"/>
      <c r="I389" s="527">
        <f>G389+H389+K388</f>
        <v>5.3360000000000003</v>
      </c>
      <c r="J389" s="397">
        <v>3.6500000000000004</v>
      </c>
      <c r="K389" s="528">
        <f t="shared" si="705"/>
        <v>1.6859999999999999</v>
      </c>
      <c r="L389" s="277">
        <f t="shared" si="706"/>
        <v>0.68403298350824593</v>
      </c>
      <c r="M389" s="398" t="s">
        <v>258</v>
      </c>
      <c r="N389" s="618"/>
      <c r="O389" s="616"/>
      <c r="P389" s="618">
        <f t="shared" si="718"/>
        <v>0</v>
      </c>
      <c r="Q389" s="616">
        <f t="shared" ref="Q389" si="764">+O389-P389</f>
        <v>0</v>
      </c>
      <c r="R389" s="616" t="e">
        <f t="shared" ref="R389" si="765">+P389/O389</f>
        <v>#DIV/0!</v>
      </c>
      <c r="S389" s="620" t="e">
        <f t="shared" ref="S389:S390" si="766">+Q389/P389</f>
        <v>#DIV/0!</v>
      </c>
      <c r="T389" s="403"/>
      <c r="U389" s="172"/>
      <c r="V389" s="172"/>
      <c r="W389" s="172"/>
      <c r="X389" s="172"/>
      <c r="Y389" s="172"/>
      <c r="Z389" s="172"/>
      <c r="AA389" s="168"/>
    </row>
    <row r="390" spans="1:27" s="169" customFormat="1" ht="19.899999999999999" customHeight="1">
      <c r="B390" s="705"/>
      <c r="C390" s="790"/>
      <c r="D390" s="637"/>
      <c r="E390" s="621"/>
      <c r="F390" s="179" t="s">
        <v>22</v>
      </c>
      <c r="G390" s="536">
        <v>5.3360000000000003</v>
      </c>
      <c r="H390" s="498"/>
      <c r="I390" s="527">
        <f>G390+H390+K389</f>
        <v>7.0220000000000002</v>
      </c>
      <c r="J390" s="397"/>
      <c r="K390" s="528">
        <f t="shared" si="705"/>
        <v>7.0220000000000002</v>
      </c>
      <c r="L390" s="277">
        <f t="shared" si="706"/>
        <v>0</v>
      </c>
      <c r="M390" s="398" t="s">
        <v>258</v>
      </c>
      <c r="N390" s="619"/>
      <c r="O390" s="616"/>
      <c r="P390" s="619">
        <f t="shared" si="718"/>
        <v>0</v>
      </c>
      <c r="Q390" s="616"/>
      <c r="R390" s="616"/>
      <c r="S390" s="620" t="e">
        <f t="shared" si="766"/>
        <v>#DIV/0!</v>
      </c>
      <c r="T390" s="403"/>
      <c r="U390" s="172"/>
      <c r="V390" s="172"/>
      <c r="W390" s="172"/>
      <c r="X390" s="172"/>
      <c r="Y390" s="172"/>
      <c r="Z390" s="172"/>
      <c r="AA390" s="168"/>
    </row>
    <row r="391" spans="1:27" s="238" customFormat="1" ht="19.899999999999999" customHeight="1">
      <c r="B391" s="705"/>
      <c r="C391" s="790"/>
      <c r="D391" s="637"/>
      <c r="E391" s="621" t="s">
        <v>554</v>
      </c>
      <c r="F391" s="179" t="s">
        <v>20</v>
      </c>
      <c r="G391" s="536">
        <v>0.93899999999999995</v>
      </c>
      <c r="H391" s="498"/>
      <c r="I391" s="498">
        <f>G391+H391</f>
        <v>0.93899999999999995</v>
      </c>
      <c r="J391" s="397">
        <v>0.81</v>
      </c>
      <c r="K391" s="528">
        <f t="shared" si="705"/>
        <v>0.12899999999999989</v>
      </c>
      <c r="L391" s="277">
        <f t="shared" si="706"/>
        <v>0.86261980830670937</v>
      </c>
      <c r="M391" s="398" t="s">
        <v>258</v>
      </c>
      <c r="N391" s="617">
        <f t="shared" ref="N391" si="767">G391+G392+G393</f>
        <v>10.673999999999999</v>
      </c>
      <c r="O391" s="616">
        <f t="shared" si="707"/>
        <v>0</v>
      </c>
      <c r="P391" s="617">
        <f t="shared" si="718"/>
        <v>10.673999999999999</v>
      </c>
      <c r="Q391" s="616">
        <f t="shared" ref="Q391" si="768">J391+J392+J393</f>
        <v>2.532</v>
      </c>
      <c r="R391" s="616">
        <f t="shared" ref="R391" si="769">P391-Q391</f>
        <v>8.1419999999999995</v>
      </c>
      <c r="S391" s="620">
        <f t="shared" ref="S391" si="770">Q391/P391</f>
        <v>0.23721191680719506</v>
      </c>
      <c r="T391" s="403"/>
      <c r="U391" s="172"/>
      <c r="V391" s="172"/>
      <c r="W391" s="172"/>
      <c r="X391" s="172"/>
      <c r="Y391" s="172"/>
      <c r="Z391" s="172"/>
      <c r="AA391" s="237"/>
    </row>
    <row r="392" spans="1:27" s="238" customFormat="1" ht="19.899999999999999" customHeight="1">
      <c r="A392" s="237"/>
      <c r="B392" s="705"/>
      <c r="C392" s="790"/>
      <c r="D392" s="637"/>
      <c r="E392" s="621"/>
      <c r="F392" s="251" t="s">
        <v>21</v>
      </c>
      <c r="G392" s="536">
        <v>4.3979999999999997</v>
      </c>
      <c r="H392" s="498"/>
      <c r="I392" s="527">
        <f>G392+H392+K391</f>
        <v>4.5269999999999992</v>
      </c>
      <c r="J392" s="397">
        <v>1.7220000000000002</v>
      </c>
      <c r="K392" s="528">
        <f t="shared" si="705"/>
        <v>2.8049999999999988</v>
      </c>
      <c r="L392" s="277">
        <f t="shared" si="706"/>
        <v>0.38038436050364488</v>
      </c>
      <c r="M392" s="398" t="s">
        <v>258</v>
      </c>
      <c r="N392" s="618"/>
      <c r="O392" s="616"/>
      <c r="P392" s="618">
        <f t="shared" si="718"/>
        <v>0</v>
      </c>
      <c r="Q392" s="616">
        <f t="shared" ref="Q392" si="771">+O392-P392</f>
        <v>0</v>
      </c>
      <c r="R392" s="616" t="e">
        <f t="shared" ref="R392" si="772">+P392/O392</f>
        <v>#DIV/0!</v>
      </c>
      <c r="S392" s="620" t="e">
        <f t="shared" ref="S392:S393" si="773">+Q392/P392</f>
        <v>#DIV/0!</v>
      </c>
      <c r="T392" s="403"/>
      <c r="U392" s="172"/>
      <c r="V392" s="172"/>
      <c r="W392" s="172"/>
      <c r="X392" s="172"/>
      <c r="Y392" s="172"/>
      <c r="Z392" s="172"/>
      <c r="AA392" s="237"/>
    </row>
    <row r="393" spans="1:27" s="238" customFormat="1" ht="19.899999999999999" customHeight="1">
      <c r="B393" s="705"/>
      <c r="C393" s="790"/>
      <c r="D393" s="637"/>
      <c r="E393" s="621"/>
      <c r="F393" s="179" t="s">
        <v>22</v>
      </c>
      <c r="G393" s="536">
        <v>5.3369999999999997</v>
      </c>
      <c r="H393" s="498"/>
      <c r="I393" s="527">
        <f>G393+H393+K392</f>
        <v>8.1419999999999995</v>
      </c>
      <c r="J393" s="397"/>
      <c r="K393" s="528">
        <f t="shared" si="705"/>
        <v>8.1419999999999995</v>
      </c>
      <c r="L393" s="277">
        <f t="shared" si="706"/>
        <v>0</v>
      </c>
      <c r="M393" s="398" t="s">
        <v>258</v>
      </c>
      <c r="N393" s="619"/>
      <c r="O393" s="616"/>
      <c r="P393" s="619">
        <f t="shared" si="718"/>
        <v>0</v>
      </c>
      <c r="Q393" s="616"/>
      <c r="R393" s="616"/>
      <c r="S393" s="620" t="e">
        <f t="shared" si="773"/>
        <v>#DIV/0!</v>
      </c>
      <c r="T393" s="403"/>
      <c r="U393" s="172"/>
      <c r="V393" s="172"/>
      <c r="W393" s="172"/>
      <c r="X393" s="172"/>
      <c r="Y393" s="172"/>
      <c r="Z393" s="172"/>
      <c r="AA393" s="237"/>
    </row>
    <row r="394" spans="1:27" s="238" customFormat="1" ht="19.899999999999999" customHeight="1">
      <c r="B394" s="705"/>
      <c r="C394" s="790"/>
      <c r="D394" s="637"/>
      <c r="E394" s="621" t="s">
        <v>555</v>
      </c>
      <c r="F394" s="179" t="s">
        <v>20</v>
      </c>
      <c r="G394" s="536">
        <v>0.93899999999999995</v>
      </c>
      <c r="H394" s="498"/>
      <c r="I394" s="498">
        <f>G394+H394</f>
        <v>0.93899999999999995</v>
      </c>
      <c r="J394" s="397">
        <v>8.3999999999999991E-2</v>
      </c>
      <c r="K394" s="528">
        <f t="shared" si="705"/>
        <v>0.85499999999999998</v>
      </c>
      <c r="L394" s="277">
        <f t="shared" si="706"/>
        <v>8.9456869009584661E-2</v>
      </c>
      <c r="M394" s="398" t="s">
        <v>258</v>
      </c>
      <c r="N394" s="617">
        <f t="shared" ref="N394" si="774">G394+G395+G396</f>
        <v>10.672000000000001</v>
      </c>
      <c r="O394" s="616">
        <f t="shared" si="714"/>
        <v>0</v>
      </c>
      <c r="P394" s="617">
        <f t="shared" si="718"/>
        <v>10.672000000000001</v>
      </c>
      <c r="Q394" s="616">
        <f t="shared" ref="Q394" si="775">J394+J395+J396</f>
        <v>3.1949999999999998</v>
      </c>
      <c r="R394" s="616">
        <f t="shared" ref="R394" si="776">P394-Q394</f>
        <v>7.4770000000000003</v>
      </c>
      <c r="S394" s="620">
        <f t="shared" ref="S394" si="777">Q394/P394</f>
        <v>0.29938155922038978</v>
      </c>
      <c r="T394" s="403"/>
      <c r="U394" s="172"/>
      <c r="V394" s="172"/>
      <c r="W394" s="172"/>
      <c r="X394" s="172"/>
      <c r="Y394" s="172"/>
      <c r="Z394" s="172"/>
      <c r="AA394" s="237"/>
    </row>
    <row r="395" spans="1:27" s="238" customFormat="1" ht="19.899999999999999" customHeight="1">
      <c r="A395" s="237"/>
      <c r="B395" s="705"/>
      <c r="C395" s="790"/>
      <c r="D395" s="637"/>
      <c r="E395" s="621"/>
      <c r="F395" s="251" t="s">
        <v>21</v>
      </c>
      <c r="G395" s="536">
        <v>4.3970000000000002</v>
      </c>
      <c r="H395" s="498"/>
      <c r="I395" s="527">
        <f>G395+H395+K394</f>
        <v>5.2520000000000007</v>
      </c>
      <c r="J395" s="397">
        <v>3.1109999999999998</v>
      </c>
      <c r="K395" s="528">
        <f t="shared" si="705"/>
        <v>2.1410000000000009</v>
      </c>
      <c r="L395" s="277">
        <f t="shared" si="706"/>
        <v>0.59234577303884217</v>
      </c>
      <c r="M395" s="398" t="s">
        <v>258</v>
      </c>
      <c r="N395" s="618"/>
      <c r="O395" s="616"/>
      <c r="P395" s="618">
        <f t="shared" si="718"/>
        <v>0</v>
      </c>
      <c r="Q395" s="616">
        <f t="shared" ref="Q395" si="778">+O395-P395</f>
        <v>0</v>
      </c>
      <c r="R395" s="616" t="e">
        <f t="shared" ref="R395" si="779">+P395/O395</f>
        <v>#DIV/0!</v>
      </c>
      <c r="S395" s="620" t="e">
        <f t="shared" ref="S395:S396" si="780">+Q395/P395</f>
        <v>#DIV/0!</v>
      </c>
      <c r="T395" s="403"/>
      <c r="U395" s="172"/>
      <c r="V395" s="172"/>
      <c r="W395" s="172"/>
      <c r="X395" s="172"/>
      <c r="Y395" s="172"/>
      <c r="Z395" s="172"/>
      <c r="AA395" s="237"/>
    </row>
    <row r="396" spans="1:27" s="238" customFormat="1" ht="19.899999999999999" customHeight="1">
      <c r="A396" s="237"/>
      <c r="B396" s="705"/>
      <c r="C396" s="790"/>
      <c r="D396" s="637"/>
      <c r="E396" s="621"/>
      <c r="F396" s="179" t="s">
        <v>22</v>
      </c>
      <c r="G396" s="536">
        <v>5.3360000000000003</v>
      </c>
      <c r="H396" s="498"/>
      <c r="I396" s="527">
        <f>G396+H396+K395</f>
        <v>7.4770000000000012</v>
      </c>
      <c r="J396" s="397"/>
      <c r="K396" s="528">
        <f t="shared" si="705"/>
        <v>7.4770000000000012</v>
      </c>
      <c r="L396" s="277">
        <f t="shared" si="706"/>
        <v>0</v>
      </c>
      <c r="M396" s="398" t="s">
        <v>258</v>
      </c>
      <c r="N396" s="619"/>
      <c r="O396" s="616"/>
      <c r="P396" s="619">
        <f t="shared" si="718"/>
        <v>0</v>
      </c>
      <c r="Q396" s="616"/>
      <c r="R396" s="616"/>
      <c r="S396" s="620" t="e">
        <f t="shared" si="780"/>
        <v>#DIV/0!</v>
      </c>
      <c r="T396" s="403"/>
      <c r="U396" s="172"/>
      <c r="V396" s="172"/>
      <c r="W396" s="172"/>
      <c r="X396" s="172"/>
      <c r="Y396" s="172"/>
      <c r="Z396" s="172"/>
      <c r="AA396" s="237"/>
    </row>
    <row r="397" spans="1:27" s="238" customFormat="1" ht="19.899999999999999" customHeight="1">
      <c r="A397" s="237"/>
      <c r="B397" s="705"/>
      <c r="C397" s="790"/>
      <c r="D397" s="637"/>
      <c r="E397" s="621" t="s">
        <v>556</v>
      </c>
      <c r="F397" s="179" t="s">
        <v>20</v>
      </c>
      <c r="G397" s="536">
        <v>0.93899999999999995</v>
      </c>
      <c r="H397" s="498"/>
      <c r="I397" s="498">
        <f>G397+H397</f>
        <v>0.93899999999999995</v>
      </c>
      <c r="J397" s="397">
        <v>1.0760000000000001</v>
      </c>
      <c r="K397" s="528">
        <f t="shared" si="705"/>
        <v>-0.13700000000000012</v>
      </c>
      <c r="L397" s="277">
        <f t="shared" si="706"/>
        <v>1.1458998935037275</v>
      </c>
      <c r="M397" s="398" t="s">
        <v>258</v>
      </c>
      <c r="N397" s="617">
        <f t="shared" ref="N397" si="781">G397+G398+G399</f>
        <v>10.675000000000001</v>
      </c>
      <c r="O397" s="616">
        <f t="shared" si="722"/>
        <v>0</v>
      </c>
      <c r="P397" s="617">
        <f t="shared" si="718"/>
        <v>10.675000000000001</v>
      </c>
      <c r="Q397" s="616">
        <f t="shared" ref="Q397" si="782">J397+J398+J399</f>
        <v>5.0449999999999999</v>
      </c>
      <c r="R397" s="616">
        <f t="shared" ref="R397" si="783">P397-Q397</f>
        <v>5.6300000000000008</v>
      </c>
      <c r="S397" s="620">
        <f t="shared" ref="S397" si="784">Q397/P397</f>
        <v>0.47259953161592499</v>
      </c>
      <c r="T397" s="403"/>
      <c r="U397" s="172"/>
      <c r="V397" s="172"/>
      <c r="W397" s="172"/>
      <c r="X397" s="172"/>
      <c r="Y397" s="172"/>
      <c r="Z397" s="172"/>
      <c r="AA397" s="237"/>
    </row>
    <row r="398" spans="1:27" s="238" customFormat="1" ht="19.899999999999999" customHeight="1">
      <c r="A398" s="237"/>
      <c r="B398" s="705"/>
      <c r="C398" s="790"/>
      <c r="D398" s="637"/>
      <c r="E398" s="621"/>
      <c r="F398" s="251" t="s">
        <v>21</v>
      </c>
      <c r="G398" s="536">
        <v>4.3979999999999997</v>
      </c>
      <c r="H398" s="498"/>
      <c r="I398" s="527">
        <f>G398+H398+K397</f>
        <v>4.2609999999999992</v>
      </c>
      <c r="J398" s="397">
        <v>3.9690000000000003</v>
      </c>
      <c r="K398" s="528">
        <f t="shared" si="705"/>
        <v>0.29199999999999893</v>
      </c>
      <c r="L398" s="277">
        <f t="shared" si="706"/>
        <v>0.93147148556676862</v>
      </c>
      <c r="M398" s="398" t="s">
        <v>258</v>
      </c>
      <c r="N398" s="618"/>
      <c r="O398" s="616"/>
      <c r="P398" s="618">
        <f t="shared" si="718"/>
        <v>0</v>
      </c>
      <c r="Q398" s="616">
        <f t="shared" ref="Q398" si="785">+O398-P398</f>
        <v>0</v>
      </c>
      <c r="R398" s="616" t="e">
        <f t="shared" ref="R398" si="786">+P398/O398</f>
        <v>#DIV/0!</v>
      </c>
      <c r="S398" s="620" t="e">
        <f t="shared" ref="S398:S399" si="787">+Q398/P398</f>
        <v>#DIV/0!</v>
      </c>
      <c r="T398" s="403"/>
      <c r="U398" s="172"/>
      <c r="V398" s="172"/>
      <c r="W398" s="172"/>
      <c r="X398" s="172"/>
      <c r="Y398" s="172"/>
      <c r="Z398" s="172"/>
      <c r="AA398" s="237"/>
    </row>
    <row r="399" spans="1:27" s="238" customFormat="1" ht="19.899999999999999" customHeight="1">
      <c r="A399" s="237"/>
      <c r="B399" s="705"/>
      <c r="C399" s="790"/>
      <c r="D399" s="637"/>
      <c r="E399" s="621"/>
      <c r="F399" s="179" t="s">
        <v>22</v>
      </c>
      <c r="G399" s="536">
        <v>5.3380000000000001</v>
      </c>
      <c r="H399" s="498"/>
      <c r="I399" s="527">
        <f>G399+H399+K398</f>
        <v>5.629999999999999</v>
      </c>
      <c r="J399" s="397"/>
      <c r="K399" s="528">
        <f t="shared" si="705"/>
        <v>5.629999999999999</v>
      </c>
      <c r="L399" s="277">
        <f t="shared" si="706"/>
        <v>0</v>
      </c>
      <c r="M399" s="398" t="s">
        <v>258</v>
      </c>
      <c r="N399" s="619"/>
      <c r="O399" s="616"/>
      <c r="P399" s="619">
        <f t="shared" si="718"/>
        <v>0</v>
      </c>
      <c r="Q399" s="616"/>
      <c r="R399" s="616"/>
      <c r="S399" s="620" t="e">
        <f t="shared" si="787"/>
        <v>#DIV/0!</v>
      </c>
      <c r="T399" s="403"/>
      <c r="U399" s="172"/>
      <c r="V399" s="172"/>
      <c r="W399" s="172"/>
      <c r="X399" s="172"/>
      <c r="Y399" s="172"/>
      <c r="Z399" s="172"/>
      <c r="AA399" s="237"/>
    </row>
    <row r="400" spans="1:27" s="238" customFormat="1" ht="19.899999999999999" customHeight="1">
      <c r="A400" s="237"/>
      <c r="B400" s="705"/>
      <c r="C400" s="790"/>
      <c r="D400" s="637"/>
      <c r="E400" s="621" t="s">
        <v>557</v>
      </c>
      <c r="F400" s="179" t="s">
        <v>20</v>
      </c>
      <c r="G400" s="536">
        <v>0.93899999999999995</v>
      </c>
      <c r="H400" s="498"/>
      <c r="I400" s="498">
        <f>G400+H400</f>
        <v>0.93899999999999995</v>
      </c>
      <c r="J400" s="397">
        <v>0.13500000000000001</v>
      </c>
      <c r="K400" s="528">
        <f t="shared" si="705"/>
        <v>0.80399999999999994</v>
      </c>
      <c r="L400" s="277">
        <f t="shared" si="706"/>
        <v>0.14376996805111822</v>
      </c>
      <c r="M400" s="398" t="s">
        <v>258</v>
      </c>
      <c r="N400" s="617">
        <f t="shared" ref="N400" si="788">G400+G401+G402</f>
        <v>10.673</v>
      </c>
      <c r="O400" s="616">
        <f t="shared" si="729"/>
        <v>0</v>
      </c>
      <c r="P400" s="617">
        <f t="shared" si="718"/>
        <v>10.673</v>
      </c>
      <c r="Q400" s="616">
        <f t="shared" ref="Q400" si="789">J400+J401+J402</f>
        <v>4.5359999999999996</v>
      </c>
      <c r="R400" s="616">
        <f t="shared" ref="R400" si="790">P400-Q400</f>
        <v>6.1370000000000005</v>
      </c>
      <c r="S400" s="620">
        <f t="shared" ref="S400" si="791">Q400/P400</f>
        <v>0.42499765764077574</v>
      </c>
      <c r="T400" s="403"/>
      <c r="U400" s="172"/>
      <c r="V400" s="172"/>
      <c r="W400" s="172"/>
      <c r="X400" s="172"/>
      <c r="Y400" s="172"/>
      <c r="Z400" s="172"/>
      <c r="AA400" s="237"/>
    </row>
    <row r="401" spans="1:27" s="238" customFormat="1" ht="19.899999999999999" customHeight="1">
      <c r="A401" s="237"/>
      <c r="B401" s="705"/>
      <c r="C401" s="790"/>
      <c r="D401" s="637"/>
      <c r="E401" s="621"/>
      <c r="F401" s="251" t="s">
        <v>21</v>
      </c>
      <c r="G401" s="536">
        <v>4.3970000000000002</v>
      </c>
      <c r="H401" s="498"/>
      <c r="I401" s="527">
        <f>G401+H401+K400</f>
        <v>5.2010000000000005</v>
      </c>
      <c r="J401" s="397">
        <v>4.1310000000000002</v>
      </c>
      <c r="K401" s="528">
        <f t="shared" si="705"/>
        <v>1.0700000000000003</v>
      </c>
      <c r="L401" s="277">
        <f t="shared" si="706"/>
        <v>0.79427033262834068</v>
      </c>
      <c r="M401" s="398" t="s">
        <v>258</v>
      </c>
      <c r="N401" s="618"/>
      <c r="O401" s="616"/>
      <c r="P401" s="618">
        <f t="shared" si="718"/>
        <v>0</v>
      </c>
      <c r="Q401" s="616">
        <f t="shared" ref="Q401" si="792">+O401-P401</f>
        <v>0</v>
      </c>
      <c r="R401" s="616" t="e">
        <f t="shared" ref="R401" si="793">+P401/O401</f>
        <v>#DIV/0!</v>
      </c>
      <c r="S401" s="620" t="e">
        <f t="shared" ref="S401:S402" si="794">+Q401/P401</f>
        <v>#DIV/0!</v>
      </c>
      <c r="T401" s="403"/>
      <c r="U401" s="172"/>
      <c r="V401" s="172"/>
      <c r="W401" s="172"/>
      <c r="X401" s="172"/>
      <c r="Y401" s="172"/>
      <c r="Z401" s="172"/>
      <c r="AA401" s="237"/>
    </row>
    <row r="402" spans="1:27" s="238" customFormat="1" ht="19.899999999999999" customHeight="1">
      <c r="A402" s="237"/>
      <c r="B402" s="705"/>
      <c r="C402" s="790"/>
      <c r="D402" s="637"/>
      <c r="E402" s="621"/>
      <c r="F402" s="179" t="s">
        <v>22</v>
      </c>
      <c r="G402" s="536">
        <v>5.3369999999999997</v>
      </c>
      <c r="H402" s="498"/>
      <c r="I402" s="527">
        <f>G402+H402+K401</f>
        <v>6.407</v>
      </c>
      <c r="J402" s="397">
        <v>0.27</v>
      </c>
      <c r="K402" s="528">
        <f t="shared" si="705"/>
        <v>6.1370000000000005</v>
      </c>
      <c r="L402" s="277">
        <f t="shared" si="706"/>
        <v>4.2141407835180271E-2</v>
      </c>
      <c r="M402" s="398" t="s">
        <v>258</v>
      </c>
      <c r="N402" s="619"/>
      <c r="O402" s="616"/>
      <c r="P402" s="619">
        <f t="shared" si="718"/>
        <v>0</v>
      </c>
      <c r="Q402" s="616"/>
      <c r="R402" s="616"/>
      <c r="S402" s="620" t="e">
        <f t="shared" si="794"/>
        <v>#DIV/0!</v>
      </c>
      <c r="T402" s="403"/>
      <c r="U402" s="172"/>
      <c r="V402" s="172"/>
      <c r="W402" s="172"/>
      <c r="X402" s="172"/>
      <c r="Y402" s="172"/>
      <c r="Z402" s="172"/>
      <c r="AA402" s="237"/>
    </row>
    <row r="403" spans="1:27" s="238" customFormat="1" ht="19.899999999999999" customHeight="1">
      <c r="A403" s="237"/>
      <c r="B403" s="705"/>
      <c r="C403" s="790"/>
      <c r="D403" s="637"/>
      <c r="E403" s="621" t="s">
        <v>558</v>
      </c>
      <c r="F403" s="179" t="s">
        <v>20</v>
      </c>
      <c r="G403" s="536">
        <v>0.93899999999999995</v>
      </c>
      <c r="H403" s="498"/>
      <c r="I403" s="498">
        <f>G403+H403</f>
        <v>0.93899999999999995</v>
      </c>
      <c r="J403" s="397">
        <v>0</v>
      </c>
      <c r="K403" s="528">
        <f t="shared" si="705"/>
        <v>0.93899999999999995</v>
      </c>
      <c r="L403" s="277">
        <f t="shared" si="706"/>
        <v>0</v>
      </c>
      <c r="M403" s="398" t="s">
        <v>258</v>
      </c>
      <c r="N403" s="617">
        <f t="shared" ref="N403" si="795">G403+G404+G405</f>
        <v>10.673999999999999</v>
      </c>
      <c r="O403" s="616">
        <f t="shared" ref="O403" si="796">H403+H404+H405</f>
        <v>0</v>
      </c>
      <c r="P403" s="617">
        <f t="shared" si="718"/>
        <v>10.673999999999999</v>
      </c>
      <c r="Q403" s="616">
        <f t="shared" ref="Q403" si="797">J403+J404+J405</f>
        <v>3.7170000000000005</v>
      </c>
      <c r="R403" s="616">
        <f t="shared" ref="R403" si="798">P403-Q403</f>
        <v>6.956999999999999</v>
      </c>
      <c r="S403" s="620">
        <f t="shared" ref="S403" si="799">Q403/P403</f>
        <v>0.34822934232715014</v>
      </c>
      <c r="T403" s="403"/>
      <c r="U403" s="172"/>
      <c r="V403" s="172"/>
      <c r="W403" s="172"/>
      <c r="X403" s="172"/>
      <c r="Y403" s="172"/>
      <c r="Z403" s="172"/>
      <c r="AA403" s="237"/>
    </row>
    <row r="404" spans="1:27" s="238" customFormat="1" ht="19.899999999999999" customHeight="1">
      <c r="A404" s="237"/>
      <c r="B404" s="705"/>
      <c r="C404" s="790"/>
      <c r="D404" s="637"/>
      <c r="E404" s="621"/>
      <c r="F404" s="251" t="s">
        <v>21</v>
      </c>
      <c r="G404" s="536">
        <v>4.3979999999999997</v>
      </c>
      <c r="H404" s="498"/>
      <c r="I404" s="527">
        <f>G404+H404+K403</f>
        <v>5.3369999999999997</v>
      </c>
      <c r="J404" s="397">
        <v>3.7170000000000005</v>
      </c>
      <c r="K404" s="528">
        <f t="shared" si="705"/>
        <v>1.6199999999999992</v>
      </c>
      <c r="L404" s="277">
        <f t="shared" si="706"/>
        <v>0.69645868465430028</v>
      </c>
      <c r="M404" s="398" t="s">
        <v>258</v>
      </c>
      <c r="N404" s="618"/>
      <c r="O404" s="616"/>
      <c r="P404" s="618">
        <f t="shared" si="718"/>
        <v>0</v>
      </c>
      <c r="Q404" s="616">
        <f t="shared" ref="Q404" si="800">+O404-P404</f>
        <v>0</v>
      </c>
      <c r="R404" s="616" t="e">
        <f t="shared" ref="R404" si="801">+P404/O404</f>
        <v>#DIV/0!</v>
      </c>
      <c r="S404" s="620" t="e">
        <f t="shared" ref="S404:S405" si="802">+Q404/P404</f>
        <v>#DIV/0!</v>
      </c>
      <c r="T404" s="403"/>
      <c r="U404" s="172"/>
      <c r="V404" s="172"/>
      <c r="W404" s="172"/>
      <c r="X404" s="172"/>
      <c r="Y404" s="172"/>
      <c r="Z404" s="172"/>
      <c r="AA404" s="237"/>
    </row>
    <row r="405" spans="1:27" s="238" customFormat="1" ht="19.899999999999999" customHeight="1">
      <c r="A405" s="237"/>
      <c r="B405" s="705"/>
      <c r="C405" s="790"/>
      <c r="D405" s="637"/>
      <c r="E405" s="621"/>
      <c r="F405" s="179" t="s">
        <v>22</v>
      </c>
      <c r="G405" s="536">
        <v>5.3369999999999997</v>
      </c>
      <c r="H405" s="498"/>
      <c r="I405" s="527">
        <f>G405+H405+K404</f>
        <v>6.956999999999999</v>
      </c>
      <c r="J405" s="397"/>
      <c r="K405" s="528">
        <f t="shared" si="705"/>
        <v>6.956999999999999</v>
      </c>
      <c r="L405" s="277">
        <f t="shared" si="706"/>
        <v>0</v>
      </c>
      <c r="M405" s="398" t="s">
        <v>258</v>
      </c>
      <c r="N405" s="619"/>
      <c r="O405" s="616"/>
      <c r="P405" s="619">
        <f t="shared" si="718"/>
        <v>0</v>
      </c>
      <c r="Q405" s="616"/>
      <c r="R405" s="616"/>
      <c r="S405" s="620" t="e">
        <f t="shared" si="802"/>
        <v>#DIV/0!</v>
      </c>
      <c r="T405" s="403"/>
      <c r="U405" s="172"/>
      <c r="V405" s="172"/>
      <c r="W405" s="172"/>
      <c r="X405" s="172"/>
      <c r="Y405" s="172"/>
      <c r="Z405" s="172"/>
      <c r="AA405" s="237"/>
    </row>
    <row r="406" spans="1:27" s="238" customFormat="1" ht="19.899999999999999" customHeight="1">
      <c r="A406" s="237"/>
      <c r="B406" s="705"/>
      <c r="C406" s="790"/>
      <c r="D406" s="637"/>
      <c r="E406" s="621" t="s">
        <v>559</v>
      </c>
      <c r="F406" s="179" t="s">
        <v>20</v>
      </c>
      <c r="G406" s="536">
        <v>0.93899999999999995</v>
      </c>
      <c r="H406" s="498"/>
      <c r="I406" s="498">
        <f>G406+H406</f>
        <v>0.93899999999999995</v>
      </c>
      <c r="J406" s="397">
        <v>0.189</v>
      </c>
      <c r="K406" s="528">
        <f t="shared" si="705"/>
        <v>0.75</v>
      </c>
      <c r="L406" s="277">
        <f t="shared" si="706"/>
        <v>0.2012779552715655</v>
      </c>
      <c r="M406" s="398" t="s">
        <v>258</v>
      </c>
      <c r="N406" s="617">
        <f t="shared" ref="N406" si="803">G406+G407+G408</f>
        <v>10.67</v>
      </c>
      <c r="O406" s="616">
        <f t="shared" si="753"/>
        <v>0</v>
      </c>
      <c r="P406" s="617">
        <f t="shared" si="718"/>
        <v>10.67</v>
      </c>
      <c r="Q406" s="616">
        <f t="shared" ref="Q406" si="804">J406+J407+J408</f>
        <v>4.0229999999999997</v>
      </c>
      <c r="R406" s="616">
        <f t="shared" ref="R406" si="805">P406-Q406</f>
        <v>6.6470000000000002</v>
      </c>
      <c r="S406" s="620">
        <f t="shared" ref="S406" si="806">Q406/P406</f>
        <v>0.3770384254920337</v>
      </c>
      <c r="T406" s="403"/>
      <c r="U406" s="172"/>
      <c r="V406" s="172"/>
      <c r="W406" s="172"/>
      <c r="X406" s="172"/>
      <c r="Y406" s="172"/>
      <c r="Z406" s="172"/>
      <c r="AA406" s="237"/>
    </row>
    <row r="407" spans="1:27" s="238" customFormat="1" ht="19.899999999999999" customHeight="1">
      <c r="A407" s="237"/>
      <c r="B407" s="705"/>
      <c r="C407" s="790"/>
      <c r="D407" s="637"/>
      <c r="E407" s="621"/>
      <c r="F407" s="251" t="s">
        <v>21</v>
      </c>
      <c r="G407" s="536">
        <v>4.3959999999999999</v>
      </c>
      <c r="H407" s="498"/>
      <c r="I407" s="527">
        <f>G407+H407+K406</f>
        <v>5.1459999999999999</v>
      </c>
      <c r="J407" s="397">
        <v>3.5640000000000001</v>
      </c>
      <c r="K407" s="528">
        <f t="shared" si="705"/>
        <v>1.5819999999999999</v>
      </c>
      <c r="L407" s="277">
        <f t="shared" si="706"/>
        <v>0.69257675864749324</v>
      </c>
      <c r="M407" s="398" t="s">
        <v>258</v>
      </c>
      <c r="N407" s="618"/>
      <c r="O407" s="616"/>
      <c r="P407" s="618">
        <f t="shared" si="718"/>
        <v>0</v>
      </c>
      <c r="Q407" s="616">
        <f t="shared" ref="Q407" si="807">+O407-P407</f>
        <v>0</v>
      </c>
      <c r="R407" s="616" t="e">
        <f t="shared" ref="R407" si="808">+P407/O407</f>
        <v>#DIV/0!</v>
      </c>
      <c r="S407" s="620" t="e">
        <f t="shared" ref="S407:S408" si="809">+Q407/P407</f>
        <v>#DIV/0!</v>
      </c>
      <c r="T407" s="403"/>
      <c r="U407" s="172"/>
      <c r="V407" s="172"/>
      <c r="W407" s="172"/>
      <c r="X407" s="172"/>
      <c r="Y407" s="172"/>
      <c r="Z407" s="172"/>
      <c r="AA407" s="237"/>
    </row>
    <row r="408" spans="1:27" s="238" customFormat="1" ht="19.899999999999999" customHeight="1">
      <c r="A408" s="237"/>
      <c r="B408" s="705"/>
      <c r="C408" s="790"/>
      <c r="D408" s="637"/>
      <c r="E408" s="621"/>
      <c r="F408" s="179" t="s">
        <v>22</v>
      </c>
      <c r="G408" s="536">
        <v>5.335</v>
      </c>
      <c r="H408" s="498"/>
      <c r="I408" s="527">
        <f>G408+H408+K407</f>
        <v>6.9169999999999998</v>
      </c>
      <c r="J408" s="397">
        <v>0.27</v>
      </c>
      <c r="K408" s="528">
        <f t="shared" si="705"/>
        <v>6.6470000000000002</v>
      </c>
      <c r="L408" s="277">
        <f t="shared" si="706"/>
        <v>3.903426340899234E-2</v>
      </c>
      <c r="M408" s="398" t="s">
        <v>258</v>
      </c>
      <c r="N408" s="619"/>
      <c r="O408" s="616"/>
      <c r="P408" s="619">
        <f t="shared" si="718"/>
        <v>0</v>
      </c>
      <c r="Q408" s="616"/>
      <c r="R408" s="616"/>
      <c r="S408" s="620" t="e">
        <f t="shared" si="809"/>
        <v>#DIV/0!</v>
      </c>
      <c r="T408" s="403"/>
      <c r="U408" s="172"/>
      <c r="V408" s="172"/>
      <c r="W408" s="172"/>
      <c r="X408" s="172"/>
      <c r="Y408" s="172"/>
      <c r="Z408" s="172"/>
      <c r="AA408" s="237"/>
    </row>
    <row r="409" spans="1:27" s="238" customFormat="1" ht="19.899999999999999" customHeight="1">
      <c r="A409" s="237"/>
      <c r="B409" s="705"/>
      <c r="C409" s="790"/>
      <c r="D409" s="637"/>
      <c r="E409" s="621" t="s">
        <v>560</v>
      </c>
      <c r="F409" s="179" t="s">
        <v>371</v>
      </c>
      <c r="G409" s="536">
        <v>0.93899999999999995</v>
      </c>
      <c r="H409" s="498"/>
      <c r="I409" s="498">
        <f>G409+H409</f>
        <v>0.93899999999999995</v>
      </c>
      <c r="J409" s="397">
        <v>0.108</v>
      </c>
      <c r="K409" s="528">
        <f t="shared" si="705"/>
        <v>0.83099999999999996</v>
      </c>
      <c r="L409" s="277">
        <f t="shared" si="706"/>
        <v>0.11501597444089458</v>
      </c>
      <c r="M409" s="398" t="s">
        <v>258</v>
      </c>
      <c r="N409" s="617">
        <f t="shared" ref="N409:O409" si="810">G409+G410+G411</f>
        <v>10.675000000000001</v>
      </c>
      <c r="O409" s="616">
        <f t="shared" si="810"/>
        <v>0</v>
      </c>
      <c r="P409" s="617">
        <f t="shared" si="718"/>
        <v>10.675000000000001</v>
      </c>
      <c r="Q409" s="616">
        <f t="shared" ref="Q409" si="811">J409+J410+J411</f>
        <v>3.2039999999999997</v>
      </c>
      <c r="R409" s="616">
        <f t="shared" ref="R409" si="812">P409-Q409</f>
        <v>7.471000000000001</v>
      </c>
      <c r="S409" s="620">
        <f t="shared" ref="S409" si="813">Q409/P409</f>
        <v>0.30014051522248242</v>
      </c>
      <c r="T409" s="403"/>
      <c r="U409" s="172"/>
      <c r="V409" s="172"/>
      <c r="W409" s="172"/>
      <c r="X409" s="172"/>
      <c r="Y409" s="172"/>
      <c r="Z409" s="172"/>
      <c r="AA409" s="237"/>
    </row>
    <row r="410" spans="1:27" s="238" customFormat="1" ht="19.899999999999999" customHeight="1">
      <c r="A410" s="237"/>
      <c r="B410" s="705"/>
      <c r="C410" s="790"/>
      <c r="D410" s="637"/>
      <c r="E410" s="621"/>
      <c r="F410" s="251" t="s">
        <v>21</v>
      </c>
      <c r="G410" s="536">
        <v>4.3979999999999997</v>
      </c>
      <c r="H410" s="498"/>
      <c r="I410" s="527">
        <f>G410+H410+K409</f>
        <v>5.2289999999999992</v>
      </c>
      <c r="J410" s="397">
        <v>3.0959999999999996</v>
      </c>
      <c r="K410" s="528">
        <f t="shared" si="705"/>
        <v>2.1329999999999996</v>
      </c>
      <c r="L410" s="277">
        <f t="shared" si="706"/>
        <v>0.59208261617900171</v>
      </c>
      <c r="M410" s="398" t="s">
        <v>258</v>
      </c>
      <c r="N410" s="618"/>
      <c r="O410" s="616"/>
      <c r="P410" s="618">
        <f t="shared" si="718"/>
        <v>0</v>
      </c>
      <c r="Q410" s="616">
        <f t="shared" ref="Q410" si="814">+O410-P410</f>
        <v>0</v>
      </c>
      <c r="R410" s="616" t="e">
        <f t="shared" ref="R410" si="815">+P410/O410</f>
        <v>#DIV/0!</v>
      </c>
      <c r="S410" s="620" t="e">
        <f t="shared" ref="S410:S411" si="816">+Q410/P410</f>
        <v>#DIV/0!</v>
      </c>
      <c r="T410" s="403"/>
      <c r="U410" s="172"/>
      <c r="V410" s="172"/>
      <c r="W410" s="172"/>
      <c r="X410" s="172"/>
      <c r="Y410" s="172"/>
      <c r="Z410" s="172"/>
      <c r="AA410" s="237"/>
    </row>
    <row r="411" spans="1:27" s="238" customFormat="1" ht="19.899999999999999" customHeight="1">
      <c r="A411" s="237"/>
      <c r="B411" s="705"/>
      <c r="C411" s="790"/>
      <c r="D411" s="637"/>
      <c r="E411" s="621"/>
      <c r="F411" s="179" t="s">
        <v>22</v>
      </c>
      <c r="G411" s="536">
        <v>5.3380000000000001</v>
      </c>
      <c r="H411" s="498"/>
      <c r="I411" s="527">
        <f>G411+H411+K410</f>
        <v>7.4710000000000001</v>
      </c>
      <c r="J411" s="397"/>
      <c r="K411" s="528">
        <f t="shared" si="705"/>
        <v>7.4710000000000001</v>
      </c>
      <c r="L411" s="277">
        <f t="shared" si="706"/>
        <v>0</v>
      </c>
      <c r="M411" s="398" t="s">
        <v>258</v>
      </c>
      <c r="N411" s="619"/>
      <c r="O411" s="616"/>
      <c r="P411" s="619">
        <f t="shared" si="718"/>
        <v>0</v>
      </c>
      <c r="Q411" s="616"/>
      <c r="R411" s="616"/>
      <c r="S411" s="620" t="e">
        <f t="shared" si="816"/>
        <v>#DIV/0!</v>
      </c>
      <c r="T411" s="403"/>
      <c r="U411" s="172"/>
      <c r="V411" s="172"/>
      <c r="W411" s="172"/>
      <c r="X411" s="172"/>
      <c r="Y411" s="172"/>
      <c r="Z411" s="172"/>
      <c r="AA411" s="237"/>
    </row>
    <row r="412" spans="1:27" s="238" customFormat="1" ht="19.899999999999999" customHeight="1">
      <c r="A412" s="237"/>
      <c r="B412" s="705"/>
      <c r="C412" s="790"/>
      <c r="D412" s="637"/>
      <c r="E412" s="621" t="s">
        <v>561</v>
      </c>
      <c r="F412" s="179" t="s">
        <v>20</v>
      </c>
      <c r="G412" s="536">
        <v>0.93799999999999994</v>
      </c>
      <c r="H412" s="498"/>
      <c r="I412" s="498">
        <f>G412+H412</f>
        <v>0.93799999999999994</v>
      </c>
      <c r="J412" s="397">
        <v>0.48599999999999999</v>
      </c>
      <c r="K412" s="528">
        <f t="shared" si="705"/>
        <v>0.45199999999999996</v>
      </c>
      <c r="L412" s="277">
        <f t="shared" si="706"/>
        <v>0.51812366737739879</v>
      </c>
      <c r="M412" s="398" t="s">
        <v>258</v>
      </c>
      <c r="N412" s="617">
        <f t="shared" ref="N412:O430" si="817">G412+G413+G414</f>
        <v>10.664</v>
      </c>
      <c r="O412" s="616">
        <f t="shared" si="817"/>
        <v>0</v>
      </c>
      <c r="P412" s="617">
        <f t="shared" si="718"/>
        <v>10.664</v>
      </c>
      <c r="Q412" s="616">
        <f t="shared" ref="Q412" si="818">J412+J413+J414</f>
        <v>4.6280000000000001</v>
      </c>
      <c r="R412" s="616">
        <f t="shared" ref="R412" si="819">P412-Q412</f>
        <v>6.0359999999999996</v>
      </c>
      <c r="S412" s="620">
        <f t="shared" ref="S412" si="820">Q412/P412</f>
        <v>0.43398349587396851</v>
      </c>
      <c r="T412" s="403"/>
      <c r="U412" s="172"/>
      <c r="V412" s="172"/>
      <c r="W412" s="172"/>
      <c r="X412" s="172"/>
      <c r="Y412" s="172"/>
      <c r="Z412" s="172"/>
      <c r="AA412" s="237"/>
    </row>
    <row r="413" spans="1:27" s="238" customFormat="1" ht="19.899999999999999" customHeight="1">
      <c r="B413" s="705"/>
      <c r="C413" s="790"/>
      <c r="D413" s="637"/>
      <c r="E413" s="621"/>
      <c r="F413" s="251" t="s">
        <v>21</v>
      </c>
      <c r="G413" s="536">
        <v>4.3940000000000001</v>
      </c>
      <c r="H413" s="498"/>
      <c r="I413" s="527">
        <f>G413+H413+K412</f>
        <v>4.8460000000000001</v>
      </c>
      <c r="J413" s="397">
        <v>4.1420000000000003</v>
      </c>
      <c r="K413" s="528">
        <f t="shared" si="705"/>
        <v>0.70399999999999974</v>
      </c>
      <c r="L413" s="277">
        <f t="shared" si="706"/>
        <v>0.85472554684275692</v>
      </c>
      <c r="M413" s="398" t="s">
        <v>258</v>
      </c>
      <c r="N413" s="618"/>
      <c r="O413" s="616"/>
      <c r="P413" s="618">
        <f t="shared" si="718"/>
        <v>0</v>
      </c>
      <c r="Q413" s="616">
        <f t="shared" ref="Q413" si="821">+O413-P413</f>
        <v>0</v>
      </c>
      <c r="R413" s="616" t="e">
        <f t="shared" ref="R413" si="822">+P413/O413</f>
        <v>#DIV/0!</v>
      </c>
      <c r="S413" s="620" t="e">
        <f t="shared" ref="S413:S414" si="823">+Q413/P413</f>
        <v>#DIV/0!</v>
      </c>
      <c r="T413" s="403"/>
      <c r="U413" s="172"/>
      <c r="V413" s="172"/>
      <c r="W413" s="172"/>
      <c r="X413" s="172"/>
      <c r="Y413" s="172"/>
      <c r="Z413" s="172"/>
      <c r="AA413" s="237"/>
    </row>
    <row r="414" spans="1:27" s="238" customFormat="1" ht="19.899999999999999" customHeight="1">
      <c r="B414" s="705"/>
      <c r="C414" s="790"/>
      <c r="D414" s="637"/>
      <c r="E414" s="621"/>
      <c r="F414" s="179" t="s">
        <v>22</v>
      </c>
      <c r="G414" s="536">
        <v>5.3319999999999999</v>
      </c>
      <c r="H414" s="498"/>
      <c r="I414" s="527">
        <f>G414+H414+K413</f>
        <v>6.0359999999999996</v>
      </c>
      <c r="J414" s="397"/>
      <c r="K414" s="528">
        <f t="shared" si="705"/>
        <v>6.0359999999999996</v>
      </c>
      <c r="L414" s="277">
        <f t="shared" si="706"/>
        <v>0</v>
      </c>
      <c r="M414" s="398" t="s">
        <v>258</v>
      </c>
      <c r="N414" s="619"/>
      <c r="O414" s="616"/>
      <c r="P414" s="619">
        <f t="shared" si="718"/>
        <v>0</v>
      </c>
      <c r="Q414" s="616"/>
      <c r="R414" s="616"/>
      <c r="S414" s="620" t="e">
        <f t="shared" si="823"/>
        <v>#DIV/0!</v>
      </c>
      <c r="T414" s="403"/>
      <c r="U414" s="172"/>
      <c r="V414" s="172"/>
      <c r="W414" s="172"/>
      <c r="X414" s="172"/>
      <c r="Y414" s="172"/>
      <c r="Z414" s="172"/>
      <c r="AA414" s="237"/>
    </row>
    <row r="415" spans="1:27" s="238" customFormat="1" ht="19.899999999999999" customHeight="1">
      <c r="B415" s="705"/>
      <c r="C415" s="790"/>
      <c r="D415" s="637"/>
      <c r="E415" s="621" t="s">
        <v>562</v>
      </c>
      <c r="F415" s="179" t="s">
        <v>20</v>
      </c>
      <c r="G415" s="536">
        <v>0.93899999999999995</v>
      </c>
      <c r="H415" s="498"/>
      <c r="I415" s="498">
        <f>G415+H415</f>
        <v>0.93899999999999995</v>
      </c>
      <c r="J415" s="397">
        <v>0.89100000000000001</v>
      </c>
      <c r="K415" s="528">
        <f t="shared" si="705"/>
        <v>4.7999999999999932E-2</v>
      </c>
      <c r="L415" s="277">
        <f t="shared" si="706"/>
        <v>0.9488817891373803</v>
      </c>
      <c r="M415" s="398" t="s">
        <v>258</v>
      </c>
      <c r="N415" s="617">
        <f t="shared" ref="N415:O433" si="824">G415+G416+G417</f>
        <v>10.676</v>
      </c>
      <c r="O415" s="616">
        <f t="shared" si="824"/>
        <v>0</v>
      </c>
      <c r="P415" s="617">
        <f t="shared" si="718"/>
        <v>10.676</v>
      </c>
      <c r="Q415" s="616">
        <f t="shared" ref="Q415" si="825">J415+J416+J417</f>
        <v>4.5579999999999998</v>
      </c>
      <c r="R415" s="616">
        <f t="shared" ref="R415" si="826">P415-Q415</f>
        <v>6.1180000000000003</v>
      </c>
      <c r="S415" s="620">
        <f t="shared" ref="S415" si="827">Q415/P415</f>
        <v>0.42693892843761705</v>
      </c>
      <c r="T415" s="403"/>
      <c r="U415" s="172"/>
      <c r="V415" s="172"/>
      <c r="W415" s="172"/>
      <c r="X415" s="172"/>
      <c r="Y415" s="172"/>
      <c r="Z415" s="172"/>
      <c r="AA415" s="237"/>
    </row>
    <row r="416" spans="1:27" s="238" customFormat="1" ht="19.899999999999999" customHeight="1">
      <c r="B416" s="705"/>
      <c r="C416" s="790"/>
      <c r="D416" s="637"/>
      <c r="E416" s="621"/>
      <c r="F416" s="251" t="s">
        <v>21</v>
      </c>
      <c r="G416" s="536">
        <v>4.399</v>
      </c>
      <c r="H416" s="498"/>
      <c r="I416" s="527">
        <f>G416+H416+K415</f>
        <v>4.4470000000000001</v>
      </c>
      <c r="J416" s="397">
        <v>3.6669999999999998</v>
      </c>
      <c r="K416" s="528">
        <f t="shared" si="705"/>
        <v>0.78000000000000025</v>
      </c>
      <c r="L416" s="277">
        <f t="shared" si="706"/>
        <v>0.8246008545086575</v>
      </c>
      <c r="M416" s="398" t="s">
        <v>258</v>
      </c>
      <c r="N416" s="618"/>
      <c r="O416" s="616"/>
      <c r="P416" s="618">
        <f t="shared" si="718"/>
        <v>0</v>
      </c>
      <c r="Q416" s="616">
        <f t="shared" ref="Q416" si="828">+O416-P416</f>
        <v>0</v>
      </c>
      <c r="R416" s="616" t="e">
        <f t="shared" ref="R416" si="829">+P416/O416</f>
        <v>#DIV/0!</v>
      </c>
      <c r="S416" s="620" t="e">
        <f t="shared" ref="S416:S417" si="830">+Q416/P416</f>
        <v>#DIV/0!</v>
      </c>
      <c r="T416" s="403"/>
      <c r="U416" s="172"/>
      <c r="V416" s="172"/>
      <c r="W416" s="172"/>
      <c r="X416" s="172"/>
      <c r="Y416" s="172"/>
      <c r="Z416" s="172"/>
      <c r="AA416" s="237"/>
    </row>
    <row r="417" spans="1:27" s="238" customFormat="1" ht="19.899999999999999" customHeight="1">
      <c r="A417" s="237"/>
      <c r="B417" s="705"/>
      <c r="C417" s="790"/>
      <c r="D417" s="637"/>
      <c r="E417" s="621"/>
      <c r="F417" s="179" t="s">
        <v>22</v>
      </c>
      <c r="G417" s="536">
        <v>5.3380000000000001</v>
      </c>
      <c r="H417" s="498"/>
      <c r="I417" s="527">
        <f>G417+H417+K416</f>
        <v>6.1180000000000003</v>
      </c>
      <c r="J417" s="397"/>
      <c r="K417" s="528">
        <f t="shared" si="705"/>
        <v>6.1180000000000003</v>
      </c>
      <c r="L417" s="277">
        <f t="shared" si="706"/>
        <v>0</v>
      </c>
      <c r="M417" s="398" t="s">
        <v>258</v>
      </c>
      <c r="N417" s="619"/>
      <c r="O417" s="616"/>
      <c r="P417" s="619">
        <f t="shared" si="718"/>
        <v>0</v>
      </c>
      <c r="Q417" s="616"/>
      <c r="R417" s="616"/>
      <c r="S417" s="620" t="e">
        <f t="shared" si="830"/>
        <v>#DIV/0!</v>
      </c>
      <c r="T417" s="403"/>
      <c r="U417" s="172"/>
      <c r="V417" s="172"/>
      <c r="W417" s="172"/>
      <c r="X417" s="172"/>
      <c r="Y417" s="172"/>
      <c r="Z417" s="172"/>
      <c r="AA417" s="237"/>
    </row>
    <row r="418" spans="1:27" s="238" customFormat="1" ht="19.899999999999999" customHeight="1">
      <c r="A418" s="237"/>
      <c r="B418" s="705"/>
      <c r="C418" s="790"/>
      <c r="D418" s="637"/>
      <c r="E418" s="662" t="s">
        <v>563</v>
      </c>
      <c r="F418" s="179" t="s">
        <v>20</v>
      </c>
      <c r="G418" s="536">
        <v>0.93899999999999995</v>
      </c>
      <c r="H418" s="498"/>
      <c r="I418" s="498">
        <f>G418+H418</f>
        <v>0.93899999999999995</v>
      </c>
      <c r="J418" s="397">
        <v>0</v>
      </c>
      <c r="K418" s="528">
        <f t="shared" si="705"/>
        <v>0.93899999999999995</v>
      </c>
      <c r="L418" s="277">
        <f t="shared" si="706"/>
        <v>0</v>
      </c>
      <c r="M418" s="398" t="s">
        <v>258</v>
      </c>
      <c r="N418" s="617">
        <f t="shared" ref="N418:O436" si="831">G418+G419+G420</f>
        <v>10.675000000000001</v>
      </c>
      <c r="O418" s="616">
        <f t="shared" si="831"/>
        <v>0</v>
      </c>
      <c r="P418" s="617">
        <f t="shared" si="718"/>
        <v>10.675000000000001</v>
      </c>
      <c r="Q418" s="616">
        <f t="shared" ref="Q418" si="832">J418+J419+J420</f>
        <v>4.427999999999999</v>
      </c>
      <c r="R418" s="616">
        <f t="shared" ref="R418" si="833">P418-Q418</f>
        <v>6.2470000000000017</v>
      </c>
      <c r="S418" s="620">
        <f t="shared" ref="S418" si="834">Q418/P418</f>
        <v>0.41480093676814977</v>
      </c>
      <c r="T418" s="403"/>
      <c r="U418" s="172"/>
      <c r="V418" s="172"/>
      <c r="W418" s="172"/>
      <c r="X418" s="172"/>
      <c r="Y418" s="172"/>
      <c r="Z418" s="172"/>
      <c r="AA418" s="237"/>
    </row>
    <row r="419" spans="1:27" s="238" customFormat="1" ht="19.899999999999999" customHeight="1">
      <c r="B419" s="705"/>
      <c r="C419" s="790"/>
      <c r="D419" s="637"/>
      <c r="E419" s="649"/>
      <c r="F419" s="251" t="s">
        <v>21</v>
      </c>
      <c r="G419" s="536">
        <v>4.3979999999999997</v>
      </c>
      <c r="H419" s="498"/>
      <c r="I419" s="527">
        <f>G419+H419+K418</f>
        <v>5.3369999999999997</v>
      </c>
      <c r="J419" s="397">
        <v>4.2929999999999993</v>
      </c>
      <c r="K419" s="528">
        <f t="shared" si="705"/>
        <v>1.0440000000000005</v>
      </c>
      <c r="L419" s="277">
        <f t="shared" si="706"/>
        <v>0.80438448566610443</v>
      </c>
      <c r="M419" s="398" t="s">
        <v>258</v>
      </c>
      <c r="N419" s="618"/>
      <c r="O419" s="616"/>
      <c r="P419" s="618">
        <f t="shared" si="718"/>
        <v>0</v>
      </c>
      <c r="Q419" s="616">
        <f t="shared" ref="Q419" si="835">+O419-P419</f>
        <v>0</v>
      </c>
      <c r="R419" s="616" t="e">
        <f t="shared" ref="R419" si="836">+P419/O419</f>
        <v>#DIV/0!</v>
      </c>
      <c r="S419" s="620" t="e">
        <f t="shared" ref="S419:S420" si="837">+Q419/P419</f>
        <v>#DIV/0!</v>
      </c>
      <c r="T419" s="403"/>
      <c r="U419" s="172"/>
      <c r="V419" s="172"/>
      <c r="W419" s="172"/>
      <c r="X419" s="172"/>
      <c r="Y419" s="172"/>
      <c r="Z419" s="172"/>
      <c r="AA419" s="237"/>
    </row>
    <row r="420" spans="1:27" s="238" customFormat="1" ht="19.899999999999999" customHeight="1">
      <c r="B420" s="705"/>
      <c r="C420" s="790"/>
      <c r="D420" s="637"/>
      <c r="E420" s="650"/>
      <c r="F420" s="179" t="s">
        <v>22</v>
      </c>
      <c r="G420" s="536">
        <v>5.3380000000000001</v>
      </c>
      <c r="H420" s="498"/>
      <c r="I420" s="527">
        <f>G420+H420+K419</f>
        <v>6.3820000000000006</v>
      </c>
      <c r="J420" s="397">
        <v>0.13500000000000001</v>
      </c>
      <c r="K420" s="528">
        <f t="shared" si="705"/>
        <v>6.2470000000000008</v>
      </c>
      <c r="L420" s="277">
        <f t="shared" si="706"/>
        <v>2.1153243497336258E-2</v>
      </c>
      <c r="M420" s="398" t="s">
        <v>258</v>
      </c>
      <c r="N420" s="619"/>
      <c r="O420" s="616"/>
      <c r="P420" s="619">
        <f t="shared" si="718"/>
        <v>0</v>
      </c>
      <c r="Q420" s="616"/>
      <c r="R420" s="616"/>
      <c r="S420" s="620" t="e">
        <f t="shared" si="837"/>
        <v>#DIV/0!</v>
      </c>
      <c r="T420" s="403"/>
      <c r="U420" s="172"/>
      <c r="V420" s="172"/>
      <c r="W420" s="172"/>
      <c r="X420" s="172"/>
      <c r="Y420" s="172"/>
      <c r="Z420" s="172"/>
      <c r="AA420" s="237"/>
    </row>
    <row r="421" spans="1:27" s="238" customFormat="1" ht="19.899999999999999" customHeight="1">
      <c r="B421" s="705"/>
      <c r="C421" s="790"/>
      <c r="D421" s="637"/>
      <c r="E421" s="621" t="s">
        <v>564</v>
      </c>
      <c r="F421" s="179" t="s">
        <v>20</v>
      </c>
      <c r="G421" s="536">
        <v>0.94299999999999995</v>
      </c>
      <c r="H421" s="498"/>
      <c r="I421" s="498">
        <f>G421+H421</f>
        <v>0.94299999999999995</v>
      </c>
      <c r="J421" s="397">
        <v>0.2</v>
      </c>
      <c r="K421" s="528">
        <f t="shared" si="705"/>
        <v>0.74299999999999988</v>
      </c>
      <c r="L421" s="277">
        <f t="shared" si="706"/>
        <v>0.21208907741251329</v>
      </c>
      <c r="M421" s="398" t="s">
        <v>258</v>
      </c>
      <c r="N421" s="617">
        <f t="shared" ref="N421:O439" si="838">G421+G422+G423</f>
        <v>10.676</v>
      </c>
      <c r="O421" s="616">
        <f t="shared" si="838"/>
        <v>0</v>
      </c>
      <c r="P421" s="617">
        <f t="shared" si="718"/>
        <v>10.676</v>
      </c>
      <c r="Q421" s="616">
        <f t="shared" ref="Q421" si="839">J421+J422+J423</f>
        <v>3.0270000000000001</v>
      </c>
      <c r="R421" s="616">
        <f t="shared" ref="R421" si="840">P421-Q421</f>
        <v>7.649</v>
      </c>
      <c r="S421" s="620">
        <f t="shared" ref="S421" si="841">Q421/P421</f>
        <v>0.28353315848632449</v>
      </c>
      <c r="T421" s="403"/>
      <c r="U421" s="172"/>
      <c r="V421" s="172"/>
      <c r="W421" s="172"/>
      <c r="X421" s="172"/>
      <c r="Y421" s="172"/>
      <c r="Z421" s="172"/>
      <c r="AA421" s="237"/>
    </row>
    <row r="422" spans="1:27" s="238" customFormat="1" ht="19.899999999999999" customHeight="1">
      <c r="B422" s="705"/>
      <c r="C422" s="790"/>
      <c r="D422" s="637"/>
      <c r="E422" s="621"/>
      <c r="F422" s="251" t="s">
        <v>21</v>
      </c>
      <c r="G422" s="536">
        <v>4.3970000000000002</v>
      </c>
      <c r="H422" s="498"/>
      <c r="I422" s="527">
        <f>G422+H422+K421</f>
        <v>5.1400000000000006</v>
      </c>
      <c r="J422" s="397">
        <v>2.827</v>
      </c>
      <c r="K422" s="528">
        <f t="shared" si="705"/>
        <v>2.3130000000000006</v>
      </c>
      <c r="L422" s="277">
        <f t="shared" si="706"/>
        <v>0.54999999999999993</v>
      </c>
      <c r="M422" s="398" t="s">
        <v>258</v>
      </c>
      <c r="N422" s="618"/>
      <c r="O422" s="616"/>
      <c r="P422" s="618">
        <f t="shared" si="718"/>
        <v>0</v>
      </c>
      <c r="Q422" s="616">
        <f t="shared" ref="Q422" si="842">+O422-P422</f>
        <v>0</v>
      </c>
      <c r="R422" s="616" t="e">
        <f t="shared" ref="R422" si="843">+P422/O422</f>
        <v>#DIV/0!</v>
      </c>
      <c r="S422" s="620" t="e">
        <f t="shared" ref="S422:S423" si="844">+Q422/P422</f>
        <v>#DIV/0!</v>
      </c>
      <c r="T422" s="403"/>
      <c r="U422" s="172"/>
      <c r="V422" s="172"/>
      <c r="W422" s="172"/>
      <c r="X422" s="172"/>
      <c r="Y422" s="172"/>
      <c r="Z422" s="172"/>
      <c r="AA422" s="237"/>
    </row>
    <row r="423" spans="1:27" s="238" customFormat="1" ht="19.899999999999999" customHeight="1" thickBot="1">
      <c r="B423" s="705"/>
      <c r="C423" s="790"/>
      <c r="D423" s="638"/>
      <c r="E423" s="663"/>
      <c r="F423" s="179" t="s">
        <v>22</v>
      </c>
      <c r="G423" s="537">
        <v>5.3360000000000003</v>
      </c>
      <c r="H423" s="499"/>
      <c r="I423" s="532">
        <f>G423+H423+K422</f>
        <v>7.6490000000000009</v>
      </c>
      <c r="J423" s="415"/>
      <c r="K423" s="533">
        <f t="shared" si="705"/>
        <v>7.6490000000000009</v>
      </c>
      <c r="L423" s="534">
        <f t="shared" si="706"/>
        <v>0</v>
      </c>
      <c r="M423" s="398" t="s">
        <v>258</v>
      </c>
      <c r="N423" s="619"/>
      <c r="O423" s="616"/>
      <c r="P423" s="619">
        <f t="shared" si="718"/>
        <v>0</v>
      </c>
      <c r="Q423" s="616"/>
      <c r="R423" s="616"/>
      <c r="S423" s="620" t="e">
        <f t="shared" si="844"/>
        <v>#DIV/0!</v>
      </c>
      <c r="T423" s="403"/>
      <c r="U423" s="172"/>
      <c r="V423" s="172"/>
      <c r="W423" s="172"/>
      <c r="X423" s="172"/>
      <c r="Y423" s="172"/>
      <c r="Z423" s="172"/>
      <c r="AA423" s="237"/>
    </row>
    <row r="424" spans="1:27" s="238" customFormat="1" ht="19.899999999999999" customHeight="1">
      <c r="B424" s="705"/>
      <c r="C424" s="790"/>
      <c r="D424" s="628" t="s">
        <v>565</v>
      </c>
      <c r="E424" s="772" t="s">
        <v>566</v>
      </c>
      <c r="F424" s="179" t="s">
        <v>20</v>
      </c>
      <c r="G424" s="538">
        <v>0.93899999999999995</v>
      </c>
      <c r="H424" s="500"/>
      <c r="I424" s="500">
        <f>G424+H424</f>
        <v>0.93899999999999995</v>
      </c>
      <c r="J424" s="494">
        <v>1.62</v>
      </c>
      <c r="K424" s="529">
        <f t="shared" si="705"/>
        <v>-0.68100000000000016</v>
      </c>
      <c r="L424" s="530">
        <f t="shared" si="706"/>
        <v>1.7252396166134187</v>
      </c>
      <c r="M424" s="398" t="s">
        <v>258</v>
      </c>
      <c r="N424" s="617">
        <f t="shared" ref="N424:O442" si="845">G424+G425+G426</f>
        <v>10.667999999999999</v>
      </c>
      <c r="O424" s="616">
        <f t="shared" si="845"/>
        <v>0</v>
      </c>
      <c r="P424" s="617">
        <f t="shared" si="718"/>
        <v>10.667999999999999</v>
      </c>
      <c r="Q424" s="616">
        <f t="shared" ref="Q424" si="846">J424+J425+J426</f>
        <v>5.6690000000000005</v>
      </c>
      <c r="R424" s="616">
        <f t="shared" ref="R424" si="847">P424-Q424</f>
        <v>4.9989999999999988</v>
      </c>
      <c r="S424" s="620">
        <f t="shared" ref="S424" si="848">Q424/P424</f>
        <v>0.5314023247094114</v>
      </c>
      <c r="T424" s="403"/>
      <c r="U424" s="172"/>
      <c r="V424" s="172"/>
      <c r="W424" s="172"/>
      <c r="X424" s="172"/>
      <c r="Y424" s="172"/>
      <c r="Z424" s="172"/>
      <c r="AA424" s="237"/>
    </row>
    <row r="425" spans="1:27" s="238" customFormat="1" ht="19.899999999999999" customHeight="1">
      <c r="B425" s="705"/>
      <c r="C425" s="790"/>
      <c r="D425" s="676"/>
      <c r="E425" s="621"/>
      <c r="F425" s="251" t="s">
        <v>21</v>
      </c>
      <c r="G425" s="536">
        <v>7.0620000000000003</v>
      </c>
      <c r="H425" s="498"/>
      <c r="I425" s="527">
        <f>G425+H425+K424</f>
        <v>6.3810000000000002</v>
      </c>
      <c r="J425" s="397">
        <v>4.0490000000000004</v>
      </c>
      <c r="K425" s="528">
        <f t="shared" si="705"/>
        <v>2.3319999999999999</v>
      </c>
      <c r="L425" s="277">
        <f t="shared" si="706"/>
        <v>0.6345400407459646</v>
      </c>
      <c r="M425" s="398">
        <v>43945</v>
      </c>
      <c r="N425" s="618"/>
      <c r="O425" s="616"/>
      <c r="P425" s="618">
        <f t="shared" si="718"/>
        <v>0</v>
      </c>
      <c r="Q425" s="616">
        <f t="shared" ref="Q425" si="849">+O425-P425</f>
        <v>0</v>
      </c>
      <c r="R425" s="616" t="e">
        <f t="shared" ref="R425" si="850">+P425/O425</f>
        <v>#DIV/0!</v>
      </c>
      <c r="S425" s="620" t="e">
        <f t="shared" ref="S425:S426" si="851">+Q425/P425</f>
        <v>#DIV/0!</v>
      </c>
      <c r="T425" s="403"/>
      <c r="U425" s="172"/>
      <c r="V425" s="172"/>
      <c r="W425" s="172"/>
      <c r="X425" s="172"/>
      <c r="Y425" s="172"/>
      <c r="Z425" s="172"/>
      <c r="AA425" s="237"/>
    </row>
    <row r="426" spans="1:27" s="238" customFormat="1" ht="19.899999999999999" customHeight="1">
      <c r="B426" s="705"/>
      <c r="C426" s="790"/>
      <c r="D426" s="676"/>
      <c r="E426" s="621"/>
      <c r="F426" s="179" t="s">
        <v>22</v>
      </c>
      <c r="G426" s="536">
        <v>2.6669999999999998</v>
      </c>
      <c r="H426" s="498"/>
      <c r="I426" s="527">
        <f>G426+H426+K425</f>
        <v>4.9989999999999997</v>
      </c>
      <c r="J426" s="397"/>
      <c r="K426" s="528">
        <f t="shared" si="705"/>
        <v>4.9989999999999997</v>
      </c>
      <c r="L426" s="277">
        <f t="shared" si="706"/>
        <v>0</v>
      </c>
      <c r="M426" s="398" t="s">
        <v>258</v>
      </c>
      <c r="N426" s="619"/>
      <c r="O426" s="616"/>
      <c r="P426" s="619">
        <f t="shared" si="718"/>
        <v>0</v>
      </c>
      <c r="Q426" s="616"/>
      <c r="R426" s="616"/>
      <c r="S426" s="620" t="e">
        <f t="shared" si="851"/>
        <v>#DIV/0!</v>
      </c>
      <c r="T426" s="403"/>
      <c r="U426" s="172"/>
      <c r="V426" s="172"/>
      <c r="W426" s="172"/>
      <c r="X426" s="172"/>
      <c r="Y426" s="172"/>
      <c r="Z426" s="172"/>
      <c r="AA426" s="237"/>
    </row>
    <row r="427" spans="1:27" s="238" customFormat="1" ht="19.899999999999999" customHeight="1">
      <c r="B427" s="705"/>
      <c r="C427" s="790"/>
      <c r="D427" s="676"/>
      <c r="E427" s="621" t="s">
        <v>567</v>
      </c>
      <c r="F427" s="179" t="s">
        <v>20</v>
      </c>
      <c r="G427" s="536">
        <v>0.93899999999999995</v>
      </c>
      <c r="H427" s="498"/>
      <c r="I427" s="498">
        <f>G427+H427</f>
        <v>0.93899999999999995</v>
      </c>
      <c r="J427" s="397">
        <v>0.16200000000000001</v>
      </c>
      <c r="K427" s="528">
        <f t="shared" si="705"/>
        <v>0.77699999999999991</v>
      </c>
      <c r="L427" s="277">
        <f t="shared" si="706"/>
        <v>0.17252396166134187</v>
      </c>
      <c r="M427" s="398" t="s">
        <v>258</v>
      </c>
      <c r="N427" s="617">
        <f t="shared" ref="N427:O445" si="852">G427+G428+G429</f>
        <v>10.672000000000001</v>
      </c>
      <c r="O427" s="616">
        <f t="shared" si="852"/>
        <v>0</v>
      </c>
      <c r="P427" s="617">
        <f t="shared" si="718"/>
        <v>10.672000000000001</v>
      </c>
      <c r="Q427" s="616">
        <f t="shared" ref="Q427" si="853">J427+J428+J429</f>
        <v>3.2399999999999998</v>
      </c>
      <c r="R427" s="616">
        <f t="shared" ref="R427" si="854">P427-Q427</f>
        <v>7.4320000000000004</v>
      </c>
      <c r="S427" s="620">
        <f t="shared" ref="S427" si="855">Q427/P427</f>
        <v>0.3035982008995502</v>
      </c>
      <c r="T427" s="403"/>
      <c r="U427" s="172"/>
      <c r="V427" s="172"/>
      <c r="W427" s="172"/>
      <c r="X427" s="172"/>
      <c r="Y427" s="172"/>
      <c r="Z427" s="172"/>
      <c r="AA427" s="237"/>
    </row>
    <row r="428" spans="1:27" s="238" customFormat="1" ht="19.899999999999999" customHeight="1">
      <c r="B428" s="705"/>
      <c r="C428" s="790"/>
      <c r="D428" s="676"/>
      <c r="E428" s="621"/>
      <c r="F428" s="251" t="s">
        <v>21</v>
      </c>
      <c r="G428" s="536">
        <v>4.3970000000000002</v>
      </c>
      <c r="H428" s="498"/>
      <c r="I428" s="527">
        <f>G428+H428+K427</f>
        <v>5.1740000000000004</v>
      </c>
      <c r="J428" s="397">
        <v>3.0779999999999998</v>
      </c>
      <c r="K428" s="528">
        <f t="shared" si="705"/>
        <v>2.0960000000000005</v>
      </c>
      <c r="L428" s="277">
        <f t="shared" si="706"/>
        <v>0.59489756474681088</v>
      </c>
      <c r="M428" s="398" t="s">
        <v>258</v>
      </c>
      <c r="N428" s="618"/>
      <c r="O428" s="616"/>
      <c r="P428" s="618">
        <f t="shared" si="718"/>
        <v>0</v>
      </c>
      <c r="Q428" s="616">
        <f t="shared" ref="Q428" si="856">+O428-P428</f>
        <v>0</v>
      </c>
      <c r="R428" s="616" t="e">
        <f t="shared" ref="R428" si="857">+P428/O428</f>
        <v>#DIV/0!</v>
      </c>
      <c r="S428" s="620" t="e">
        <f t="shared" ref="S428:S429" si="858">+Q428/P428</f>
        <v>#DIV/0!</v>
      </c>
      <c r="T428" s="403"/>
      <c r="U428" s="172"/>
      <c r="V428" s="172"/>
      <c r="W428" s="172"/>
      <c r="X428" s="172"/>
      <c r="Y428" s="172"/>
      <c r="Z428" s="172"/>
      <c r="AA428" s="237"/>
    </row>
    <row r="429" spans="1:27" s="238" customFormat="1" ht="19.899999999999999" customHeight="1">
      <c r="B429" s="705"/>
      <c r="C429" s="790"/>
      <c r="D429" s="676"/>
      <c r="E429" s="621"/>
      <c r="F429" s="179" t="s">
        <v>22</v>
      </c>
      <c r="G429" s="536">
        <v>5.3360000000000003</v>
      </c>
      <c r="H429" s="498"/>
      <c r="I429" s="527">
        <f>G429+H429+K428</f>
        <v>7.4320000000000004</v>
      </c>
      <c r="J429" s="397"/>
      <c r="K429" s="528">
        <f t="shared" si="705"/>
        <v>7.4320000000000004</v>
      </c>
      <c r="L429" s="277">
        <f t="shared" si="706"/>
        <v>0</v>
      </c>
      <c r="M429" s="398" t="s">
        <v>258</v>
      </c>
      <c r="N429" s="619"/>
      <c r="O429" s="616"/>
      <c r="P429" s="619">
        <f t="shared" si="718"/>
        <v>0</v>
      </c>
      <c r="Q429" s="616"/>
      <c r="R429" s="616"/>
      <c r="S429" s="620" t="e">
        <f t="shared" si="858"/>
        <v>#DIV/0!</v>
      </c>
      <c r="T429" s="403"/>
      <c r="U429" s="172"/>
      <c r="V429" s="172"/>
      <c r="W429" s="172"/>
      <c r="X429" s="172"/>
      <c r="Y429" s="172"/>
      <c r="Z429" s="172"/>
      <c r="AA429" s="237"/>
    </row>
    <row r="430" spans="1:27" s="238" customFormat="1" ht="19.899999999999999" customHeight="1">
      <c r="B430" s="705"/>
      <c r="C430" s="790"/>
      <c r="D430" s="676"/>
      <c r="E430" s="621" t="s">
        <v>568</v>
      </c>
      <c r="F430" s="179" t="s">
        <v>20</v>
      </c>
      <c r="G430" s="536">
        <v>0.93899999999999995</v>
      </c>
      <c r="H430" s="498"/>
      <c r="I430" s="498">
        <f>G430+H430</f>
        <v>0.93899999999999995</v>
      </c>
      <c r="J430" s="397">
        <v>2.5000000000000001E-2</v>
      </c>
      <c r="K430" s="528">
        <f t="shared" ref="K430:K491" si="859">I430-J430</f>
        <v>0.91399999999999992</v>
      </c>
      <c r="L430" s="277">
        <f t="shared" ref="L430:L491" si="860">J430/I430</f>
        <v>2.6624068157614488E-2</v>
      </c>
      <c r="M430" s="398" t="s">
        <v>258</v>
      </c>
      <c r="N430" s="617">
        <f t="shared" ref="N430" si="861">G430+G431+G432</f>
        <v>10.672000000000001</v>
      </c>
      <c r="O430" s="616">
        <f t="shared" si="817"/>
        <v>0</v>
      </c>
      <c r="P430" s="617">
        <f t="shared" si="718"/>
        <v>10.672000000000001</v>
      </c>
      <c r="Q430" s="616">
        <f t="shared" ref="Q430" si="862">J430+J431+J432</f>
        <v>2.9099999999999997</v>
      </c>
      <c r="R430" s="616">
        <f t="shared" ref="R430" si="863">P430-Q430</f>
        <v>7.7620000000000005</v>
      </c>
      <c r="S430" s="620">
        <f t="shared" ref="S430" si="864">Q430/P430</f>
        <v>0.27267616191904043</v>
      </c>
      <c r="T430" s="403"/>
      <c r="U430" s="172"/>
      <c r="V430" s="172"/>
      <c r="W430" s="172"/>
      <c r="X430" s="172"/>
      <c r="Y430" s="172"/>
      <c r="Z430" s="172"/>
      <c r="AA430" s="237"/>
    </row>
    <row r="431" spans="1:27" s="238" customFormat="1" ht="19.899999999999999" customHeight="1">
      <c r="B431" s="705"/>
      <c r="C431" s="790"/>
      <c r="D431" s="676"/>
      <c r="E431" s="621"/>
      <c r="F431" s="251" t="s">
        <v>21</v>
      </c>
      <c r="G431" s="536">
        <v>4.3970000000000002</v>
      </c>
      <c r="H431" s="498"/>
      <c r="I431" s="527">
        <f>G431+H431+K430</f>
        <v>5.3109999999999999</v>
      </c>
      <c r="J431" s="397">
        <v>2.8849999999999998</v>
      </c>
      <c r="K431" s="528">
        <f t="shared" si="859"/>
        <v>2.4260000000000002</v>
      </c>
      <c r="L431" s="277">
        <f t="shared" si="860"/>
        <v>0.54321220109207302</v>
      </c>
      <c r="M431" s="398" t="s">
        <v>258</v>
      </c>
      <c r="N431" s="618"/>
      <c r="O431" s="616"/>
      <c r="P431" s="618">
        <f t="shared" si="718"/>
        <v>0</v>
      </c>
      <c r="Q431" s="616">
        <f t="shared" ref="Q431" si="865">+O431-P431</f>
        <v>0</v>
      </c>
      <c r="R431" s="616" t="e">
        <f t="shared" ref="R431" si="866">+P431/O431</f>
        <v>#DIV/0!</v>
      </c>
      <c r="S431" s="620" t="e">
        <f t="shared" ref="S431:S432" si="867">+Q431/P431</f>
        <v>#DIV/0!</v>
      </c>
      <c r="T431" s="403"/>
      <c r="U431" s="172"/>
      <c r="V431" s="172"/>
      <c r="W431" s="172"/>
      <c r="X431" s="172"/>
      <c r="Y431" s="172"/>
      <c r="Z431" s="172"/>
      <c r="AA431" s="237"/>
    </row>
    <row r="432" spans="1:27" s="238" customFormat="1" ht="19.899999999999999" customHeight="1">
      <c r="B432" s="705"/>
      <c r="C432" s="790"/>
      <c r="D432" s="676"/>
      <c r="E432" s="621"/>
      <c r="F432" s="179" t="s">
        <v>22</v>
      </c>
      <c r="G432" s="536">
        <v>5.3360000000000003</v>
      </c>
      <c r="H432" s="498"/>
      <c r="I432" s="527">
        <f>G432+H432+K431</f>
        <v>7.7620000000000005</v>
      </c>
      <c r="J432" s="397"/>
      <c r="K432" s="528">
        <f t="shared" si="859"/>
        <v>7.7620000000000005</v>
      </c>
      <c r="L432" s="277">
        <f t="shared" si="860"/>
        <v>0</v>
      </c>
      <c r="M432" s="398" t="s">
        <v>258</v>
      </c>
      <c r="N432" s="619"/>
      <c r="O432" s="616"/>
      <c r="P432" s="619">
        <f t="shared" si="718"/>
        <v>0</v>
      </c>
      <c r="Q432" s="616"/>
      <c r="R432" s="616"/>
      <c r="S432" s="620" t="e">
        <f t="shared" si="867"/>
        <v>#DIV/0!</v>
      </c>
      <c r="T432" s="403"/>
      <c r="U432" s="172"/>
      <c r="V432" s="172"/>
      <c r="W432" s="172"/>
      <c r="X432" s="172"/>
      <c r="Y432" s="172"/>
      <c r="Z432" s="172"/>
      <c r="AA432" s="237"/>
    </row>
    <row r="433" spans="2:27" s="238" customFormat="1" ht="19.899999999999999" customHeight="1">
      <c r="B433" s="705"/>
      <c r="C433" s="790"/>
      <c r="D433" s="676"/>
      <c r="E433" s="621" t="s">
        <v>569</v>
      </c>
      <c r="F433" s="179" t="s">
        <v>20</v>
      </c>
      <c r="G433" s="536">
        <v>0.94</v>
      </c>
      <c r="H433" s="498"/>
      <c r="I433" s="498">
        <f>G433+H433</f>
        <v>0.94</v>
      </c>
      <c r="J433" s="397">
        <v>1.161</v>
      </c>
      <c r="K433" s="528">
        <f t="shared" si="859"/>
        <v>-0.22100000000000009</v>
      </c>
      <c r="L433" s="277">
        <f t="shared" si="860"/>
        <v>1.2351063829787234</v>
      </c>
      <c r="M433" s="398">
        <v>43858</v>
      </c>
      <c r="N433" s="617">
        <f t="shared" ref="N433" si="868">G433+G434+G435</f>
        <v>10.678000000000001</v>
      </c>
      <c r="O433" s="616">
        <f t="shared" si="824"/>
        <v>0</v>
      </c>
      <c r="P433" s="617">
        <f t="shared" si="718"/>
        <v>10.678000000000001</v>
      </c>
      <c r="Q433" s="616">
        <f t="shared" ref="Q433" si="869">J433+J434+J435</f>
        <v>5.1989999999999998</v>
      </c>
      <c r="R433" s="616">
        <f t="shared" ref="R433" si="870">P433-Q433</f>
        <v>5.479000000000001</v>
      </c>
      <c r="S433" s="620">
        <f t="shared" ref="S433" si="871">Q433/P433</f>
        <v>0.48688893051133164</v>
      </c>
      <c r="T433" s="403"/>
      <c r="U433" s="172"/>
      <c r="V433" s="172"/>
      <c r="W433" s="172"/>
      <c r="X433" s="172"/>
      <c r="Y433" s="172"/>
      <c r="Z433" s="172"/>
      <c r="AA433" s="237"/>
    </row>
    <row r="434" spans="2:27" s="238" customFormat="1" ht="19.899999999999999" customHeight="1">
      <c r="B434" s="705"/>
      <c r="C434" s="790"/>
      <c r="D434" s="676"/>
      <c r="E434" s="621"/>
      <c r="F434" s="251" t="s">
        <v>21</v>
      </c>
      <c r="G434" s="536">
        <v>4.399</v>
      </c>
      <c r="H434" s="498"/>
      <c r="I434" s="527">
        <f>G434+H434+K433</f>
        <v>4.1779999999999999</v>
      </c>
      <c r="J434" s="493">
        <v>4.0380000000000003</v>
      </c>
      <c r="K434" s="528">
        <f t="shared" si="859"/>
        <v>0.13999999999999968</v>
      </c>
      <c r="L434" s="277">
        <f t="shared" si="860"/>
        <v>0.96649114408808046</v>
      </c>
      <c r="M434" s="473">
        <v>43955</v>
      </c>
      <c r="N434" s="618"/>
      <c r="O434" s="616"/>
      <c r="P434" s="618">
        <f t="shared" si="718"/>
        <v>0</v>
      </c>
      <c r="Q434" s="616">
        <f t="shared" ref="Q434" si="872">+O434-P434</f>
        <v>0</v>
      </c>
      <c r="R434" s="616" t="e">
        <f t="shared" ref="R434" si="873">+P434/O434</f>
        <v>#DIV/0!</v>
      </c>
      <c r="S434" s="620" t="e">
        <f t="shared" ref="S434:S435" si="874">+Q434/P434</f>
        <v>#DIV/0!</v>
      </c>
      <c r="T434" s="403"/>
      <c r="U434" s="172"/>
      <c r="V434" s="172"/>
      <c r="W434" s="172"/>
      <c r="X434" s="172"/>
      <c r="Y434" s="172"/>
      <c r="Z434" s="172"/>
      <c r="AA434" s="237"/>
    </row>
    <row r="435" spans="2:27" s="238" customFormat="1" ht="19.899999999999999" customHeight="1">
      <c r="B435" s="705"/>
      <c r="C435" s="790"/>
      <c r="D435" s="676"/>
      <c r="E435" s="621"/>
      <c r="F435" s="179" t="s">
        <v>22</v>
      </c>
      <c r="G435" s="536">
        <v>5.3390000000000004</v>
      </c>
      <c r="H435" s="498"/>
      <c r="I435" s="527">
        <f>G435+H435+K434</f>
        <v>5.4790000000000001</v>
      </c>
      <c r="J435" s="397"/>
      <c r="K435" s="528">
        <f t="shared" si="859"/>
        <v>5.4790000000000001</v>
      </c>
      <c r="L435" s="277">
        <f t="shared" si="860"/>
        <v>0</v>
      </c>
      <c r="M435" s="398" t="s">
        <v>258</v>
      </c>
      <c r="N435" s="619"/>
      <c r="O435" s="616"/>
      <c r="P435" s="619">
        <f t="shared" ref="P435:P498" si="875">+N435+O435</f>
        <v>0</v>
      </c>
      <c r="Q435" s="616"/>
      <c r="R435" s="616"/>
      <c r="S435" s="620" t="e">
        <f t="shared" si="874"/>
        <v>#DIV/0!</v>
      </c>
      <c r="T435" s="403"/>
      <c r="U435" s="172"/>
      <c r="V435" s="172"/>
      <c r="W435" s="172"/>
      <c r="X435" s="172"/>
      <c r="Y435" s="172"/>
      <c r="Z435" s="172"/>
      <c r="AA435" s="237"/>
    </row>
    <row r="436" spans="2:27" s="238" customFormat="1" ht="19.899999999999999" customHeight="1">
      <c r="B436" s="705"/>
      <c r="C436" s="790"/>
      <c r="D436" s="676"/>
      <c r="E436" s="621" t="s">
        <v>570</v>
      </c>
      <c r="F436" s="179" t="s">
        <v>20</v>
      </c>
      <c r="G436" s="536">
        <v>0.93899999999999995</v>
      </c>
      <c r="H436" s="498"/>
      <c r="I436" s="498">
        <f>G436+H436</f>
        <v>0.93899999999999995</v>
      </c>
      <c r="J436" s="397">
        <v>0.495</v>
      </c>
      <c r="K436" s="528">
        <f t="shared" si="859"/>
        <v>0.44399999999999995</v>
      </c>
      <c r="L436" s="277">
        <f t="shared" si="860"/>
        <v>0.52715654952076685</v>
      </c>
      <c r="M436" s="398" t="s">
        <v>258</v>
      </c>
      <c r="N436" s="617">
        <f t="shared" ref="N436" si="876">G436+G437+G438</f>
        <v>10.673999999999999</v>
      </c>
      <c r="O436" s="616">
        <f t="shared" si="831"/>
        <v>0</v>
      </c>
      <c r="P436" s="617">
        <f t="shared" si="875"/>
        <v>10.673999999999999</v>
      </c>
      <c r="Q436" s="616">
        <f t="shared" ref="Q436" si="877">J436+J437+J438</f>
        <v>4.0590000000000002</v>
      </c>
      <c r="R436" s="616">
        <f t="shared" ref="R436" si="878">P436-Q436</f>
        <v>6.6149999999999993</v>
      </c>
      <c r="S436" s="620">
        <f t="shared" ref="S436" si="879">Q436/P436</f>
        <v>0.38026981450252956</v>
      </c>
      <c r="T436" s="403"/>
      <c r="U436" s="172"/>
      <c r="V436" s="172"/>
      <c r="W436" s="172"/>
      <c r="X436" s="172"/>
      <c r="Y436" s="172"/>
      <c r="Z436" s="172"/>
      <c r="AA436" s="237"/>
    </row>
    <row r="437" spans="2:27" s="238" customFormat="1" ht="19.899999999999999" customHeight="1">
      <c r="B437" s="705"/>
      <c r="C437" s="790"/>
      <c r="D437" s="676"/>
      <c r="E437" s="621"/>
      <c r="F437" s="251" t="s">
        <v>21</v>
      </c>
      <c r="G437" s="536">
        <v>4.3979999999999997</v>
      </c>
      <c r="H437" s="498"/>
      <c r="I437" s="527">
        <f>G437+H437+K436</f>
        <v>4.8419999999999996</v>
      </c>
      <c r="J437" s="397">
        <v>3.5640000000000001</v>
      </c>
      <c r="K437" s="528">
        <f t="shared" si="859"/>
        <v>1.2779999999999996</v>
      </c>
      <c r="L437" s="277">
        <f t="shared" si="860"/>
        <v>0.73605947955390338</v>
      </c>
      <c r="M437" s="398" t="s">
        <v>258</v>
      </c>
      <c r="N437" s="618"/>
      <c r="O437" s="616"/>
      <c r="P437" s="618">
        <f t="shared" si="875"/>
        <v>0</v>
      </c>
      <c r="Q437" s="616">
        <f t="shared" ref="Q437" si="880">+O437-P437</f>
        <v>0</v>
      </c>
      <c r="R437" s="616" t="e">
        <f t="shared" ref="R437" si="881">+P437/O437</f>
        <v>#DIV/0!</v>
      </c>
      <c r="S437" s="620" t="e">
        <f t="shared" ref="S437:S438" si="882">+Q437/P437</f>
        <v>#DIV/0!</v>
      </c>
      <c r="T437" s="403"/>
      <c r="U437" s="172"/>
      <c r="V437" s="172"/>
      <c r="W437" s="172"/>
      <c r="X437" s="172"/>
      <c r="Y437" s="172"/>
      <c r="Z437" s="172"/>
      <c r="AA437" s="237"/>
    </row>
    <row r="438" spans="2:27" s="238" customFormat="1" ht="19.899999999999999" customHeight="1">
      <c r="B438" s="705"/>
      <c r="C438" s="790"/>
      <c r="D438" s="676"/>
      <c r="E438" s="621"/>
      <c r="F438" s="179" t="s">
        <v>22</v>
      </c>
      <c r="G438" s="536">
        <v>5.3369999999999997</v>
      </c>
      <c r="H438" s="498"/>
      <c r="I438" s="527">
        <f>G438+H438+K437</f>
        <v>6.6149999999999993</v>
      </c>
      <c r="J438" s="397"/>
      <c r="K438" s="528">
        <f t="shared" si="859"/>
        <v>6.6149999999999993</v>
      </c>
      <c r="L438" s="277">
        <f t="shared" si="860"/>
        <v>0</v>
      </c>
      <c r="M438" s="398" t="s">
        <v>258</v>
      </c>
      <c r="N438" s="619"/>
      <c r="O438" s="616"/>
      <c r="P438" s="619">
        <f t="shared" si="875"/>
        <v>0</v>
      </c>
      <c r="Q438" s="616"/>
      <c r="R438" s="616"/>
      <c r="S438" s="620" t="e">
        <f t="shared" si="882"/>
        <v>#DIV/0!</v>
      </c>
      <c r="T438" s="403"/>
      <c r="U438" s="172"/>
      <c r="V438" s="172"/>
      <c r="W438" s="172"/>
      <c r="X438" s="172"/>
      <c r="Y438" s="172"/>
      <c r="Z438" s="172"/>
      <c r="AA438" s="237"/>
    </row>
    <row r="439" spans="2:27" s="238" customFormat="1" ht="19.899999999999999" customHeight="1">
      <c r="B439" s="705"/>
      <c r="C439" s="790"/>
      <c r="D439" s="676"/>
      <c r="E439" s="621" t="s">
        <v>571</v>
      </c>
      <c r="F439" s="179" t="s">
        <v>20</v>
      </c>
      <c r="G439" s="536">
        <v>0.94</v>
      </c>
      <c r="H439" s="498"/>
      <c r="I439" s="498">
        <f>G439+H439</f>
        <v>0.94</v>
      </c>
      <c r="J439" s="397"/>
      <c r="K439" s="528">
        <f t="shared" si="859"/>
        <v>0.94</v>
      </c>
      <c r="L439" s="277">
        <f t="shared" si="860"/>
        <v>0</v>
      </c>
      <c r="M439" s="398" t="s">
        <v>258</v>
      </c>
      <c r="N439" s="617">
        <f t="shared" ref="N439" si="883">G439+G440+G441</f>
        <v>10.678000000000001</v>
      </c>
      <c r="O439" s="616">
        <f t="shared" si="838"/>
        <v>15</v>
      </c>
      <c r="P439" s="617">
        <f t="shared" si="875"/>
        <v>25.678000000000001</v>
      </c>
      <c r="Q439" s="616">
        <f t="shared" ref="Q439" si="884">J439+J440+J441</f>
        <v>0</v>
      </c>
      <c r="R439" s="616">
        <f t="shared" ref="R439" si="885">P439-Q439</f>
        <v>25.678000000000001</v>
      </c>
      <c r="S439" s="620">
        <f t="shared" ref="S439" si="886">Q439/P439</f>
        <v>0</v>
      </c>
      <c r="T439" s="403"/>
      <c r="U439" s="172"/>
      <c r="V439" s="172"/>
      <c r="W439" s="172"/>
      <c r="X439" s="172"/>
      <c r="Y439" s="172"/>
      <c r="Z439" s="172"/>
      <c r="AA439" s="237"/>
    </row>
    <row r="440" spans="2:27" s="238" customFormat="1" ht="19.899999999999999" customHeight="1">
      <c r="B440" s="705"/>
      <c r="C440" s="790"/>
      <c r="D440" s="676"/>
      <c r="E440" s="621"/>
      <c r="F440" s="251" t="s">
        <v>21</v>
      </c>
      <c r="G440" s="536">
        <v>4.399</v>
      </c>
      <c r="H440" s="498">
        <f>10+5</f>
        <v>15</v>
      </c>
      <c r="I440" s="527">
        <f>G440+H440+K439</f>
        <v>20.339000000000002</v>
      </c>
      <c r="J440" s="397"/>
      <c r="K440" s="528">
        <f t="shared" si="859"/>
        <v>20.339000000000002</v>
      </c>
      <c r="L440" s="277">
        <f t="shared" si="860"/>
        <v>0</v>
      </c>
      <c r="M440" s="398" t="s">
        <v>258</v>
      </c>
      <c r="N440" s="618"/>
      <c r="O440" s="616"/>
      <c r="P440" s="618">
        <f t="shared" si="875"/>
        <v>0</v>
      </c>
      <c r="Q440" s="616">
        <f t="shared" ref="Q440" si="887">+O440-P440</f>
        <v>0</v>
      </c>
      <c r="R440" s="616" t="e">
        <f t="shared" ref="R440" si="888">+P440/O440</f>
        <v>#DIV/0!</v>
      </c>
      <c r="S440" s="620" t="e">
        <f t="shared" ref="S440:S441" si="889">+Q440/P440</f>
        <v>#DIV/0!</v>
      </c>
      <c r="T440" s="403"/>
      <c r="U440" s="172"/>
      <c r="V440" s="172"/>
      <c r="W440" s="172"/>
      <c r="X440" s="172"/>
      <c r="Y440" s="172"/>
      <c r="Z440" s="172"/>
      <c r="AA440" s="237"/>
    </row>
    <row r="441" spans="2:27" s="238" customFormat="1" ht="19.899999999999999" customHeight="1">
      <c r="B441" s="705"/>
      <c r="C441" s="790"/>
      <c r="D441" s="676"/>
      <c r="E441" s="621"/>
      <c r="F441" s="179" t="s">
        <v>22</v>
      </c>
      <c r="G441" s="536">
        <v>5.3390000000000004</v>
      </c>
      <c r="H441" s="498"/>
      <c r="I441" s="527">
        <f>G441+H441+K440</f>
        <v>25.678000000000004</v>
      </c>
      <c r="J441" s="397"/>
      <c r="K441" s="528">
        <f t="shared" si="859"/>
        <v>25.678000000000004</v>
      </c>
      <c r="L441" s="277">
        <f t="shared" si="860"/>
        <v>0</v>
      </c>
      <c r="M441" s="398" t="s">
        <v>258</v>
      </c>
      <c r="N441" s="619"/>
      <c r="O441" s="616"/>
      <c r="P441" s="619">
        <f t="shared" si="875"/>
        <v>0</v>
      </c>
      <c r="Q441" s="616"/>
      <c r="R441" s="616"/>
      <c r="S441" s="620" t="e">
        <f t="shared" si="889"/>
        <v>#DIV/0!</v>
      </c>
      <c r="T441" s="403"/>
      <c r="U441" s="172"/>
      <c r="V441" s="172"/>
      <c r="W441" s="172"/>
      <c r="X441" s="172"/>
      <c r="Y441" s="172"/>
      <c r="Z441" s="172"/>
      <c r="AA441" s="237"/>
    </row>
    <row r="442" spans="2:27" s="238" customFormat="1" ht="19.899999999999999" customHeight="1">
      <c r="B442" s="705"/>
      <c r="C442" s="790"/>
      <c r="D442" s="676"/>
      <c r="E442" s="621" t="s">
        <v>572</v>
      </c>
      <c r="F442" s="179" t="s">
        <v>20</v>
      </c>
      <c r="G442" s="536">
        <v>0.93899999999999995</v>
      </c>
      <c r="H442" s="498"/>
      <c r="I442" s="498">
        <f>G442+H442</f>
        <v>0.93899999999999995</v>
      </c>
      <c r="J442" s="397">
        <v>0.37</v>
      </c>
      <c r="K442" s="528">
        <f t="shared" si="859"/>
        <v>0.56899999999999995</v>
      </c>
      <c r="L442" s="277">
        <f t="shared" si="860"/>
        <v>0.39403620873269435</v>
      </c>
      <c r="M442" s="398" t="s">
        <v>258</v>
      </c>
      <c r="N442" s="617">
        <f t="shared" ref="N442" si="890">G442+G443+G444</f>
        <v>10.673999999999999</v>
      </c>
      <c r="O442" s="616">
        <f t="shared" si="845"/>
        <v>0</v>
      </c>
      <c r="P442" s="617">
        <f t="shared" si="875"/>
        <v>10.673999999999999</v>
      </c>
      <c r="Q442" s="616">
        <f t="shared" ref="Q442" si="891">J442+J443+J444</f>
        <v>4.0430000000000001</v>
      </c>
      <c r="R442" s="616">
        <f t="shared" ref="R442" si="892">P442-Q442</f>
        <v>6.6309999999999993</v>
      </c>
      <c r="S442" s="620">
        <f t="shared" ref="S442" si="893">Q442/P442</f>
        <v>0.37877084504403224</v>
      </c>
      <c r="T442" s="403"/>
      <c r="U442" s="172"/>
      <c r="V442" s="172"/>
      <c r="W442" s="172"/>
      <c r="X442" s="172"/>
      <c r="Y442" s="172"/>
      <c r="Z442" s="172"/>
      <c r="AA442" s="237"/>
    </row>
    <row r="443" spans="2:27" s="238" customFormat="1" ht="19.899999999999999" customHeight="1">
      <c r="B443" s="705"/>
      <c r="C443" s="790"/>
      <c r="D443" s="676"/>
      <c r="E443" s="621"/>
      <c r="F443" s="251" t="s">
        <v>21</v>
      </c>
      <c r="G443" s="536">
        <v>4.3979999999999997</v>
      </c>
      <c r="H443" s="498"/>
      <c r="I443" s="527">
        <f>G443+H443+K442</f>
        <v>4.9669999999999996</v>
      </c>
      <c r="J443" s="397">
        <v>3.6530000000000005</v>
      </c>
      <c r="K443" s="528">
        <f t="shared" si="859"/>
        <v>1.3139999999999992</v>
      </c>
      <c r="L443" s="277">
        <f t="shared" si="860"/>
        <v>0.73545399637608233</v>
      </c>
      <c r="M443" s="398" t="s">
        <v>258</v>
      </c>
      <c r="N443" s="618"/>
      <c r="O443" s="616"/>
      <c r="P443" s="618">
        <f t="shared" si="875"/>
        <v>0</v>
      </c>
      <c r="Q443" s="616">
        <f t="shared" ref="Q443" si="894">+O443-P443</f>
        <v>0</v>
      </c>
      <c r="R443" s="616" t="e">
        <f t="shared" ref="R443" si="895">+P443/O443</f>
        <v>#DIV/0!</v>
      </c>
      <c r="S443" s="620" t="e">
        <f t="shared" ref="S443:S444" si="896">+Q443/P443</f>
        <v>#DIV/0!</v>
      </c>
      <c r="T443" s="403"/>
      <c r="U443" s="172"/>
      <c r="V443" s="172"/>
      <c r="W443" s="172"/>
      <c r="X443" s="172"/>
      <c r="Y443" s="172"/>
      <c r="Z443" s="172"/>
      <c r="AA443" s="237"/>
    </row>
    <row r="444" spans="2:27" s="238" customFormat="1" ht="19.899999999999999" customHeight="1">
      <c r="B444" s="705"/>
      <c r="C444" s="790"/>
      <c r="D444" s="676"/>
      <c r="E444" s="621"/>
      <c r="F444" s="179" t="s">
        <v>22</v>
      </c>
      <c r="G444" s="536">
        <v>5.3369999999999997</v>
      </c>
      <c r="H444" s="498"/>
      <c r="I444" s="527">
        <f>G444+H444+K443</f>
        <v>6.6509999999999989</v>
      </c>
      <c r="J444" s="397">
        <v>0.02</v>
      </c>
      <c r="K444" s="528">
        <f t="shared" si="859"/>
        <v>6.6309999999999993</v>
      </c>
      <c r="L444" s="277">
        <f t="shared" si="860"/>
        <v>3.0070666065253352E-3</v>
      </c>
      <c r="M444" s="398" t="s">
        <v>258</v>
      </c>
      <c r="N444" s="619"/>
      <c r="O444" s="616"/>
      <c r="P444" s="619">
        <f t="shared" si="875"/>
        <v>0</v>
      </c>
      <c r="Q444" s="616"/>
      <c r="R444" s="616"/>
      <c r="S444" s="620" t="e">
        <f t="shared" si="896"/>
        <v>#DIV/0!</v>
      </c>
      <c r="T444" s="403"/>
      <c r="U444" s="172"/>
      <c r="V444" s="172"/>
      <c r="W444" s="172"/>
      <c r="X444" s="172"/>
      <c r="Y444" s="172"/>
      <c r="Z444" s="172"/>
      <c r="AA444" s="237"/>
    </row>
    <row r="445" spans="2:27" s="238" customFormat="1" ht="19.899999999999999" customHeight="1">
      <c r="B445" s="705"/>
      <c r="C445" s="790"/>
      <c r="D445" s="676"/>
      <c r="E445" s="621" t="s">
        <v>573</v>
      </c>
      <c r="F445" s="179" t="s">
        <v>20</v>
      </c>
      <c r="G445" s="536">
        <v>0.93899999999999995</v>
      </c>
      <c r="H445" s="498"/>
      <c r="I445" s="498">
        <f>G445+H445</f>
        <v>0.93899999999999995</v>
      </c>
      <c r="J445" s="397">
        <v>0.67500000000000004</v>
      </c>
      <c r="K445" s="528">
        <f t="shared" si="859"/>
        <v>0.2639999999999999</v>
      </c>
      <c r="L445" s="277">
        <f t="shared" si="860"/>
        <v>0.71884984025559118</v>
      </c>
      <c r="M445" s="398" t="s">
        <v>258</v>
      </c>
      <c r="N445" s="617">
        <f t="shared" ref="N445" si="897">G445+G446+G447</f>
        <v>10.673999999999999</v>
      </c>
      <c r="O445" s="616">
        <f t="shared" si="852"/>
        <v>0</v>
      </c>
      <c r="P445" s="617">
        <f t="shared" si="875"/>
        <v>10.673999999999999</v>
      </c>
      <c r="Q445" s="616">
        <f t="shared" ref="Q445" si="898">J445+J446+J447</f>
        <v>4.1040000000000001</v>
      </c>
      <c r="R445" s="616">
        <f t="shared" ref="R445" si="899">P445-Q445</f>
        <v>6.5699999999999994</v>
      </c>
      <c r="S445" s="620">
        <f t="shared" ref="S445" si="900">Q445/P445</f>
        <v>0.38448566610455315</v>
      </c>
      <c r="T445" s="403"/>
      <c r="U445" s="172"/>
      <c r="V445" s="172"/>
      <c r="W445" s="172"/>
      <c r="X445" s="172"/>
      <c r="Y445" s="172"/>
      <c r="Z445" s="172"/>
      <c r="AA445" s="237"/>
    </row>
    <row r="446" spans="2:27" s="238" customFormat="1" ht="19.899999999999999" customHeight="1">
      <c r="B446" s="705"/>
      <c r="C446" s="790"/>
      <c r="D446" s="676"/>
      <c r="E446" s="621"/>
      <c r="F446" s="251" t="s">
        <v>21</v>
      </c>
      <c r="G446" s="536">
        <v>4.3979999999999997</v>
      </c>
      <c r="H446" s="498"/>
      <c r="I446" s="527">
        <f>G446+H446+K445</f>
        <v>4.6619999999999999</v>
      </c>
      <c r="J446" s="397">
        <v>3.4290000000000003</v>
      </c>
      <c r="K446" s="528">
        <f t="shared" si="859"/>
        <v>1.2329999999999997</v>
      </c>
      <c r="L446" s="277">
        <f t="shared" si="860"/>
        <v>0.73552123552123561</v>
      </c>
      <c r="M446" s="398" t="s">
        <v>258</v>
      </c>
      <c r="N446" s="618"/>
      <c r="O446" s="616"/>
      <c r="P446" s="618">
        <f t="shared" si="875"/>
        <v>0</v>
      </c>
      <c r="Q446" s="616">
        <f t="shared" ref="Q446" si="901">+O446-P446</f>
        <v>0</v>
      </c>
      <c r="R446" s="616" t="e">
        <f t="shared" ref="R446" si="902">+P446/O446</f>
        <v>#DIV/0!</v>
      </c>
      <c r="S446" s="620" t="e">
        <f t="shared" ref="S446:S447" si="903">+Q446/P446</f>
        <v>#DIV/0!</v>
      </c>
      <c r="T446" s="403"/>
      <c r="U446" s="172"/>
      <c r="V446" s="172"/>
      <c r="W446" s="172"/>
      <c r="X446" s="172"/>
      <c r="Y446" s="172"/>
      <c r="Z446" s="172"/>
      <c r="AA446" s="237"/>
    </row>
    <row r="447" spans="2:27" s="238" customFormat="1" ht="19.899999999999999" customHeight="1">
      <c r="B447" s="705"/>
      <c r="C447" s="790"/>
      <c r="D447" s="676"/>
      <c r="E447" s="621"/>
      <c r="F447" s="179" t="s">
        <v>22</v>
      </c>
      <c r="G447" s="536">
        <v>5.3369999999999997</v>
      </c>
      <c r="H447" s="498"/>
      <c r="I447" s="527">
        <f>G447+H447+K446</f>
        <v>6.5699999999999994</v>
      </c>
      <c r="J447" s="397"/>
      <c r="K447" s="528">
        <f t="shared" si="859"/>
        <v>6.5699999999999994</v>
      </c>
      <c r="L447" s="277">
        <f t="shared" si="860"/>
        <v>0</v>
      </c>
      <c r="M447" s="398" t="s">
        <v>258</v>
      </c>
      <c r="N447" s="619"/>
      <c r="O447" s="616"/>
      <c r="P447" s="619">
        <f t="shared" si="875"/>
        <v>0</v>
      </c>
      <c r="Q447" s="616"/>
      <c r="R447" s="616"/>
      <c r="S447" s="620" t="e">
        <f t="shared" si="903"/>
        <v>#DIV/0!</v>
      </c>
      <c r="T447" s="403"/>
      <c r="U447" s="172"/>
      <c r="V447" s="172"/>
      <c r="W447" s="172"/>
      <c r="X447" s="172"/>
      <c r="Y447" s="172"/>
      <c r="Z447" s="172"/>
      <c r="AA447" s="237"/>
    </row>
    <row r="448" spans="2:27" s="238" customFormat="1" ht="19.899999999999999" customHeight="1">
      <c r="B448" s="705"/>
      <c r="C448" s="790"/>
      <c r="D448" s="676"/>
      <c r="E448" s="621" t="s">
        <v>574</v>
      </c>
      <c r="F448" s="179" t="s">
        <v>20</v>
      </c>
      <c r="G448" s="536">
        <v>0.93899999999999995</v>
      </c>
      <c r="H448" s="498"/>
      <c r="I448" s="498">
        <f>G448+H448</f>
        <v>0.93899999999999995</v>
      </c>
      <c r="J448" s="397">
        <v>0.40500000000000003</v>
      </c>
      <c r="K448" s="528">
        <f t="shared" si="859"/>
        <v>0.53399999999999992</v>
      </c>
      <c r="L448" s="277">
        <f t="shared" si="860"/>
        <v>0.43130990415335468</v>
      </c>
      <c r="M448" s="398" t="s">
        <v>258</v>
      </c>
      <c r="N448" s="617">
        <f t="shared" ref="N448:O448" si="904">G448+G449+G450</f>
        <v>10.672000000000001</v>
      </c>
      <c r="O448" s="616">
        <f t="shared" si="904"/>
        <v>15</v>
      </c>
      <c r="P448" s="617">
        <f t="shared" si="875"/>
        <v>25.672000000000001</v>
      </c>
      <c r="Q448" s="616">
        <f t="shared" ref="Q448" si="905">J448+J449+J450</f>
        <v>5.6080000000000005</v>
      </c>
      <c r="R448" s="616">
        <f t="shared" ref="R448" si="906">P448-Q448</f>
        <v>20.064</v>
      </c>
      <c r="S448" s="620">
        <f t="shared" ref="S448" si="907">Q448/P448</f>
        <v>0.21844811467746963</v>
      </c>
      <c r="T448" s="403"/>
      <c r="U448" s="172"/>
      <c r="V448" s="172"/>
      <c r="W448" s="172"/>
      <c r="X448" s="172"/>
      <c r="Y448" s="172"/>
      <c r="Z448" s="172"/>
      <c r="AA448" s="237"/>
    </row>
    <row r="449" spans="1:27" s="238" customFormat="1" ht="19.899999999999999" customHeight="1">
      <c r="B449" s="705"/>
      <c r="C449" s="790"/>
      <c r="D449" s="676"/>
      <c r="E449" s="621"/>
      <c r="F449" s="251" t="s">
        <v>21</v>
      </c>
      <c r="G449" s="536">
        <v>4.3970000000000002</v>
      </c>
      <c r="H449" s="498">
        <v>15</v>
      </c>
      <c r="I449" s="527">
        <f>G449+H449+K448</f>
        <v>19.930999999999997</v>
      </c>
      <c r="J449" s="397">
        <v>4.609</v>
      </c>
      <c r="K449" s="528">
        <f t="shared" si="859"/>
        <v>15.321999999999997</v>
      </c>
      <c r="L449" s="277">
        <f t="shared" si="860"/>
        <v>0.23124780492699817</v>
      </c>
      <c r="M449" s="398" t="s">
        <v>258</v>
      </c>
      <c r="N449" s="618"/>
      <c r="O449" s="616"/>
      <c r="P449" s="618">
        <f t="shared" si="875"/>
        <v>0</v>
      </c>
      <c r="Q449" s="616">
        <f t="shared" ref="Q449" si="908">+O449-P449</f>
        <v>0</v>
      </c>
      <c r="R449" s="616" t="e">
        <f t="shared" ref="R449" si="909">+P449/O449</f>
        <v>#DIV/0!</v>
      </c>
      <c r="S449" s="620" t="e">
        <f t="shared" ref="S449:S450" si="910">+Q449/P449</f>
        <v>#DIV/0!</v>
      </c>
      <c r="T449" s="403"/>
      <c r="U449" s="172"/>
      <c r="V449" s="172"/>
      <c r="W449" s="172"/>
      <c r="X449" s="172"/>
      <c r="Y449" s="172"/>
      <c r="Z449" s="172"/>
      <c r="AA449" s="237"/>
    </row>
    <row r="450" spans="1:27" s="238" customFormat="1" ht="19.899999999999999" customHeight="1">
      <c r="B450" s="705"/>
      <c r="C450" s="790"/>
      <c r="D450" s="676"/>
      <c r="E450" s="621"/>
      <c r="F450" s="179" t="s">
        <v>22</v>
      </c>
      <c r="G450" s="536">
        <v>5.3360000000000003</v>
      </c>
      <c r="H450" s="498"/>
      <c r="I450" s="527">
        <f>G450+H450+K449</f>
        <v>20.657999999999998</v>
      </c>
      <c r="J450" s="397">
        <v>0.59399999999999997</v>
      </c>
      <c r="K450" s="528">
        <f t="shared" si="859"/>
        <v>20.063999999999997</v>
      </c>
      <c r="L450" s="277">
        <f t="shared" si="860"/>
        <v>2.8753993610223644E-2</v>
      </c>
      <c r="M450" s="398" t="s">
        <v>258</v>
      </c>
      <c r="N450" s="619"/>
      <c r="O450" s="616"/>
      <c r="P450" s="619">
        <f t="shared" si="875"/>
        <v>0</v>
      </c>
      <c r="Q450" s="616"/>
      <c r="R450" s="616"/>
      <c r="S450" s="620" t="e">
        <f t="shared" si="910"/>
        <v>#DIV/0!</v>
      </c>
      <c r="T450" s="403"/>
      <c r="U450" s="172"/>
      <c r="V450" s="172"/>
      <c r="W450" s="172"/>
      <c r="X450" s="172"/>
      <c r="Y450" s="172"/>
      <c r="Z450" s="172"/>
      <c r="AA450" s="237"/>
    </row>
    <row r="451" spans="1:27" s="238" customFormat="1" ht="19.899999999999999" customHeight="1">
      <c r="B451" s="705"/>
      <c r="C451" s="790"/>
      <c r="D451" s="676"/>
      <c r="E451" s="621" t="s">
        <v>575</v>
      </c>
      <c r="F451" s="179" t="s">
        <v>20</v>
      </c>
      <c r="G451" s="536">
        <v>0.93899999999999995</v>
      </c>
      <c r="H451" s="498"/>
      <c r="I451" s="498">
        <f>G451+H451</f>
        <v>0.93899999999999995</v>
      </c>
      <c r="J451" s="397">
        <v>1.218</v>
      </c>
      <c r="K451" s="528">
        <f t="shared" si="859"/>
        <v>-0.27900000000000003</v>
      </c>
      <c r="L451" s="277">
        <f t="shared" si="860"/>
        <v>1.2971246006389776</v>
      </c>
      <c r="M451" s="398" t="s">
        <v>258</v>
      </c>
      <c r="N451" s="617">
        <f t="shared" ref="N451:O472" si="911">G451+G452+G453</f>
        <v>10.673999999999999</v>
      </c>
      <c r="O451" s="616">
        <f t="shared" si="911"/>
        <v>0</v>
      </c>
      <c r="P451" s="617">
        <f t="shared" si="875"/>
        <v>10.673999999999999</v>
      </c>
      <c r="Q451" s="616">
        <f t="shared" ref="Q451" si="912">J451+J452+J453</f>
        <v>3.7120000000000002</v>
      </c>
      <c r="R451" s="616">
        <f t="shared" ref="R451" si="913">P451-Q451</f>
        <v>6.9619999999999997</v>
      </c>
      <c r="S451" s="620">
        <f t="shared" ref="S451" si="914">Q451/P451</f>
        <v>0.34776091437136974</v>
      </c>
      <c r="T451" s="403"/>
      <c r="U451" s="172"/>
      <c r="V451" s="172"/>
      <c r="W451" s="172"/>
      <c r="X451" s="172"/>
      <c r="Y451" s="172"/>
      <c r="Z451" s="172"/>
      <c r="AA451" s="237"/>
    </row>
    <row r="452" spans="1:27" s="238" customFormat="1" ht="19.899999999999999" customHeight="1">
      <c r="B452" s="705"/>
      <c r="C452" s="790"/>
      <c r="D452" s="676"/>
      <c r="E452" s="621"/>
      <c r="F452" s="251" t="s">
        <v>21</v>
      </c>
      <c r="G452" s="536">
        <v>4.3979999999999997</v>
      </c>
      <c r="H452" s="498"/>
      <c r="I452" s="527">
        <f>G452+H452+K451</f>
        <v>4.1189999999999998</v>
      </c>
      <c r="J452" s="397">
        <v>2.4940000000000002</v>
      </c>
      <c r="K452" s="528">
        <f t="shared" si="859"/>
        <v>1.6249999999999996</v>
      </c>
      <c r="L452" s="277">
        <f t="shared" si="860"/>
        <v>0.60548676863316353</v>
      </c>
      <c r="M452" s="398" t="s">
        <v>258</v>
      </c>
      <c r="N452" s="618"/>
      <c r="O452" s="616"/>
      <c r="P452" s="618">
        <f t="shared" si="875"/>
        <v>0</v>
      </c>
      <c r="Q452" s="616">
        <f t="shared" ref="Q452" si="915">+O452-P452</f>
        <v>0</v>
      </c>
      <c r="R452" s="616" t="e">
        <f t="shared" ref="R452" si="916">+P452/O452</f>
        <v>#DIV/0!</v>
      </c>
      <c r="S452" s="620" t="e">
        <f t="shared" ref="S452:S453" si="917">+Q452/P452</f>
        <v>#DIV/0!</v>
      </c>
      <c r="T452" s="403"/>
      <c r="U452" s="172"/>
      <c r="V452" s="172"/>
      <c r="W452" s="172"/>
      <c r="X452" s="172"/>
      <c r="Y452" s="172"/>
      <c r="Z452" s="172"/>
      <c r="AA452" s="237"/>
    </row>
    <row r="453" spans="1:27" s="238" customFormat="1" ht="19.899999999999999" customHeight="1">
      <c r="B453" s="705"/>
      <c r="C453" s="790"/>
      <c r="D453" s="676"/>
      <c r="E453" s="621"/>
      <c r="F453" s="179" t="s">
        <v>22</v>
      </c>
      <c r="G453" s="536">
        <v>5.3369999999999997</v>
      </c>
      <c r="H453" s="498"/>
      <c r="I453" s="527">
        <f>G453+H453+K452</f>
        <v>6.9619999999999997</v>
      </c>
      <c r="J453" s="397"/>
      <c r="K453" s="528">
        <f t="shared" si="859"/>
        <v>6.9619999999999997</v>
      </c>
      <c r="L453" s="277">
        <f t="shared" si="860"/>
        <v>0</v>
      </c>
      <c r="M453" s="398" t="s">
        <v>258</v>
      </c>
      <c r="N453" s="619"/>
      <c r="O453" s="616"/>
      <c r="P453" s="619">
        <f t="shared" si="875"/>
        <v>0</v>
      </c>
      <c r="Q453" s="616"/>
      <c r="R453" s="616"/>
      <c r="S453" s="620" t="e">
        <f t="shared" si="917"/>
        <v>#DIV/0!</v>
      </c>
      <c r="T453" s="403"/>
      <c r="U453" s="172"/>
      <c r="V453" s="172"/>
      <c r="W453" s="172"/>
      <c r="X453" s="172"/>
      <c r="Y453" s="172"/>
      <c r="Z453" s="172"/>
      <c r="AA453" s="237"/>
    </row>
    <row r="454" spans="1:27" s="238" customFormat="1" ht="19.899999999999999" customHeight="1">
      <c r="B454" s="705"/>
      <c r="C454" s="790"/>
      <c r="D454" s="676"/>
      <c r="E454" s="621" t="s">
        <v>576</v>
      </c>
      <c r="F454" s="179" t="s">
        <v>20</v>
      </c>
      <c r="G454" s="536">
        <v>0.93899999999999995</v>
      </c>
      <c r="H454" s="498"/>
      <c r="I454" s="498">
        <f>G454+H454</f>
        <v>0.93899999999999995</v>
      </c>
      <c r="J454" s="397">
        <v>0.216</v>
      </c>
      <c r="K454" s="528">
        <f t="shared" si="859"/>
        <v>0.72299999999999998</v>
      </c>
      <c r="L454" s="277">
        <f t="shared" si="860"/>
        <v>0.23003194888178916</v>
      </c>
      <c r="M454" s="398" t="s">
        <v>258</v>
      </c>
      <c r="N454" s="617">
        <f t="shared" ref="N454:O475" si="918">G454+G455+G456</f>
        <v>10.673</v>
      </c>
      <c r="O454" s="616">
        <f t="shared" si="918"/>
        <v>0</v>
      </c>
      <c r="P454" s="617">
        <f t="shared" si="875"/>
        <v>10.673</v>
      </c>
      <c r="Q454" s="616">
        <f t="shared" ref="Q454" si="919">J454+J455+J456</f>
        <v>1.651</v>
      </c>
      <c r="R454" s="616">
        <f t="shared" ref="R454" si="920">P454-Q454</f>
        <v>9.0220000000000002</v>
      </c>
      <c r="S454" s="620">
        <f t="shared" ref="S454" si="921">Q454/P454</f>
        <v>0.15468940316686966</v>
      </c>
      <c r="T454" s="403"/>
      <c r="U454" s="172"/>
      <c r="V454" s="172"/>
      <c r="W454" s="172"/>
      <c r="X454" s="172"/>
      <c r="Y454" s="172"/>
      <c r="Z454" s="172"/>
      <c r="AA454" s="237"/>
    </row>
    <row r="455" spans="1:27" s="238" customFormat="1" ht="19.899999999999999" customHeight="1">
      <c r="B455" s="705"/>
      <c r="C455" s="790"/>
      <c r="D455" s="676"/>
      <c r="E455" s="621"/>
      <c r="F455" s="251" t="s">
        <v>21</v>
      </c>
      <c r="G455" s="536">
        <v>4.3970000000000002</v>
      </c>
      <c r="H455" s="498"/>
      <c r="I455" s="527">
        <f>G455+H455+K454</f>
        <v>5.12</v>
      </c>
      <c r="J455" s="397">
        <v>1.4350000000000001</v>
      </c>
      <c r="K455" s="528">
        <f t="shared" si="859"/>
        <v>3.6850000000000001</v>
      </c>
      <c r="L455" s="277">
        <f t="shared" si="860"/>
        <v>0.2802734375</v>
      </c>
      <c r="M455" s="398" t="s">
        <v>258</v>
      </c>
      <c r="N455" s="618"/>
      <c r="O455" s="616"/>
      <c r="P455" s="618">
        <f t="shared" si="875"/>
        <v>0</v>
      </c>
      <c r="Q455" s="616">
        <f t="shared" ref="Q455" si="922">+O455-P455</f>
        <v>0</v>
      </c>
      <c r="R455" s="616" t="e">
        <f t="shared" ref="R455" si="923">+P455/O455</f>
        <v>#DIV/0!</v>
      </c>
      <c r="S455" s="620" t="e">
        <f t="shared" ref="S455:S456" si="924">+Q455/P455</f>
        <v>#DIV/0!</v>
      </c>
      <c r="T455" s="403"/>
      <c r="U455" s="172"/>
      <c r="V455" s="172"/>
      <c r="W455" s="172"/>
      <c r="X455" s="172"/>
      <c r="Y455" s="172"/>
      <c r="Z455" s="172"/>
      <c r="AA455" s="237"/>
    </row>
    <row r="456" spans="1:27" s="238" customFormat="1" ht="19.899999999999999" customHeight="1">
      <c r="A456" s="237" t="s">
        <v>401</v>
      </c>
      <c r="B456" s="705"/>
      <c r="C456" s="790"/>
      <c r="D456" s="676"/>
      <c r="E456" s="621"/>
      <c r="F456" s="179" t="s">
        <v>22</v>
      </c>
      <c r="G456" s="536">
        <v>5.3369999999999997</v>
      </c>
      <c r="H456" s="498"/>
      <c r="I456" s="527">
        <f>G456+H456+K455</f>
        <v>9.0220000000000002</v>
      </c>
      <c r="J456" s="397"/>
      <c r="K456" s="528">
        <f t="shared" si="859"/>
        <v>9.0220000000000002</v>
      </c>
      <c r="L456" s="277">
        <f t="shared" si="860"/>
        <v>0</v>
      </c>
      <c r="M456" s="398" t="s">
        <v>258</v>
      </c>
      <c r="N456" s="619"/>
      <c r="O456" s="616"/>
      <c r="P456" s="619">
        <f t="shared" si="875"/>
        <v>0</v>
      </c>
      <c r="Q456" s="616"/>
      <c r="R456" s="616"/>
      <c r="S456" s="620" t="e">
        <f t="shared" si="924"/>
        <v>#DIV/0!</v>
      </c>
      <c r="T456" s="403"/>
      <c r="U456" s="172"/>
      <c r="V456" s="172"/>
      <c r="W456" s="172"/>
      <c r="X456" s="172"/>
      <c r="Y456" s="172"/>
      <c r="Z456" s="172"/>
      <c r="AA456" s="237"/>
    </row>
    <row r="457" spans="1:27" s="238" customFormat="1" ht="19.899999999999999" customHeight="1">
      <c r="A457" s="237"/>
      <c r="B457" s="705"/>
      <c r="C457" s="790"/>
      <c r="D457" s="676"/>
      <c r="E457" s="621" t="s">
        <v>577</v>
      </c>
      <c r="F457" s="179" t="s">
        <v>20</v>
      </c>
      <c r="G457" s="536">
        <v>0.93899999999999995</v>
      </c>
      <c r="H457" s="498"/>
      <c r="I457" s="498">
        <f>G457+H457</f>
        <v>0.93899999999999995</v>
      </c>
      <c r="J457" s="397">
        <v>0.27</v>
      </c>
      <c r="K457" s="528">
        <f t="shared" si="859"/>
        <v>0.66899999999999993</v>
      </c>
      <c r="L457" s="277">
        <f t="shared" si="860"/>
        <v>0.28753993610223644</v>
      </c>
      <c r="M457" s="398" t="s">
        <v>258</v>
      </c>
      <c r="N457" s="617">
        <f t="shared" ref="N457:O478" si="925">G457+G458+G459</f>
        <v>10.675000000000001</v>
      </c>
      <c r="O457" s="616">
        <f t="shared" si="925"/>
        <v>0</v>
      </c>
      <c r="P457" s="617">
        <f t="shared" si="875"/>
        <v>10.675000000000001</v>
      </c>
      <c r="Q457" s="616">
        <f t="shared" ref="Q457" si="926">J457+J458+J459</f>
        <v>4.2600000000000007</v>
      </c>
      <c r="R457" s="616">
        <f t="shared" ref="R457" si="927">P457-Q457</f>
        <v>6.415</v>
      </c>
      <c r="S457" s="620">
        <f t="shared" ref="S457" si="928">Q457/P457</f>
        <v>0.39906323185011711</v>
      </c>
      <c r="T457" s="403"/>
      <c r="U457" s="172"/>
      <c r="V457" s="172"/>
      <c r="W457" s="172"/>
      <c r="X457" s="172"/>
      <c r="Y457" s="172"/>
      <c r="Z457" s="172"/>
      <c r="AA457" s="237"/>
    </row>
    <row r="458" spans="1:27" s="238" customFormat="1" ht="19.899999999999999" customHeight="1">
      <c r="B458" s="705"/>
      <c r="C458" s="790"/>
      <c r="D458" s="676"/>
      <c r="E458" s="621"/>
      <c r="F458" s="251" t="s">
        <v>21</v>
      </c>
      <c r="G458" s="536">
        <v>4.3979999999999997</v>
      </c>
      <c r="H458" s="498"/>
      <c r="I458" s="527">
        <f>G458+H458+K457</f>
        <v>5.0669999999999993</v>
      </c>
      <c r="J458" s="397">
        <v>3.915</v>
      </c>
      <c r="K458" s="528">
        <f t="shared" si="859"/>
        <v>1.1519999999999992</v>
      </c>
      <c r="L458" s="277">
        <f t="shared" si="860"/>
        <v>0.77264653641207826</v>
      </c>
      <c r="M458" s="398" t="s">
        <v>258</v>
      </c>
      <c r="N458" s="618"/>
      <c r="O458" s="616"/>
      <c r="P458" s="618">
        <f t="shared" si="875"/>
        <v>0</v>
      </c>
      <c r="Q458" s="616">
        <f t="shared" ref="Q458" si="929">+O458-P458</f>
        <v>0</v>
      </c>
      <c r="R458" s="616" t="e">
        <f t="shared" ref="R458" si="930">+P458/O458</f>
        <v>#DIV/0!</v>
      </c>
      <c r="S458" s="620" t="e">
        <f t="shared" ref="S458:S459" si="931">+Q458/P458</f>
        <v>#DIV/0!</v>
      </c>
      <c r="T458" s="403"/>
      <c r="U458" s="172"/>
      <c r="V458" s="172"/>
      <c r="W458" s="172"/>
      <c r="X458" s="172"/>
      <c r="Y458" s="172"/>
      <c r="Z458" s="172"/>
      <c r="AA458" s="237"/>
    </row>
    <row r="459" spans="1:27" s="238" customFormat="1" ht="19.899999999999999" customHeight="1">
      <c r="B459" s="705"/>
      <c r="C459" s="790"/>
      <c r="D459" s="676"/>
      <c r="E459" s="621"/>
      <c r="F459" s="179" t="s">
        <v>22</v>
      </c>
      <c r="G459" s="536">
        <v>5.3380000000000001</v>
      </c>
      <c r="H459" s="498"/>
      <c r="I459" s="527">
        <f>G459+H459+K458</f>
        <v>6.4899999999999993</v>
      </c>
      <c r="J459" s="397">
        <v>7.4999999999999997E-2</v>
      </c>
      <c r="K459" s="528">
        <f t="shared" si="859"/>
        <v>6.4149999999999991</v>
      </c>
      <c r="L459" s="277">
        <f t="shared" si="860"/>
        <v>1.1556240369799693E-2</v>
      </c>
      <c r="M459" s="398" t="s">
        <v>258</v>
      </c>
      <c r="N459" s="619"/>
      <c r="O459" s="616"/>
      <c r="P459" s="619">
        <f t="shared" si="875"/>
        <v>0</v>
      </c>
      <c r="Q459" s="616"/>
      <c r="R459" s="616"/>
      <c r="S459" s="620" t="e">
        <f t="shared" si="931"/>
        <v>#DIV/0!</v>
      </c>
      <c r="T459" s="403"/>
      <c r="U459" s="172"/>
      <c r="V459" s="172"/>
      <c r="W459" s="172"/>
      <c r="X459" s="172"/>
      <c r="Y459" s="172"/>
      <c r="Z459" s="172"/>
      <c r="AA459" s="237"/>
    </row>
    <row r="460" spans="1:27" s="238" customFormat="1" ht="19.899999999999999" customHeight="1">
      <c r="B460" s="705"/>
      <c r="C460" s="790"/>
      <c r="D460" s="676"/>
      <c r="E460" s="621" t="s">
        <v>578</v>
      </c>
      <c r="F460" s="179" t="s">
        <v>20</v>
      </c>
      <c r="G460" s="536">
        <v>0.94</v>
      </c>
      <c r="H460" s="498"/>
      <c r="I460" s="498">
        <f>G460+H460</f>
        <v>0.94</v>
      </c>
      <c r="J460" s="397">
        <v>1.08</v>
      </c>
      <c r="K460" s="528">
        <f t="shared" si="859"/>
        <v>-0.14000000000000012</v>
      </c>
      <c r="L460" s="277">
        <f t="shared" si="860"/>
        <v>1.1489361702127661</v>
      </c>
      <c r="M460" s="398" t="s">
        <v>258</v>
      </c>
      <c r="N460" s="617">
        <f t="shared" ref="N460:O481" si="932">G460+G461+G462</f>
        <v>10.677</v>
      </c>
      <c r="O460" s="616">
        <f t="shared" si="932"/>
        <v>0</v>
      </c>
      <c r="P460" s="617">
        <f t="shared" si="875"/>
        <v>10.677</v>
      </c>
      <c r="Q460" s="616">
        <f t="shared" ref="Q460" si="933">J460+J461+J462</f>
        <v>5.1509999999999998</v>
      </c>
      <c r="R460" s="616">
        <f t="shared" ref="R460" si="934">P460-Q460</f>
        <v>5.5259999999999998</v>
      </c>
      <c r="S460" s="620">
        <f t="shared" ref="S460" si="935">Q460/P460</f>
        <v>0.48243888732790108</v>
      </c>
      <c r="T460" s="403"/>
      <c r="U460" s="172"/>
      <c r="V460" s="172"/>
      <c r="W460" s="172"/>
      <c r="X460" s="172"/>
      <c r="Y460" s="172"/>
      <c r="Z460" s="172"/>
      <c r="AA460" s="237"/>
    </row>
    <row r="461" spans="1:27" s="238" customFormat="1" ht="19.899999999999999" customHeight="1">
      <c r="B461" s="705"/>
      <c r="C461" s="790"/>
      <c r="D461" s="676"/>
      <c r="E461" s="621"/>
      <c r="F461" s="251" t="s">
        <v>21</v>
      </c>
      <c r="G461" s="536">
        <v>4.399</v>
      </c>
      <c r="H461" s="498"/>
      <c r="I461" s="527">
        <f>G461+H461+K460</f>
        <v>4.2590000000000003</v>
      </c>
      <c r="J461" s="397">
        <v>4.0709999999999997</v>
      </c>
      <c r="K461" s="528">
        <f t="shared" si="859"/>
        <v>0.18800000000000061</v>
      </c>
      <c r="L461" s="277">
        <f t="shared" si="860"/>
        <v>0.95585818267198863</v>
      </c>
      <c r="M461" s="398" t="s">
        <v>258</v>
      </c>
      <c r="N461" s="618"/>
      <c r="O461" s="616"/>
      <c r="P461" s="618">
        <f t="shared" si="875"/>
        <v>0</v>
      </c>
      <c r="Q461" s="616">
        <f t="shared" ref="Q461" si="936">+O461-P461</f>
        <v>0</v>
      </c>
      <c r="R461" s="616" t="e">
        <f t="shared" ref="R461" si="937">+P461/O461</f>
        <v>#DIV/0!</v>
      </c>
      <c r="S461" s="620" t="e">
        <f t="shared" ref="S461:S462" si="938">+Q461/P461</f>
        <v>#DIV/0!</v>
      </c>
      <c r="T461" s="403"/>
      <c r="U461" s="172"/>
      <c r="V461" s="172"/>
      <c r="W461" s="172"/>
      <c r="X461" s="172"/>
      <c r="Y461" s="172"/>
      <c r="Z461" s="172"/>
      <c r="AA461" s="237"/>
    </row>
    <row r="462" spans="1:27" s="238" customFormat="1" ht="19.899999999999999" customHeight="1">
      <c r="B462" s="705"/>
      <c r="C462" s="790"/>
      <c r="D462" s="676"/>
      <c r="E462" s="621"/>
      <c r="F462" s="179" t="s">
        <v>22</v>
      </c>
      <c r="G462" s="536">
        <v>5.3380000000000001</v>
      </c>
      <c r="H462" s="498"/>
      <c r="I462" s="527">
        <f>G462+H462+K461</f>
        <v>5.5260000000000007</v>
      </c>
      <c r="J462" s="397"/>
      <c r="K462" s="528">
        <f t="shared" si="859"/>
        <v>5.5260000000000007</v>
      </c>
      <c r="L462" s="277">
        <f t="shared" si="860"/>
        <v>0</v>
      </c>
      <c r="M462" s="398" t="s">
        <v>258</v>
      </c>
      <c r="N462" s="619"/>
      <c r="O462" s="616"/>
      <c r="P462" s="619">
        <f t="shared" si="875"/>
        <v>0</v>
      </c>
      <c r="Q462" s="616"/>
      <c r="R462" s="616"/>
      <c r="S462" s="620" t="e">
        <f t="shared" si="938"/>
        <v>#DIV/0!</v>
      </c>
      <c r="T462" s="403"/>
      <c r="U462" s="172"/>
      <c r="V462" s="172"/>
      <c r="W462" s="172"/>
      <c r="X462" s="172"/>
      <c r="Y462" s="172"/>
      <c r="Z462" s="172"/>
      <c r="AA462" s="237"/>
    </row>
    <row r="463" spans="1:27" s="238" customFormat="1" ht="19.899999999999999" customHeight="1">
      <c r="B463" s="705"/>
      <c r="C463" s="790"/>
      <c r="D463" s="676"/>
      <c r="E463" s="662" t="s">
        <v>579</v>
      </c>
      <c r="F463" s="179" t="s">
        <v>20</v>
      </c>
      <c r="G463" s="536">
        <v>0.93899999999999995</v>
      </c>
      <c r="H463" s="498"/>
      <c r="I463" s="498">
        <f>G463+H463</f>
        <v>0.93899999999999995</v>
      </c>
      <c r="J463" s="397">
        <v>0.4</v>
      </c>
      <c r="K463" s="528">
        <f t="shared" si="859"/>
        <v>0.53899999999999992</v>
      </c>
      <c r="L463" s="277">
        <f t="shared" si="860"/>
        <v>0.42598509052183181</v>
      </c>
      <c r="M463" s="398" t="s">
        <v>258</v>
      </c>
      <c r="N463" s="617">
        <f t="shared" ref="N463:O484" si="939">G463+G464+G465</f>
        <v>10.675000000000001</v>
      </c>
      <c r="O463" s="616">
        <f t="shared" si="939"/>
        <v>0</v>
      </c>
      <c r="P463" s="617">
        <f t="shared" si="875"/>
        <v>10.675000000000001</v>
      </c>
      <c r="Q463" s="616">
        <f t="shared" ref="Q463" si="940">J463+J464+J465</f>
        <v>3.262</v>
      </c>
      <c r="R463" s="616">
        <f t="shared" ref="R463" si="941">P463-Q463</f>
        <v>7.4130000000000003</v>
      </c>
      <c r="S463" s="620">
        <f t="shared" ref="S463" si="942">Q463/P463</f>
        <v>0.30557377049180323</v>
      </c>
      <c r="T463" s="403"/>
      <c r="U463" s="172"/>
      <c r="V463" s="172"/>
      <c r="W463" s="172"/>
      <c r="X463" s="172"/>
      <c r="Y463" s="172"/>
      <c r="Z463" s="172"/>
      <c r="AA463" s="237"/>
    </row>
    <row r="464" spans="1:27" s="238" customFormat="1" ht="19.899999999999999" customHeight="1">
      <c r="B464" s="705"/>
      <c r="C464" s="790"/>
      <c r="D464" s="676"/>
      <c r="E464" s="649"/>
      <c r="F464" s="251" t="s">
        <v>21</v>
      </c>
      <c r="G464" s="536">
        <v>4.3979999999999997</v>
      </c>
      <c r="H464" s="498"/>
      <c r="I464" s="527">
        <f>G464+H464+K463</f>
        <v>4.9369999999999994</v>
      </c>
      <c r="J464" s="397">
        <v>2.8620000000000001</v>
      </c>
      <c r="K464" s="528">
        <f t="shared" si="859"/>
        <v>2.0749999999999993</v>
      </c>
      <c r="L464" s="277">
        <f t="shared" si="860"/>
        <v>0.57970427385051659</v>
      </c>
      <c r="M464" s="398" t="s">
        <v>258</v>
      </c>
      <c r="N464" s="618"/>
      <c r="O464" s="616"/>
      <c r="P464" s="618">
        <f t="shared" si="875"/>
        <v>0</v>
      </c>
      <c r="Q464" s="616">
        <f t="shared" ref="Q464" si="943">+O464-P464</f>
        <v>0</v>
      </c>
      <c r="R464" s="616" t="e">
        <f t="shared" ref="R464" si="944">+P464/O464</f>
        <v>#DIV/0!</v>
      </c>
      <c r="S464" s="620" t="e">
        <f t="shared" ref="S464:S465" si="945">+Q464/P464</f>
        <v>#DIV/0!</v>
      </c>
      <c r="T464" s="403"/>
      <c r="U464" s="172"/>
      <c r="V464" s="172"/>
      <c r="W464" s="172"/>
      <c r="X464" s="172"/>
      <c r="Y464" s="172"/>
      <c r="Z464" s="172"/>
      <c r="AA464" s="237"/>
    </row>
    <row r="465" spans="1:27" s="238" customFormat="1" ht="19.899999999999999" customHeight="1">
      <c r="A465" s="237"/>
      <c r="B465" s="705"/>
      <c r="C465" s="790"/>
      <c r="D465" s="676"/>
      <c r="E465" s="650"/>
      <c r="F465" s="179" t="s">
        <v>22</v>
      </c>
      <c r="G465" s="536">
        <v>5.3380000000000001</v>
      </c>
      <c r="H465" s="498"/>
      <c r="I465" s="527">
        <f>G465+H465+K464</f>
        <v>7.4129999999999994</v>
      </c>
      <c r="J465" s="397"/>
      <c r="K465" s="528">
        <f t="shared" si="859"/>
        <v>7.4129999999999994</v>
      </c>
      <c r="L465" s="277">
        <f t="shared" si="860"/>
        <v>0</v>
      </c>
      <c r="M465" s="398" t="s">
        <v>258</v>
      </c>
      <c r="N465" s="619"/>
      <c r="O465" s="616"/>
      <c r="P465" s="619">
        <f t="shared" si="875"/>
        <v>0</v>
      </c>
      <c r="Q465" s="616"/>
      <c r="R465" s="616"/>
      <c r="S465" s="620" t="e">
        <f t="shared" si="945"/>
        <v>#DIV/0!</v>
      </c>
      <c r="T465" s="403"/>
      <c r="U465" s="172"/>
      <c r="V465" s="172"/>
      <c r="W465" s="172"/>
      <c r="X465" s="172"/>
      <c r="Y465" s="172"/>
      <c r="Z465" s="172"/>
      <c r="AA465" s="237"/>
    </row>
    <row r="466" spans="1:27" s="238" customFormat="1" ht="19.899999999999999" customHeight="1">
      <c r="A466" s="237"/>
      <c r="B466" s="705"/>
      <c r="C466" s="790"/>
      <c r="D466" s="676"/>
      <c r="E466" s="621" t="s">
        <v>580</v>
      </c>
      <c r="F466" s="179" t="s">
        <v>20</v>
      </c>
      <c r="G466" s="536">
        <v>0.93899999999999995</v>
      </c>
      <c r="H466" s="498"/>
      <c r="I466" s="527">
        <f>G466+H466</f>
        <v>0.93899999999999995</v>
      </c>
      <c r="J466" s="397">
        <v>0.189</v>
      </c>
      <c r="K466" s="528">
        <f t="shared" si="859"/>
        <v>0.75</v>
      </c>
      <c r="L466" s="277">
        <f t="shared" si="860"/>
        <v>0.2012779552715655</v>
      </c>
      <c r="M466" s="398" t="s">
        <v>258</v>
      </c>
      <c r="N466" s="617">
        <f t="shared" ref="N466:O487" si="946">G466+G467+G468</f>
        <v>10.673</v>
      </c>
      <c r="O466" s="616">
        <f t="shared" si="946"/>
        <v>0</v>
      </c>
      <c r="P466" s="617">
        <f t="shared" si="875"/>
        <v>10.673</v>
      </c>
      <c r="Q466" s="616">
        <f t="shared" ref="Q466" si="947">J466+J467+J468</f>
        <v>4.0229999999999997</v>
      </c>
      <c r="R466" s="616">
        <f t="shared" ref="R466" si="948">P466-Q466</f>
        <v>6.65</v>
      </c>
      <c r="S466" s="620">
        <f t="shared" ref="S466" si="949">Q466/P466</f>
        <v>0.37693244635997375</v>
      </c>
      <c r="T466" s="403"/>
      <c r="U466" s="172"/>
      <c r="V466" s="172"/>
      <c r="W466" s="172"/>
      <c r="X466" s="172"/>
      <c r="Y466" s="172"/>
      <c r="Z466" s="172"/>
      <c r="AA466" s="237"/>
    </row>
    <row r="467" spans="1:27" s="238" customFormat="1" ht="19.899999999999999" customHeight="1">
      <c r="B467" s="705"/>
      <c r="C467" s="790"/>
      <c r="D467" s="676"/>
      <c r="E467" s="621"/>
      <c r="F467" s="251" t="s">
        <v>21</v>
      </c>
      <c r="G467" s="536">
        <v>4.3970000000000002</v>
      </c>
      <c r="H467" s="498"/>
      <c r="I467" s="527">
        <f>G467+H467+K466</f>
        <v>5.1470000000000002</v>
      </c>
      <c r="J467" s="501">
        <v>3.8340000000000001</v>
      </c>
      <c r="K467" s="528">
        <f t="shared" si="859"/>
        <v>1.3130000000000002</v>
      </c>
      <c r="L467" s="277">
        <f t="shared" si="860"/>
        <v>0.74489994171361962</v>
      </c>
      <c r="M467" s="398"/>
      <c r="N467" s="618"/>
      <c r="O467" s="616"/>
      <c r="P467" s="618">
        <f t="shared" si="875"/>
        <v>0</v>
      </c>
      <c r="Q467" s="616">
        <f t="shared" ref="Q467" si="950">+O467-P467</f>
        <v>0</v>
      </c>
      <c r="R467" s="616" t="e">
        <f t="shared" ref="R467" si="951">+P467/O467</f>
        <v>#DIV/0!</v>
      </c>
      <c r="S467" s="620" t="e">
        <f t="shared" ref="S467:S468" si="952">+Q467/P467</f>
        <v>#DIV/0!</v>
      </c>
      <c r="T467" s="403"/>
      <c r="U467" s="172"/>
      <c r="V467" s="172"/>
      <c r="W467" s="172"/>
      <c r="X467" s="172"/>
      <c r="Y467" s="172"/>
      <c r="Z467" s="172"/>
      <c r="AA467" s="237"/>
    </row>
    <row r="468" spans="1:27" s="238" customFormat="1" ht="19.899999999999999" customHeight="1">
      <c r="B468" s="705"/>
      <c r="C468" s="790"/>
      <c r="D468" s="676"/>
      <c r="E468" s="621"/>
      <c r="F468" s="179" t="s">
        <v>22</v>
      </c>
      <c r="G468" s="536">
        <v>5.3369999999999997</v>
      </c>
      <c r="H468" s="498"/>
      <c r="I468" s="527">
        <f>G468+H468+K467</f>
        <v>6.65</v>
      </c>
      <c r="J468" s="397"/>
      <c r="K468" s="528">
        <f t="shared" si="859"/>
        <v>6.65</v>
      </c>
      <c r="L468" s="277">
        <f t="shared" si="860"/>
        <v>0</v>
      </c>
      <c r="M468" s="398"/>
      <c r="N468" s="619"/>
      <c r="O468" s="616"/>
      <c r="P468" s="619">
        <f t="shared" si="875"/>
        <v>0</v>
      </c>
      <c r="Q468" s="616"/>
      <c r="R468" s="616"/>
      <c r="S468" s="620" t="e">
        <f t="shared" si="952"/>
        <v>#DIV/0!</v>
      </c>
      <c r="T468" s="403"/>
      <c r="U468" s="172"/>
      <c r="V468" s="172"/>
      <c r="W468" s="172"/>
      <c r="X468" s="172"/>
      <c r="Y468" s="172"/>
      <c r="Z468" s="172"/>
      <c r="AA468" s="237"/>
    </row>
    <row r="469" spans="1:27" s="238" customFormat="1" ht="19.899999999999999" customHeight="1">
      <c r="B469" s="705"/>
      <c r="C469" s="790"/>
      <c r="D469" s="676"/>
      <c r="E469" s="621" t="s">
        <v>581</v>
      </c>
      <c r="F469" s="179" t="s">
        <v>20</v>
      </c>
      <c r="G469" s="536">
        <v>0.94</v>
      </c>
      <c r="H469" s="498"/>
      <c r="I469" s="498">
        <f>G469+H469</f>
        <v>0.94</v>
      </c>
      <c r="J469" s="397">
        <v>0</v>
      </c>
      <c r="K469" s="528">
        <f t="shared" si="859"/>
        <v>0.94</v>
      </c>
      <c r="L469" s="277">
        <f t="shared" si="860"/>
        <v>0</v>
      </c>
      <c r="M469" s="398"/>
      <c r="N469" s="617">
        <f t="shared" ref="N469:O469" si="953">G469+G470+G471</f>
        <v>10.68</v>
      </c>
      <c r="O469" s="616">
        <f t="shared" si="953"/>
        <v>0</v>
      </c>
      <c r="P469" s="617">
        <f t="shared" si="875"/>
        <v>10.68</v>
      </c>
      <c r="Q469" s="616">
        <f t="shared" ref="Q469" si="954">J469+J470+J471</f>
        <v>3.286</v>
      </c>
      <c r="R469" s="616">
        <f t="shared" ref="R469" si="955">P469-Q469</f>
        <v>7.3940000000000001</v>
      </c>
      <c r="S469" s="620">
        <f t="shared" ref="S469" si="956">Q469/P469</f>
        <v>0.30767790262172284</v>
      </c>
      <c r="T469" s="403"/>
      <c r="U469" s="172"/>
      <c r="V469" s="172"/>
      <c r="W469" s="172"/>
      <c r="X469" s="172"/>
      <c r="Y469" s="172"/>
      <c r="Z469" s="172"/>
      <c r="AA469" s="237"/>
    </row>
    <row r="470" spans="1:27" s="238" customFormat="1" ht="19.899999999999999" customHeight="1">
      <c r="B470" s="705"/>
      <c r="C470" s="790"/>
      <c r="D470" s="676"/>
      <c r="E470" s="621"/>
      <c r="F470" s="251" t="s">
        <v>21</v>
      </c>
      <c r="G470" s="536">
        <v>4.4000000000000004</v>
      </c>
      <c r="H470" s="498"/>
      <c r="I470" s="527">
        <f>G470+H470+K469</f>
        <v>5.34</v>
      </c>
      <c r="J470" s="397">
        <v>3.286</v>
      </c>
      <c r="K470" s="528">
        <f t="shared" si="859"/>
        <v>2.0539999999999998</v>
      </c>
      <c r="L470" s="277">
        <f t="shared" si="860"/>
        <v>0.61535580524344569</v>
      </c>
      <c r="M470" s="398"/>
      <c r="N470" s="618"/>
      <c r="O470" s="616"/>
      <c r="P470" s="618">
        <f t="shared" si="875"/>
        <v>0</v>
      </c>
      <c r="Q470" s="616">
        <f t="shared" ref="Q470" si="957">+O470-P470</f>
        <v>0</v>
      </c>
      <c r="R470" s="616" t="e">
        <f t="shared" ref="R470" si="958">+P470/O470</f>
        <v>#DIV/0!</v>
      </c>
      <c r="S470" s="620" t="e">
        <f t="shared" ref="S470:S471" si="959">+Q470/P470</f>
        <v>#DIV/0!</v>
      </c>
      <c r="T470" s="403"/>
      <c r="U470" s="172"/>
      <c r="V470" s="172"/>
      <c r="W470" s="172"/>
      <c r="X470" s="172"/>
      <c r="Y470" s="172"/>
      <c r="Z470" s="172"/>
      <c r="AA470" s="237"/>
    </row>
    <row r="471" spans="1:27" s="238" customFormat="1" ht="19.899999999999999" customHeight="1">
      <c r="B471" s="705"/>
      <c r="C471" s="790"/>
      <c r="D471" s="676"/>
      <c r="E471" s="621"/>
      <c r="F471" s="179" t="s">
        <v>22</v>
      </c>
      <c r="G471" s="536">
        <v>5.34</v>
      </c>
      <c r="H471" s="498"/>
      <c r="I471" s="527">
        <f>G471+H471+K470</f>
        <v>7.3940000000000001</v>
      </c>
      <c r="J471" s="397"/>
      <c r="K471" s="528">
        <f t="shared" si="859"/>
        <v>7.3940000000000001</v>
      </c>
      <c r="L471" s="277">
        <f t="shared" si="860"/>
        <v>0</v>
      </c>
      <c r="M471" s="398"/>
      <c r="N471" s="619"/>
      <c r="O471" s="616"/>
      <c r="P471" s="619">
        <f t="shared" si="875"/>
        <v>0</v>
      </c>
      <c r="Q471" s="616"/>
      <c r="R471" s="616"/>
      <c r="S471" s="620" t="e">
        <f t="shared" si="959"/>
        <v>#DIV/0!</v>
      </c>
      <c r="T471" s="403"/>
      <c r="U471" s="172"/>
      <c r="V471" s="172"/>
      <c r="W471" s="172"/>
      <c r="X471" s="172"/>
      <c r="Y471" s="172"/>
      <c r="Z471" s="172"/>
      <c r="AA471" s="237"/>
    </row>
    <row r="472" spans="1:27" s="238" customFormat="1" ht="19.899999999999999" customHeight="1">
      <c r="B472" s="705"/>
      <c r="C472" s="790"/>
      <c r="D472" s="676"/>
      <c r="E472" s="621" t="s">
        <v>582</v>
      </c>
      <c r="F472" s="179" t="s">
        <v>20</v>
      </c>
      <c r="G472" s="536">
        <v>0.93899999999999995</v>
      </c>
      <c r="H472" s="498"/>
      <c r="I472" s="498">
        <f>G472+H472</f>
        <v>0.93899999999999995</v>
      </c>
      <c r="J472" s="397">
        <v>1.31</v>
      </c>
      <c r="K472" s="528">
        <f t="shared" si="859"/>
        <v>-0.37100000000000011</v>
      </c>
      <c r="L472" s="277">
        <f t="shared" si="860"/>
        <v>1.3951011714589991</v>
      </c>
      <c r="M472" s="398"/>
      <c r="N472" s="617">
        <f t="shared" ref="N472" si="960">G472+G473+G474</f>
        <v>10.673</v>
      </c>
      <c r="O472" s="616">
        <f t="shared" si="911"/>
        <v>0</v>
      </c>
      <c r="P472" s="617">
        <f t="shared" si="875"/>
        <v>10.673</v>
      </c>
      <c r="Q472" s="616">
        <f t="shared" ref="Q472" si="961">J472+J473+J474</f>
        <v>5.3450000000000006</v>
      </c>
      <c r="R472" s="616">
        <f t="shared" ref="R472" si="962">P472-Q472</f>
        <v>5.3279999999999994</v>
      </c>
      <c r="S472" s="620">
        <f t="shared" ref="S472" si="963">Q472/P472</f>
        <v>0.50079640213623167</v>
      </c>
      <c r="T472" s="403"/>
      <c r="U472" s="172"/>
      <c r="V472" s="172"/>
      <c r="W472" s="172"/>
      <c r="X472" s="172"/>
      <c r="Y472" s="172"/>
      <c r="Z472" s="172"/>
      <c r="AA472" s="237"/>
    </row>
    <row r="473" spans="1:27" s="238" customFormat="1" ht="19.899999999999999" customHeight="1">
      <c r="B473" s="705"/>
      <c r="C473" s="790"/>
      <c r="D473" s="676"/>
      <c r="E473" s="621"/>
      <c r="F473" s="251" t="s">
        <v>21</v>
      </c>
      <c r="G473" s="536">
        <v>4.3970000000000002</v>
      </c>
      <c r="H473" s="498"/>
      <c r="I473" s="527">
        <f>G473+H473+K472</f>
        <v>4.0259999999999998</v>
      </c>
      <c r="J473" s="397">
        <v>4.0350000000000001</v>
      </c>
      <c r="K473" s="528">
        <f t="shared" si="859"/>
        <v>-9.0000000000003411E-3</v>
      </c>
      <c r="L473" s="277">
        <f t="shared" si="860"/>
        <v>1.0022354694485842</v>
      </c>
      <c r="M473" s="398">
        <v>44000</v>
      </c>
      <c r="N473" s="618"/>
      <c r="O473" s="616"/>
      <c r="P473" s="618">
        <f t="shared" si="875"/>
        <v>0</v>
      </c>
      <c r="Q473" s="616">
        <f t="shared" ref="Q473" si="964">+O473-P473</f>
        <v>0</v>
      </c>
      <c r="R473" s="616" t="e">
        <f t="shared" ref="R473" si="965">+P473/O473</f>
        <v>#DIV/0!</v>
      </c>
      <c r="S473" s="620" t="e">
        <f t="shared" ref="S473:S474" si="966">+Q473/P473</f>
        <v>#DIV/0!</v>
      </c>
      <c r="T473" s="403"/>
      <c r="U473" s="172"/>
      <c r="V473" s="172"/>
      <c r="W473" s="172"/>
      <c r="X473" s="172"/>
      <c r="Y473" s="172"/>
      <c r="Z473" s="172"/>
      <c r="AA473" s="237"/>
    </row>
    <row r="474" spans="1:27" s="238" customFormat="1" ht="19.899999999999999" customHeight="1">
      <c r="B474" s="705"/>
      <c r="C474" s="790"/>
      <c r="D474" s="676"/>
      <c r="E474" s="621"/>
      <c r="F474" s="179" t="s">
        <v>22</v>
      </c>
      <c r="G474" s="536">
        <v>5.3369999999999997</v>
      </c>
      <c r="H474" s="498"/>
      <c r="I474" s="527">
        <f>G474+H474+K473</f>
        <v>5.3279999999999994</v>
      </c>
      <c r="J474" s="397"/>
      <c r="K474" s="528">
        <f t="shared" si="859"/>
        <v>5.3279999999999994</v>
      </c>
      <c r="L474" s="277">
        <f t="shared" si="860"/>
        <v>0</v>
      </c>
      <c r="M474" s="398"/>
      <c r="N474" s="619"/>
      <c r="O474" s="616"/>
      <c r="P474" s="619">
        <f t="shared" si="875"/>
        <v>0</v>
      </c>
      <c r="Q474" s="616"/>
      <c r="R474" s="616"/>
      <c r="S474" s="620" t="e">
        <f t="shared" si="966"/>
        <v>#DIV/0!</v>
      </c>
      <c r="T474" s="403"/>
      <c r="U474" s="172"/>
      <c r="V474" s="172"/>
      <c r="W474" s="172"/>
      <c r="X474" s="172"/>
      <c r="Y474" s="172"/>
      <c r="Z474" s="172"/>
      <c r="AA474" s="237"/>
    </row>
    <row r="475" spans="1:27" s="238" customFormat="1" ht="19.899999999999999" customHeight="1">
      <c r="B475" s="705"/>
      <c r="C475" s="790"/>
      <c r="D475" s="676"/>
      <c r="E475" s="621" t="s">
        <v>583</v>
      </c>
      <c r="F475" s="179" t="s">
        <v>20</v>
      </c>
      <c r="G475" s="536">
        <v>0.93899999999999995</v>
      </c>
      <c r="H475" s="498"/>
      <c r="I475" s="498">
        <f>G475+H475</f>
        <v>0.93899999999999995</v>
      </c>
      <c r="J475" s="397"/>
      <c r="K475" s="528">
        <f t="shared" si="859"/>
        <v>0.93899999999999995</v>
      </c>
      <c r="L475" s="277">
        <f t="shared" si="860"/>
        <v>0</v>
      </c>
      <c r="M475" s="398"/>
      <c r="N475" s="617">
        <f t="shared" ref="N475" si="967">G475+G476+G477</f>
        <v>10.672000000000001</v>
      </c>
      <c r="O475" s="616">
        <f t="shared" si="918"/>
        <v>0</v>
      </c>
      <c r="P475" s="617">
        <f t="shared" si="875"/>
        <v>10.672000000000001</v>
      </c>
      <c r="Q475" s="616">
        <f t="shared" ref="Q475" si="968">J475+J476+J477</f>
        <v>4.59</v>
      </c>
      <c r="R475" s="616">
        <f t="shared" ref="R475" si="969">P475-Q475</f>
        <v>6.0820000000000007</v>
      </c>
      <c r="S475" s="620">
        <f t="shared" ref="S475" si="970">Q475/P475</f>
        <v>0.43009745127436277</v>
      </c>
      <c r="T475" s="403"/>
      <c r="U475" s="172"/>
      <c r="V475" s="172"/>
      <c r="W475" s="172"/>
      <c r="X475" s="172"/>
      <c r="Y475" s="172"/>
      <c r="Z475" s="172"/>
      <c r="AA475" s="237"/>
    </row>
    <row r="476" spans="1:27" s="238" customFormat="1" ht="19.899999999999999" customHeight="1">
      <c r="B476" s="705"/>
      <c r="C476" s="790"/>
      <c r="D476" s="676"/>
      <c r="E476" s="621"/>
      <c r="F476" s="251" t="s">
        <v>21</v>
      </c>
      <c r="G476" s="536">
        <v>4.3970000000000002</v>
      </c>
      <c r="H476" s="498"/>
      <c r="I476" s="527">
        <f>G476+H476+K475</f>
        <v>5.3360000000000003</v>
      </c>
      <c r="J476" s="493">
        <v>4.59</v>
      </c>
      <c r="K476" s="528">
        <f t="shared" si="859"/>
        <v>0.74600000000000044</v>
      </c>
      <c r="L476" s="277">
        <f t="shared" si="860"/>
        <v>0.86019490254872555</v>
      </c>
      <c r="M476" s="398"/>
      <c r="N476" s="618"/>
      <c r="O476" s="616"/>
      <c r="P476" s="618">
        <f t="shared" si="875"/>
        <v>0</v>
      </c>
      <c r="Q476" s="616">
        <f t="shared" ref="Q476" si="971">+O476-P476</f>
        <v>0</v>
      </c>
      <c r="R476" s="616" t="e">
        <f t="shared" ref="R476" si="972">+P476/O476</f>
        <v>#DIV/0!</v>
      </c>
      <c r="S476" s="620" t="e">
        <f t="shared" ref="S476:S477" si="973">+Q476/P476</f>
        <v>#DIV/0!</v>
      </c>
      <c r="T476" s="403"/>
      <c r="U476" s="172"/>
      <c r="V476" s="172"/>
      <c r="W476" s="172"/>
      <c r="X476" s="172"/>
      <c r="Y476" s="172"/>
      <c r="Z476" s="172"/>
      <c r="AA476" s="237"/>
    </row>
    <row r="477" spans="1:27" s="238" customFormat="1" ht="19.899999999999999" customHeight="1">
      <c r="B477" s="705"/>
      <c r="C477" s="790"/>
      <c r="D477" s="676"/>
      <c r="E477" s="621"/>
      <c r="F477" s="179" t="s">
        <v>22</v>
      </c>
      <c r="G477" s="536">
        <v>5.3360000000000003</v>
      </c>
      <c r="H477" s="498"/>
      <c r="I477" s="527">
        <f>G477+H477+K476</f>
        <v>6.0820000000000007</v>
      </c>
      <c r="J477" s="397"/>
      <c r="K477" s="528">
        <f t="shared" si="859"/>
        <v>6.0820000000000007</v>
      </c>
      <c r="L477" s="277">
        <f t="shared" si="860"/>
        <v>0</v>
      </c>
      <c r="M477" s="398"/>
      <c r="N477" s="619"/>
      <c r="O477" s="616"/>
      <c r="P477" s="619">
        <f t="shared" si="875"/>
        <v>0</v>
      </c>
      <c r="Q477" s="616"/>
      <c r="R477" s="616"/>
      <c r="S477" s="620" t="e">
        <f t="shared" si="973"/>
        <v>#DIV/0!</v>
      </c>
      <c r="T477" s="403"/>
      <c r="U477" s="172"/>
      <c r="V477" s="172"/>
      <c r="W477" s="172"/>
      <c r="X477" s="172"/>
      <c r="Y477" s="172"/>
      <c r="Z477" s="172"/>
      <c r="AA477" s="237"/>
    </row>
    <row r="478" spans="1:27" s="238" customFormat="1" ht="19.899999999999999" customHeight="1">
      <c r="B478" s="705"/>
      <c r="C478" s="790"/>
      <c r="D478" s="676"/>
      <c r="E478" s="621" t="s">
        <v>584</v>
      </c>
      <c r="F478" s="179" t="s">
        <v>20</v>
      </c>
      <c r="G478" s="536">
        <v>0.93899999999999995</v>
      </c>
      <c r="H478" s="498"/>
      <c r="I478" s="498">
        <f>G478+H478</f>
        <v>0.93899999999999995</v>
      </c>
      <c r="J478" s="397">
        <v>1.62</v>
      </c>
      <c r="K478" s="528">
        <f t="shared" si="859"/>
        <v>-0.68100000000000016</v>
      </c>
      <c r="L478" s="277">
        <f t="shared" si="860"/>
        <v>1.7252396166134187</v>
      </c>
      <c r="M478" s="398">
        <v>43858</v>
      </c>
      <c r="N478" s="617">
        <f t="shared" ref="N478" si="974">G478+G479+G480</f>
        <v>10.67</v>
      </c>
      <c r="O478" s="616">
        <f t="shared" si="925"/>
        <v>0</v>
      </c>
      <c r="P478" s="617">
        <f t="shared" si="875"/>
        <v>10.67</v>
      </c>
      <c r="Q478" s="616">
        <f t="shared" ref="Q478" si="975">J478+J479+J480</f>
        <v>5.1100000000000003</v>
      </c>
      <c r="R478" s="616">
        <f t="shared" ref="R478" si="976">P478-Q478</f>
        <v>5.56</v>
      </c>
      <c r="S478" s="620">
        <f t="shared" ref="S478" si="977">Q478/P478</f>
        <v>0.47891283973758203</v>
      </c>
      <c r="T478" s="403"/>
      <c r="U478" s="172"/>
      <c r="V478" s="172"/>
      <c r="W478" s="172"/>
      <c r="X478" s="172"/>
      <c r="Y478" s="172"/>
      <c r="Z478" s="172"/>
      <c r="AA478" s="237"/>
    </row>
    <row r="479" spans="1:27" s="238" customFormat="1" ht="19.899999999999999" customHeight="1">
      <c r="B479" s="705"/>
      <c r="C479" s="790"/>
      <c r="D479" s="676"/>
      <c r="E479" s="621"/>
      <c r="F479" s="251" t="s">
        <v>21</v>
      </c>
      <c r="G479" s="536">
        <v>4.3959999999999999</v>
      </c>
      <c r="H479" s="498"/>
      <c r="I479" s="527">
        <f>G479+H479+K478</f>
        <v>3.7149999999999999</v>
      </c>
      <c r="J479" s="397">
        <v>3.49</v>
      </c>
      <c r="K479" s="528">
        <f t="shared" si="859"/>
        <v>0.22499999999999964</v>
      </c>
      <c r="L479" s="277">
        <f t="shared" si="860"/>
        <v>0.93943472409152096</v>
      </c>
      <c r="M479" s="398"/>
      <c r="N479" s="618"/>
      <c r="O479" s="616"/>
      <c r="P479" s="618">
        <f t="shared" si="875"/>
        <v>0</v>
      </c>
      <c r="Q479" s="616">
        <f t="shared" ref="Q479" si="978">+O479-P479</f>
        <v>0</v>
      </c>
      <c r="R479" s="616" t="e">
        <f t="shared" ref="R479" si="979">+P479/O479</f>
        <v>#DIV/0!</v>
      </c>
      <c r="S479" s="620" t="e">
        <f t="shared" ref="S479:S480" si="980">+Q479/P479</f>
        <v>#DIV/0!</v>
      </c>
      <c r="T479" s="403"/>
      <c r="U479" s="172"/>
      <c r="V479" s="172"/>
      <c r="W479" s="172"/>
      <c r="X479" s="172"/>
      <c r="Y479" s="172"/>
      <c r="Z479" s="172"/>
      <c r="AA479" s="237"/>
    </row>
    <row r="480" spans="1:27" s="238" customFormat="1" ht="19.899999999999999" customHeight="1">
      <c r="B480" s="705"/>
      <c r="C480" s="790"/>
      <c r="D480" s="676"/>
      <c r="E480" s="621"/>
      <c r="F480" s="179" t="s">
        <v>22</v>
      </c>
      <c r="G480" s="536">
        <v>5.335</v>
      </c>
      <c r="H480" s="498"/>
      <c r="I480" s="527">
        <f>G480+H480+K479</f>
        <v>5.56</v>
      </c>
      <c r="J480" s="397"/>
      <c r="K480" s="528">
        <f t="shared" si="859"/>
        <v>5.56</v>
      </c>
      <c r="L480" s="277">
        <f t="shared" si="860"/>
        <v>0</v>
      </c>
      <c r="M480" s="398"/>
      <c r="N480" s="619"/>
      <c r="O480" s="616"/>
      <c r="P480" s="619">
        <f t="shared" si="875"/>
        <v>0</v>
      </c>
      <c r="Q480" s="616"/>
      <c r="R480" s="616"/>
      <c r="S480" s="620" t="e">
        <f t="shared" si="980"/>
        <v>#DIV/0!</v>
      </c>
      <c r="T480" s="403"/>
      <c r="U480" s="172"/>
      <c r="V480" s="172"/>
      <c r="W480" s="172"/>
      <c r="X480" s="172"/>
      <c r="Y480" s="172"/>
      <c r="Z480" s="172"/>
      <c r="AA480" s="237"/>
    </row>
    <row r="481" spans="1:27" s="238" customFormat="1" ht="19.899999999999999" customHeight="1">
      <c r="B481" s="705"/>
      <c r="C481" s="790"/>
      <c r="D481" s="676"/>
      <c r="E481" s="621" t="s">
        <v>585</v>
      </c>
      <c r="F481" s="179" t="s">
        <v>20</v>
      </c>
      <c r="G481" s="536">
        <v>0.93799999999999994</v>
      </c>
      <c r="H481" s="498"/>
      <c r="I481" s="498">
        <f>G481+H481</f>
        <v>0.93799999999999994</v>
      </c>
      <c r="J481" s="397">
        <v>0.39200000000000002</v>
      </c>
      <c r="K481" s="528">
        <f t="shared" si="859"/>
        <v>0.54599999999999993</v>
      </c>
      <c r="L481" s="277">
        <f t="shared" si="860"/>
        <v>0.41791044776119407</v>
      </c>
      <c r="M481" s="398"/>
      <c r="N481" s="617">
        <f t="shared" ref="N481" si="981">G481+G482+G483</f>
        <v>10.661999999999999</v>
      </c>
      <c r="O481" s="616">
        <f t="shared" si="932"/>
        <v>0</v>
      </c>
      <c r="P481" s="617">
        <f t="shared" si="875"/>
        <v>10.661999999999999</v>
      </c>
      <c r="Q481" s="616">
        <f t="shared" ref="Q481" si="982">J481+J482+J483</f>
        <v>2.851</v>
      </c>
      <c r="R481" s="616">
        <f t="shared" ref="R481" si="983">P481-Q481</f>
        <v>7.8109999999999991</v>
      </c>
      <c r="S481" s="620">
        <f t="shared" ref="S481" si="984">Q481/P481</f>
        <v>0.26739823672856877</v>
      </c>
      <c r="T481" s="403"/>
      <c r="U481" s="172"/>
      <c r="V481" s="172"/>
      <c r="W481" s="172"/>
      <c r="X481" s="172"/>
      <c r="Y481" s="172"/>
      <c r="Z481" s="172"/>
      <c r="AA481" s="237"/>
    </row>
    <row r="482" spans="1:27" s="238" customFormat="1" ht="19.899999999999999" customHeight="1">
      <c r="B482" s="705"/>
      <c r="C482" s="790"/>
      <c r="D482" s="676"/>
      <c r="E482" s="621"/>
      <c r="F482" s="251" t="s">
        <v>21</v>
      </c>
      <c r="G482" s="536">
        <v>4.3929999999999998</v>
      </c>
      <c r="H482" s="498"/>
      <c r="I482" s="527">
        <f>G482+H482+K481</f>
        <v>4.9390000000000001</v>
      </c>
      <c r="J482" s="397">
        <v>2.4590000000000001</v>
      </c>
      <c r="K482" s="528">
        <f t="shared" si="859"/>
        <v>2.48</v>
      </c>
      <c r="L482" s="277">
        <f t="shared" si="860"/>
        <v>0.49787406357562258</v>
      </c>
      <c r="M482" s="398"/>
      <c r="N482" s="618"/>
      <c r="O482" s="616"/>
      <c r="P482" s="618">
        <f t="shared" si="875"/>
        <v>0</v>
      </c>
      <c r="Q482" s="616">
        <f t="shared" ref="Q482" si="985">+O482-P482</f>
        <v>0</v>
      </c>
      <c r="R482" s="616" t="e">
        <f t="shared" ref="R482" si="986">+P482/O482</f>
        <v>#DIV/0!</v>
      </c>
      <c r="S482" s="620" t="e">
        <f t="shared" ref="S482:S483" si="987">+Q482/P482</f>
        <v>#DIV/0!</v>
      </c>
      <c r="T482" s="403"/>
      <c r="U482" s="172"/>
      <c r="V482" s="172"/>
      <c r="W482" s="172"/>
      <c r="X482" s="172"/>
      <c r="Y482" s="172"/>
      <c r="Z482" s="172"/>
      <c r="AA482" s="237"/>
    </row>
    <row r="483" spans="1:27" s="238" customFormat="1" ht="19.899999999999999" customHeight="1">
      <c r="B483" s="705"/>
      <c r="C483" s="790"/>
      <c r="D483" s="676"/>
      <c r="E483" s="621"/>
      <c r="F483" s="179" t="s">
        <v>22</v>
      </c>
      <c r="G483" s="536">
        <v>5.3310000000000004</v>
      </c>
      <c r="H483" s="493"/>
      <c r="I483" s="547">
        <f>G483+H483+K482</f>
        <v>7.8109999999999999</v>
      </c>
      <c r="J483" s="493"/>
      <c r="K483" s="528">
        <f t="shared" si="859"/>
        <v>7.8109999999999999</v>
      </c>
      <c r="L483" s="277">
        <f t="shared" si="860"/>
        <v>0</v>
      </c>
      <c r="M483" s="398"/>
      <c r="N483" s="619"/>
      <c r="O483" s="616"/>
      <c r="P483" s="619">
        <f t="shared" si="875"/>
        <v>0</v>
      </c>
      <c r="Q483" s="616"/>
      <c r="R483" s="616"/>
      <c r="S483" s="620" t="e">
        <f t="shared" si="987"/>
        <v>#DIV/0!</v>
      </c>
      <c r="T483" s="403"/>
      <c r="U483" s="172"/>
      <c r="V483" s="172"/>
      <c r="W483" s="172"/>
      <c r="X483" s="172"/>
      <c r="Y483" s="172"/>
      <c r="Z483" s="172"/>
      <c r="AA483" s="237"/>
    </row>
    <row r="484" spans="1:27" s="238" customFormat="1" ht="19.899999999999999" customHeight="1">
      <c r="B484" s="705"/>
      <c r="C484" s="790"/>
      <c r="D484" s="676"/>
      <c r="E484" s="621" t="s">
        <v>586</v>
      </c>
      <c r="F484" s="179" t="s">
        <v>20</v>
      </c>
      <c r="G484" s="536">
        <v>0.93899999999999995</v>
      </c>
      <c r="H484" s="498"/>
      <c r="I484" s="498">
        <f>G484+H484</f>
        <v>0.93899999999999995</v>
      </c>
      <c r="J484" s="397">
        <v>1.2150000000000001</v>
      </c>
      <c r="K484" s="528">
        <f t="shared" si="859"/>
        <v>-0.27600000000000013</v>
      </c>
      <c r="L484" s="277">
        <f t="shared" si="860"/>
        <v>1.2939297124600642</v>
      </c>
      <c r="M484" s="398">
        <v>43858</v>
      </c>
      <c r="N484" s="617">
        <f t="shared" ref="N484" si="988">G484+G485+G486</f>
        <v>10.675000000000001</v>
      </c>
      <c r="O484" s="616">
        <f t="shared" si="939"/>
        <v>0</v>
      </c>
      <c r="P484" s="617">
        <f t="shared" si="875"/>
        <v>10.675000000000001</v>
      </c>
      <c r="Q484" s="616">
        <f t="shared" ref="Q484" si="989">J484+J485+J486</f>
        <v>4.2150000000000007</v>
      </c>
      <c r="R484" s="616">
        <f t="shared" ref="R484" si="990">P484-Q484</f>
        <v>6.46</v>
      </c>
      <c r="S484" s="620">
        <f t="shared" ref="S484" si="991">Q484/P484</f>
        <v>0.39484777517564407</v>
      </c>
      <c r="T484" s="403"/>
      <c r="U484" s="172"/>
      <c r="V484" s="172"/>
      <c r="W484" s="172"/>
      <c r="X484" s="172"/>
      <c r="Y484" s="172"/>
      <c r="Z484" s="172"/>
      <c r="AA484" s="237"/>
    </row>
    <row r="485" spans="1:27" s="238" customFormat="1" ht="19.899999999999999" customHeight="1">
      <c r="B485" s="705"/>
      <c r="C485" s="790"/>
      <c r="D485" s="676"/>
      <c r="E485" s="621"/>
      <c r="F485" s="251" t="s">
        <v>21</v>
      </c>
      <c r="G485" s="536">
        <v>4.3979999999999997</v>
      </c>
      <c r="H485" s="498"/>
      <c r="I485" s="527">
        <f>G485+H485+K484</f>
        <v>4.1219999999999999</v>
      </c>
      <c r="J485" s="397">
        <v>3.0000000000000004</v>
      </c>
      <c r="K485" s="528">
        <f t="shared" si="859"/>
        <v>1.1219999999999994</v>
      </c>
      <c r="L485" s="277">
        <f t="shared" si="860"/>
        <v>0.72780203784570607</v>
      </c>
      <c r="M485" s="398"/>
      <c r="N485" s="618"/>
      <c r="O485" s="616"/>
      <c r="P485" s="618">
        <f t="shared" si="875"/>
        <v>0</v>
      </c>
      <c r="Q485" s="616">
        <f t="shared" ref="Q485" si="992">+O485-P485</f>
        <v>0</v>
      </c>
      <c r="R485" s="616" t="e">
        <f t="shared" ref="R485" si="993">+P485/O485</f>
        <v>#DIV/0!</v>
      </c>
      <c r="S485" s="620" t="e">
        <f t="shared" ref="S485:S486" si="994">+Q485/P485</f>
        <v>#DIV/0!</v>
      </c>
      <c r="T485" s="403"/>
      <c r="U485" s="172"/>
      <c r="V485" s="172"/>
      <c r="W485" s="172"/>
      <c r="X485" s="172"/>
      <c r="Y485" s="172"/>
      <c r="Z485" s="172"/>
      <c r="AA485" s="237"/>
    </row>
    <row r="486" spans="1:27" s="238" customFormat="1" ht="19.899999999999999" customHeight="1">
      <c r="B486" s="705"/>
      <c r="C486" s="790"/>
      <c r="D486" s="676"/>
      <c r="E486" s="621"/>
      <c r="F486" s="179" t="s">
        <v>22</v>
      </c>
      <c r="G486" s="536">
        <v>5.3380000000000001</v>
      </c>
      <c r="H486" s="498"/>
      <c r="I486" s="527">
        <f>G486+H486+K485</f>
        <v>6.4599999999999991</v>
      </c>
      <c r="J486" s="397"/>
      <c r="K486" s="528">
        <f t="shared" si="859"/>
        <v>6.4599999999999991</v>
      </c>
      <c r="L486" s="277">
        <f t="shared" si="860"/>
        <v>0</v>
      </c>
      <c r="M486" s="398"/>
      <c r="N486" s="619"/>
      <c r="O486" s="616"/>
      <c r="P486" s="619">
        <f t="shared" si="875"/>
        <v>0</v>
      </c>
      <c r="Q486" s="616"/>
      <c r="R486" s="616"/>
      <c r="S486" s="620" t="e">
        <f t="shared" si="994"/>
        <v>#DIV/0!</v>
      </c>
      <c r="T486" s="403"/>
      <c r="U486" s="172"/>
      <c r="V486" s="172"/>
      <c r="W486" s="172"/>
      <c r="X486" s="172"/>
      <c r="Y486" s="172"/>
      <c r="Z486" s="172"/>
      <c r="AA486" s="237"/>
    </row>
    <row r="487" spans="1:27" s="169" customFormat="1" ht="15" customHeight="1">
      <c r="B487" s="705"/>
      <c r="C487" s="790"/>
      <c r="D487" s="676"/>
      <c r="E487" s="621" t="s">
        <v>587</v>
      </c>
      <c r="F487" s="399" t="s">
        <v>20</v>
      </c>
      <c r="G487" s="536">
        <v>0.93899999999999995</v>
      </c>
      <c r="H487" s="498"/>
      <c r="I487" s="498">
        <f>G487+H487</f>
        <v>0.93899999999999995</v>
      </c>
      <c r="J487" s="397">
        <v>0.5</v>
      </c>
      <c r="K487" s="528">
        <f t="shared" si="859"/>
        <v>0.43899999999999995</v>
      </c>
      <c r="L487" s="277">
        <f t="shared" si="860"/>
        <v>0.53248136315228967</v>
      </c>
      <c r="M487" s="398"/>
      <c r="N487" s="617">
        <f t="shared" ref="N487" si="995">G487+G488+G489</f>
        <v>10.673999999999999</v>
      </c>
      <c r="O487" s="616">
        <f t="shared" si="946"/>
        <v>0</v>
      </c>
      <c r="P487" s="617">
        <f t="shared" si="875"/>
        <v>10.673999999999999</v>
      </c>
      <c r="Q487" s="616">
        <f t="shared" ref="Q487" si="996">J487+J488+J489</f>
        <v>5.6499999999999995</v>
      </c>
      <c r="R487" s="616">
        <f t="shared" ref="R487" si="997">P487-Q487</f>
        <v>5.024</v>
      </c>
      <c r="S487" s="620">
        <f t="shared" ref="S487" si="998">Q487/P487</f>
        <v>0.52932359003185303</v>
      </c>
      <c r="T487" s="403"/>
      <c r="U487" s="172"/>
      <c r="V487" s="172"/>
      <c r="W487" s="172"/>
      <c r="X487" s="172"/>
      <c r="Y487" s="172"/>
      <c r="Z487" s="172"/>
      <c r="AA487" s="168"/>
    </row>
    <row r="488" spans="1:27" s="169" customFormat="1" ht="19.899999999999999" customHeight="1">
      <c r="B488" s="705"/>
      <c r="C488" s="790"/>
      <c r="D488" s="676"/>
      <c r="E488" s="621"/>
      <c r="F488" s="251" t="s">
        <v>21</v>
      </c>
      <c r="G488" s="536">
        <v>7.0670000000000002</v>
      </c>
      <c r="H488" s="498"/>
      <c r="I488" s="527">
        <f>G488+H488+K487</f>
        <v>7.5060000000000002</v>
      </c>
      <c r="J488" s="397">
        <v>4.8499999999999996</v>
      </c>
      <c r="K488" s="528">
        <f t="shared" si="859"/>
        <v>2.6560000000000006</v>
      </c>
      <c r="L488" s="277">
        <f t="shared" si="860"/>
        <v>0.64614974686917126</v>
      </c>
      <c r="M488" s="398">
        <v>43951</v>
      </c>
      <c r="N488" s="618"/>
      <c r="O488" s="616"/>
      <c r="P488" s="618">
        <f t="shared" si="875"/>
        <v>0</v>
      </c>
      <c r="Q488" s="616">
        <f t="shared" ref="Q488" si="999">+O488-P488</f>
        <v>0</v>
      </c>
      <c r="R488" s="616" t="e">
        <f t="shared" ref="R488" si="1000">+P488/O488</f>
        <v>#DIV/0!</v>
      </c>
      <c r="S488" s="620" t="e">
        <f t="shared" ref="S488:S489" si="1001">+Q488/P488</f>
        <v>#DIV/0!</v>
      </c>
      <c r="T488" s="403"/>
      <c r="U488" s="172"/>
      <c r="V488" s="172"/>
      <c r="W488" s="172"/>
      <c r="X488" s="172"/>
      <c r="Y488" s="172"/>
      <c r="Z488" s="172"/>
      <c r="AA488" s="168"/>
    </row>
    <row r="489" spans="1:27" s="238" customFormat="1" ht="19.899999999999999" customHeight="1">
      <c r="B489" s="705"/>
      <c r="C489" s="790"/>
      <c r="D489" s="676"/>
      <c r="E489" s="621"/>
      <c r="F489" s="179" t="s">
        <v>22</v>
      </c>
      <c r="G489" s="536">
        <v>2.6680000000000001</v>
      </c>
      <c r="H489" s="498"/>
      <c r="I489" s="527">
        <f>G489+H489+K488</f>
        <v>5.3240000000000007</v>
      </c>
      <c r="J489" s="397">
        <v>0.3</v>
      </c>
      <c r="K489" s="528">
        <f t="shared" si="859"/>
        <v>5.0240000000000009</v>
      </c>
      <c r="L489" s="277">
        <f t="shared" si="860"/>
        <v>5.6348610067618321E-2</v>
      </c>
      <c r="M489" s="398"/>
      <c r="N489" s="619"/>
      <c r="O489" s="616"/>
      <c r="P489" s="619">
        <f t="shared" si="875"/>
        <v>0</v>
      </c>
      <c r="Q489" s="616"/>
      <c r="R489" s="616"/>
      <c r="S489" s="620" t="e">
        <f t="shared" si="1001"/>
        <v>#DIV/0!</v>
      </c>
      <c r="T489" s="403"/>
      <c r="U489" s="172"/>
      <c r="V489" s="172"/>
      <c r="W489" s="172"/>
      <c r="X489" s="172"/>
      <c r="Y489" s="172"/>
      <c r="Z489" s="172"/>
      <c r="AA489" s="237"/>
    </row>
    <row r="490" spans="1:27" s="238" customFormat="1" ht="19.899999999999999" customHeight="1">
      <c r="B490" s="705"/>
      <c r="C490" s="790"/>
      <c r="D490" s="676"/>
      <c r="E490" s="621" t="s">
        <v>588</v>
      </c>
      <c r="F490" s="179" t="s">
        <v>20</v>
      </c>
      <c r="G490" s="536">
        <v>0.93899999999999995</v>
      </c>
      <c r="H490" s="498"/>
      <c r="I490" s="498">
        <f>G490+H490</f>
        <v>0.93899999999999995</v>
      </c>
      <c r="J490" s="397">
        <v>0.35099999999999998</v>
      </c>
      <c r="K490" s="528">
        <f t="shared" si="859"/>
        <v>0.58799999999999997</v>
      </c>
      <c r="L490" s="277">
        <f t="shared" si="860"/>
        <v>0.37380191693290737</v>
      </c>
      <c r="M490" s="398"/>
      <c r="N490" s="617">
        <f t="shared" ref="N490:O490" si="1002">G490+G491+G492</f>
        <v>10.672000000000001</v>
      </c>
      <c r="O490" s="616">
        <f t="shared" si="1002"/>
        <v>0</v>
      </c>
      <c r="P490" s="617">
        <f t="shared" si="875"/>
        <v>10.672000000000001</v>
      </c>
      <c r="Q490" s="616">
        <f t="shared" ref="Q490" si="1003">J490+J491+J492</f>
        <v>3.105</v>
      </c>
      <c r="R490" s="616">
        <f t="shared" ref="R490" si="1004">P490-Q490</f>
        <v>7.5670000000000002</v>
      </c>
      <c r="S490" s="620">
        <f t="shared" ref="S490" si="1005">Q490/P490</f>
        <v>0.29094827586206895</v>
      </c>
      <c r="T490" s="403"/>
      <c r="U490" s="172"/>
      <c r="V490" s="172"/>
      <c r="W490" s="172"/>
      <c r="X490" s="172"/>
      <c r="Y490" s="172"/>
      <c r="Z490" s="172"/>
      <c r="AA490" s="237"/>
    </row>
    <row r="491" spans="1:27" s="238" customFormat="1" ht="19.899999999999999" customHeight="1">
      <c r="B491" s="705"/>
      <c r="C491" s="790"/>
      <c r="D491" s="676"/>
      <c r="E491" s="621"/>
      <c r="F491" s="251" t="s">
        <v>21</v>
      </c>
      <c r="G491" s="536">
        <v>4.3970000000000002</v>
      </c>
      <c r="H491" s="498"/>
      <c r="I491" s="527">
        <f>G491+H491+K490</f>
        <v>4.9850000000000003</v>
      </c>
      <c r="J491" s="397">
        <v>2.754</v>
      </c>
      <c r="K491" s="528">
        <f t="shared" si="859"/>
        <v>2.2310000000000003</v>
      </c>
      <c r="L491" s="277">
        <f t="shared" si="860"/>
        <v>0.55245737211634904</v>
      </c>
      <c r="M491" s="398"/>
      <c r="N491" s="618"/>
      <c r="O491" s="616"/>
      <c r="P491" s="618">
        <f t="shared" si="875"/>
        <v>0</v>
      </c>
      <c r="Q491" s="616">
        <f t="shared" ref="Q491" si="1006">+O491-P491</f>
        <v>0</v>
      </c>
      <c r="R491" s="616" t="e">
        <f t="shared" ref="R491" si="1007">+P491/O491</f>
        <v>#DIV/0!</v>
      </c>
      <c r="S491" s="620" t="e">
        <f t="shared" ref="S491:S492" si="1008">+Q491/P491</f>
        <v>#DIV/0!</v>
      </c>
      <c r="T491" s="403"/>
      <c r="U491" s="172"/>
      <c r="V491" s="172"/>
      <c r="W491" s="172"/>
      <c r="X491" s="172"/>
      <c r="Y491" s="172"/>
      <c r="Z491" s="172"/>
      <c r="AA491" s="237"/>
    </row>
    <row r="492" spans="1:27" s="238" customFormat="1" ht="19.899999999999999" customHeight="1">
      <c r="B492" s="705"/>
      <c r="C492" s="790"/>
      <c r="D492" s="676"/>
      <c r="E492" s="621"/>
      <c r="F492" s="179" t="s">
        <v>22</v>
      </c>
      <c r="G492" s="536">
        <v>5.3360000000000003</v>
      </c>
      <c r="H492" s="498"/>
      <c r="I492" s="527">
        <f>G492+H492+K491</f>
        <v>7.5670000000000002</v>
      </c>
      <c r="J492" s="397"/>
      <c r="K492" s="528">
        <f t="shared" ref="K492:K570" si="1009">I492-J492</f>
        <v>7.5670000000000002</v>
      </c>
      <c r="L492" s="277">
        <f t="shared" ref="L492:L570" si="1010">J492/I492</f>
        <v>0</v>
      </c>
      <c r="M492" s="398"/>
      <c r="N492" s="619"/>
      <c r="O492" s="616"/>
      <c r="P492" s="619">
        <f t="shared" si="875"/>
        <v>0</v>
      </c>
      <c r="Q492" s="616"/>
      <c r="R492" s="616"/>
      <c r="S492" s="620" t="e">
        <f t="shared" si="1008"/>
        <v>#DIV/0!</v>
      </c>
      <c r="T492" s="403"/>
      <c r="U492" s="172"/>
      <c r="V492" s="172"/>
      <c r="W492" s="172"/>
      <c r="X492" s="172"/>
      <c r="Y492" s="172"/>
      <c r="Z492" s="172"/>
      <c r="AA492" s="237"/>
    </row>
    <row r="493" spans="1:27" s="238" customFormat="1" ht="19.899999999999999" customHeight="1">
      <c r="B493" s="705"/>
      <c r="C493" s="790"/>
      <c r="D493" s="676"/>
      <c r="E493" s="621" t="s">
        <v>589</v>
      </c>
      <c r="F493" s="179" t="s">
        <v>20</v>
      </c>
      <c r="G493" s="536">
        <v>0.93899999999999995</v>
      </c>
      <c r="H493" s="498"/>
      <c r="I493" s="498">
        <f>G493+H493</f>
        <v>0.93899999999999995</v>
      </c>
      <c r="J493" s="397">
        <v>1.403</v>
      </c>
      <c r="K493" s="528">
        <f t="shared" si="1009"/>
        <v>-0.46400000000000008</v>
      </c>
      <c r="L493" s="277">
        <f t="shared" si="1010"/>
        <v>1.4941427050053249</v>
      </c>
      <c r="M493" s="398">
        <v>43858</v>
      </c>
      <c r="N493" s="617">
        <f t="shared" ref="N493:O514" si="1011">G493+G494+G495</f>
        <v>10.675000000000001</v>
      </c>
      <c r="O493" s="616">
        <f t="shared" si="1011"/>
        <v>0</v>
      </c>
      <c r="P493" s="617">
        <f t="shared" si="875"/>
        <v>10.675000000000001</v>
      </c>
      <c r="Q493" s="616">
        <f t="shared" ref="Q493" si="1012">J493+J494+J495</f>
        <v>3.4279999999999999</v>
      </c>
      <c r="R493" s="616">
        <f t="shared" ref="R493" si="1013">P493-Q493</f>
        <v>7.2470000000000008</v>
      </c>
      <c r="S493" s="620">
        <f t="shared" ref="S493" si="1014">Q493/P493</f>
        <v>0.32112412177985944</v>
      </c>
      <c r="T493" s="403"/>
      <c r="U493" s="172"/>
      <c r="V493" s="172"/>
      <c r="W493" s="172"/>
      <c r="X493" s="172"/>
      <c r="Y493" s="172"/>
      <c r="Z493" s="172"/>
      <c r="AA493" s="237"/>
    </row>
    <row r="494" spans="1:27" s="238" customFormat="1" ht="19.899999999999999" customHeight="1">
      <c r="B494" s="705"/>
      <c r="C494" s="790"/>
      <c r="D494" s="676"/>
      <c r="E494" s="621"/>
      <c r="F494" s="251" t="s">
        <v>21</v>
      </c>
      <c r="G494" s="536">
        <v>4.3979999999999997</v>
      </c>
      <c r="H494" s="498"/>
      <c r="I494" s="527">
        <f>G494+H494+K493</f>
        <v>3.9339999999999997</v>
      </c>
      <c r="J494" s="397">
        <v>2.0249999999999999</v>
      </c>
      <c r="K494" s="528">
        <f t="shared" si="1009"/>
        <v>1.9089999999999998</v>
      </c>
      <c r="L494" s="277">
        <f t="shared" si="1010"/>
        <v>0.51474326385358415</v>
      </c>
      <c r="M494" s="398"/>
      <c r="N494" s="618"/>
      <c r="O494" s="616"/>
      <c r="P494" s="618">
        <f t="shared" si="875"/>
        <v>0</v>
      </c>
      <c r="Q494" s="616">
        <f t="shared" ref="Q494" si="1015">+O494-P494</f>
        <v>0</v>
      </c>
      <c r="R494" s="616" t="e">
        <f t="shared" ref="R494" si="1016">+P494/O494</f>
        <v>#DIV/0!</v>
      </c>
      <c r="S494" s="620" t="e">
        <f t="shared" ref="S494:S495" si="1017">+Q494/P494</f>
        <v>#DIV/0!</v>
      </c>
      <c r="T494" s="403"/>
      <c r="U494" s="172"/>
      <c r="V494" s="172"/>
      <c r="W494" s="172"/>
      <c r="X494" s="172"/>
      <c r="Y494" s="172"/>
      <c r="Z494" s="172"/>
      <c r="AA494" s="237"/>
    </row>
    <row r="495" spans="1:27" s="238" customFormat="1" ht="19.899999999999999" customHeight="1">
      <c r="A495" s="237"/>
      <c r="B495" s="705"/>
      <c r="C495" s="790"/>
      <c r="D495" s="676"/>
      <c r="E495" s="621"/>
      <c r="F495" s="179" t="s">
        <v>22</v>
      </c>
      <c r="G495" s="536">
        <v>5.3380000000000001</v>
      </c>
      <c r="H495" s="498"/>
      <c r="I495" s="527">
        <f>G495+H495+K494</f>
        <v>7.2469999999999999</v>
      </c>
      <c r="J495" s="397"/>
      <c r="K495" s="528">
        <f t="shared" si="1009"/>
        <v>7.2469999999999999</v>
      </c>
      <c r="L495" s="277">
        <f t="shared" si="1010"/>
        <v>0</v>
      </c>
      <c r="M495" s="398"/>
      <c r="N495" s="619"/>
      <c r="O495" s="616"/>
      <c r="P495" s="619">
        <f t="shared" si="875"/>
        <v>0</v>
      </c>
      <c r="Q495" s="616"/>
      <c r="R495" s="616"/>
      <c r="S495" s="620" t="e">
        <f t="shared" si="1017"/>
        <v>#DIV/0!</v>
      </c>
      <c r="T495" s="403"/>
      <c r="U495" s="172"/>
      <c r="V495" s="172"/>
      <c r="W495" s="172"/>
      <c r="X495" s="172"/>
      <c r="Y495" s="172"/>
      <c r="Z495" s="172"/>
      <c r="AA495" s="237"/>
    </row>
    <row r="496" spans="1:27" s="238" customFormat="1" ht="19.899999999999999" customHeight="1">
      <c r="A496" s="237"/>
      <c r="B496" s="705"/>
      <c r="C496" s="790"/>
      <c r="D496" s="676"/>
      <c r="E496" s="621" t="s">
        <v>590</v>
      </c>
      <c r="F496" s="179" t="s">
        <v>20</v>
      </c>
      <c r="G496" s="536">
        <v>0.93899999999999995</v>
      </c>
      <c r="H496" s="498"/>
      <c r="I496" s="498">
        <f>G496+H496</f>
        <v>0.93899999999999995</v>
      </c>
      <c r="J496" s="397">
        <v>0</v>
      </c>
      <c r="K496" s="528">
        <f t="shared" si="1009"/>
        <v>0.93899999999999995</v>
      </c>
      <c r="L496" s="277">
        <f t="shared" si="1010"/>
        <v>0</v>
      </c>
      <c r="M496" s="398"/>
      <c r="N496" s="617">
        <f t="shared" ref="N496:O517" si="1018">G496+G497+G498</f>
        <v>10.672000000000001</v>
      </c>
      <c r="O496" s="616">
        <f t="shared" si="1018"/>
        <v>0</v>
      </c>
      <c r="P496" s="617">
        <f t="shared" si="875"/>
        <v>10.672000000000001</v>
      </c>
      <c r="Q496" s="616">
        <f t="shared" ref="Q496" si="1019">J496+J497+J498</f>
        <v>1.782</v>
      </c>
      <c r="R496" s="616">
        <f t="shared" ref="R496" si="1020">P496-Q496</f>
        <v>8.89</v>
      </c>
      <c r="S496" s="620">
        <f t="shared" ref="S496" si="1021">Q496/P496</f>
        <v>0.16697901049475261</v>
      </c>
      <c r="T496" s="403"/>
      <c r="U496" s="172"/>
      <c r="V496" s="172"/>
      <c r="W496" s="172"/>
      <c r="X496" s="172"/>
      <c r="Y496" s="172"/>
      <c r="Z496" s="172"/>
      <c r="AA496" s="237"/>
    </row>
    <row r="497" spans="2:27" s="238" customFormat="1" ht="19.899999999999999" customHeight="1">
      <c r="B497" s="705"/>
      <c r="C497" s="790"/>
      <c r="D497" s="676"/>
      <c r="E497" s="621"/>
      <c r="F497" s="251" t="s">
        <v>21</v>
      </c>
      <c r="G497" s="536">
        <v>4.3970000000000002</v>
      </c>
      <c r="H497" s="498"/>
      <c r="I497" s="527">
        <f>G497+H497+K496</f>
        <v>5.3360000000000003</v>
      </c>
      <c r="J497" s="397">
        <v>1.782</v>
      </c>
      <c r="K497" s="528">
        <f t="shared" si="1009"/>
        <v>3.5540000000000003</v>
      </c>
      <c r="L497" s="277">
        <f t="shared" si="1010"/>
        <v>0.33395802098950522</v>
      </c>
      <c r="M497" s="398"/>
      <c r="N497" s="618"/>
      <c r="O497" s="616"/>
      <c r="P497" s="618">
        <f t="shared" si="875"/>
        <v>0</v>
      </c>
      <c r="Q497" s="616">
        <f t="shared" ref="Q497" si="1022">+O497-P497</f>
        <v>0</v>
      </c>
      <c r="R497" s="616" t="e">
        <f t="shared" ref="R497" si="1023">+P497/O497</f>
        <v>#DIV/0!</v>
      </c>
      <c r="S497" s="620" t="e">
        <f t="shared" ref="S497:S498" si="1024">+Q497/P497</f>
        <v>#DIV/0!</v>
      </c>
      <c r="T497" s="403"/>
      <c r="U497" s="172"/>
      <c r="V497" s="172"/>
      <c r="W497" s="172"/>
      <c r="X497" s="172"/>
      <c r="Y497" s="172"/>
      <c r="Z497" s="172"/>
      <c r="AA497" s="237"/>
    </row>
    <row r="498" spans="2:27" s="238" customFormat="1" ht="19.899999999999999" customHeight="1">
      <c r="B498" s="705"/>
      <c r="C498" s="790"/>
      <c r="D498" s="676"/>
      <c r="E498" s="621"/>
      <c r="F498" s="179" t="s">
        <v>22</v>
      </c>
      <c r="G498" s="536">
        <v>5.3360000000000003</v>
      </c>
      <c r="H498" s="498"/>
      <c r="I498" s="527">
        <f>G498+H498+K497</f>
        <v>8.89</v>
      </c>
      <c r="J498" s="397"/>
      <c r="K498" s="528">
        <f t="shared" si="1009"/>
        <v>8.89</v>
      </c>
      <c r="L498" s="277">
        <f t="shared" si="1010"/>
        <v>0</v>
      </c>
      <c r="M498" s="398"/>
      <c r="N498" s="619"/>
      <c r="O498" s="616"/>
      <c r="P498" s="619">
        <f t="shared" si="875"/>
        <v>0</v>
      </c>
      <c r="Q498" s="616"/>
      <c r="R498" s="616"/>
      <c r="S498" s="620" t="e">
        <f t="shared" si="1024"/>
        <v>#DIV/0!</v>
      </c>
      <c r="T498" s="403"/>
      <c r="U498" s="172"/>
      <c r="V498" s="172"/>
      <c r="W498" s="172"/>
      <c r="X498" s="172"/>
      <c r="Y498" s="172"/>
      <c r="Z498" s="172"/>
      <c r="AA498" s="237"/>
    </row>
    <row r="499" spans="2:27" s="238" customFormat="1" ht="19.899999999999999" customHeight="1">
      <c r="B499" s="705"/>
      <c r="C499" s="790"/>
      <c r="D499" s="676"/>
      <c r="E499" s="621" t="s">
        <v>591</v>
      </c>
      <c r="F499" s="179" t="s">
        <v>20</v>
      </c>
      <c r="G499" s="536">
        <v>0.93899999999999995</v>
      </c>
      <c r="H499" s="498"/>
      <c r="I499" s="498">
        <f>G499+H499</f>
        <v>0.93899999999999995</v>
      </c>
      <c r="J499" s="397">
        <v>1.5710000000000002</v>
      </c>
      <c r="K499" s="528">
        <f t="shared" si="1009"/>
        <v>-0.63200000000000023</v>
      </c>
      <c r="L499" s="277">
        <f t="shared" si="1010"/>
        <v>1.6730564430244945</v>
      </c>
      <c r="M499" s="398"/>
      <c r="N499" s="617">
        <f t="shared" ref="N499:O520" si="1025">G499+G500+G501</f>
        <v>10.673999999999999</v>
      </c>
      <c r="O499" s="616">
        <f t="shared" si="1025"/>
        <v>0</v>
      </c>
      <c r="P499" s="617">
        <f t="shared" ref="P499:P577" si="1026">+N499+O499</f>
        <v>10.673999999999999</v>
      </c>
      <c r="Q499" s="616">
        <f t="shared" ref="Q499" si="1027">J499+J500+J501</f>
        <v>4.0609999999999999</v>
      </c>
      <c r="R499" s="616">
        <f t="shared" ref="R499" si="1028">P499-Q499</f>
        <v>6.6129999999999995</v>
      </c>
      <c r="S499" s="620">
        <f t="shared" ref="S499" si="1029">Q499/P499</f>
        <v>0.38045718568484166</v>
      </c>
      <c r="T499" s="403"/>
      <c r="U499" s="172"/>
      <c r="V499" s="172"/>
      <c r="W499" s="172"/>
      <c r="X499" s="172"/>
      <c r="Y499" s="172"/>
      <c r="Z499" s="172"/>
      <c r="AA499" s="237"/>
    </row>
    <row r="500" spans="2:27" s="238" customFormat="1" ht="19.899999999999999" customHeight="1">
      <c r="B500" s="705"/>
      <c r="C500" s="790"/>
      <c r="D500" s="676"/>
      <c r="E500" s="621"/>
      <c r="F500" s="251" t="s">
        <v>21</v>
      </c>
      <c r="G500" s="536">
        <v>4.3979999999999997</v>
      </c>
      <c r="H500" s="498"/>
      <c r="I500" s="527">
        <f>G500+H500+K499</f>
        <v>3.7659999999999996</v>
      </c>
      <c r="J500" s="397">
        <v>2.4900000000000002</v>
      </c>
      <c r="K500" s="528">
        <f t="shared" si="1009"/>
        <v>1.2759999999999994</v>
      </c>
      <c r="L500" s="277">
        <f t="shared" si="1010"/>
        <v>0.66117896972915569</v>
      </c>
      <c r="M500" s="398"/>
      <c r="N500" s="618"/>
      <c r="O500" s="616"/>
      <c r="P500" s="618">
        <f t="shared" si="1026"/>
        <v>0</v>
      </c>
      <c r="Q500" s="616">
        <f t="shared" ref="Q500" si="1030">+O500-P500</f>
        <v>0</v>
      </c>
      <c r="R500" s="616" t="e">
        <f t="shared" ref="R500" si="1031">+P500/O500</f>
        <v>#DIV/0!</v>
      </c>
      <c r="S500" s="620" t="e">
        <f t="shared" ref="S500:S501" si="1032">+Q500/P500</f>
        <v>#DIV/0!</v>
      </c>
      <c r="T500" s="403"/>
      <c r="U500" s="172"/>
      <c r="V500" s="172"/>
      <c r="W500" s="172"/>
      <c r="X500" s="172"/>
      <c r="Y500" s="172"/>
      <c r="Z500" s="172"/>
      <c r="AA500" s="237"/>
    </row>
    <row r="501" spans="2:27" s="238" customFormat="1" ht="19.899999999999999" customHeight="1">
      <c r="B501" s="705"/>
      <c r="C501" s="790"/>
      <c r="D501" s="676"/>
      <c r="E501" s="621"/>
      <c r="F501" s="179" t="s">
        <v>22</v>
      </c>
      <c r="G501" s="536">
        <v>5.3369999999999997</v>
      </c>
      <c r="H501" s="493"/>
      <c r="I501" s="547">
        <f>G501+H501+K500</f>
        <v>6.6129999999999995</v>
      </c>
      <c r="J501" s="493"/>
      <c r="K501" s="528">
        <f t="shared" si="1009"/>
        <v>6.6129999999999995</v>
      </c>
      <c r="L501" s="277">
        <f t="shared" si="1010"/>
        <v>0</v>
      </c>
      <c r="M501" s="398"/>
      <c r="N501" s="619"/>
      <c r="O501" s="616"/>
      <c r="P501" s="619">
        <f t="shared" si="1026"/>
        <v>0</v>
      </c>
      <c r="Q501" s="616"/>
      <c r="R501" s="616"/>
      <c r="S501" s="620" t="e">
        <f t="shared" si="1032"/>
        <v>#DIV/0!</v>
      </c>
      <c r="T501" s="403"/>
      <c r="U501" s="172"/>
      <c r="V501" s="172"/>
      <c r="W501" s="172"/>
      <c r="X501" s="172"/>
      <c r="Y501" s="172"/>
      <c r="Z501" s="172"/>
      <c r="AA501" s="237"/>
    </row>
    <row r="502" spans="2:27" s="238" customFormat="1" ht="19.899999999999999" customHeight="1">
      <c r="B502" s="705"/>
      <c r="C502" s="790"/>
      <c r="D502" s="676"/>
      <c r="E502" s="621" t="s">
        <v>592</v>
      </c>
      <c r="F502" s="179" t="s">
        <v>20</v>
      </c>
      <c r="G502" s="536">
        <v>0.93899999999999995</v>
      </c>
      <c r="H502" s="498"/>
      <c r="I502" s="498">
        <f>G502+H502</f>
        <v>0.93899999999999995</v>
      </c>
      <c r="J502" s="495">
        <v>0.72900000000000009</v>
      </c>
      <c r="K502" s="528">
        <f t="shared" si="1009"/>
        <v>0.20999999999999985</v>
      </c>
      <c r="L502" s="277">
        <f t="shared" si="1010"/>
        <v>0.77635782747603843</v>
      </c>
      <c r="M502" s="398"/>
      <c r="N502" s="617">
        <f t="shared" ref="N502:O523" si="1033">G502+G503+G504</f>
        <v>10.67</v>
      </c>
      <c r="O502" s="616">
        <f t="shared" si="1033"/>
        <v>0</v>
      </c>
      <c r="P502" s="617">
        <f t="shared" si="1026"/>
        <v>10.67</v>
      </c>
      <c r="Q502" s="616">
        <f t="shared" ref="Q502" si="1034">J502+J503+J504</f>
        <v>3.5369999999999999</v>
      </c>
      <c r="R502" s="616">
        <f t="shared" ref="R502" si="1035">P502-Q502</f>
        <v>7.133</v>
      </c>
      <c r="S502" s="620">
        <f t="shared" ref="S502" si="1036">Q502/P502</f>
        <v>0.33149015932521086</v>
      </c>
      <c r="T502" s="403"/>
      <c r="U502" s="172"/>
      <c r="V502" s="172"/>
      <c r="W502" s="172"/>
      <c r="X502" s="172"/>
      <c r="Y502" s="172"/>
      <c r="Z502" s="172"/>
      <c r="AA502" s="237"/>
    </row>
    <row r="503" spans="2:27" s="238" customFormat="1" ht="19.899999999999999" customHeight="1">
      <c r="B503" s="705"/>
      <c r="C503" s="790"/>
      <c r="D503" s="676"/>
      <c r="E503" s="621"/>
      <c r="F503" s="251" t="s">
        <v>21</v>
      </c>
      <c r="G503" s="536">
        <v>4.3959999999999999</v>
      </c>
      <c r="H503" s="498"/>
      <c r="I503" s="527">
        <f>G503+H503+K502</f>
        <v>4.6059999999999999</v>
      </c>
      <c r="J503" s="397">
        <v>2.8079999999999998</v>
      </c>
      <c r="K503" s="528">
        <f t="shared" si="1009"/>
        <v>1.798</v>
      </c>
      <c r="L503" s="277">
        <f t="shared" si="1010"/>
        <v>0.60963960052105948</v>
      </c>
      <c r="M503" s="398"/>
      <c r="N503" s="618"/>
      <c r="O503" s="616"/>
      <c r="P503" s="618">
        <f t="shared" si="1026"/>
        <v>0</v>
      </c>
      <c r="Q503" s="616">
        <f t="shared" ref="Q503" si="1037">+O503-P503</f>
        <v>0</v>
      </c>
      <c r="R503" s="616" t="e">
        <f t="shared" ref="R503" si="1038">+P503/O503</f>
        <v>#DIV/0!</v>
      </c>
      <c r="S503" s="620" t="e">
        <f t="shared" ref="S503:S504" si="1039">+Q503/P503</f>
        <v>#DIV/0!</v>
      </c>
      <c r="T503" s="403"/>
      <c r="U503" s="172"/>
      <c r="V503" s="172"/>
      <c r="W503" s="172"/>
      <c r="X503" s="172"/>
      <c r="Y503" s="172"/>
      <c r="Z503" s="172"/>
      <c r="AA503" s="237"/>
    </row>
    <row r="504" spans="2:27" s="238" customFormat="1" ht="19.899999999999999" customHeight="1">
      <c r="B504" s="705"/>
      <c r="C504" s="790"/>
      <c r="D504" s="676"/>
      <c r="E504" s="621"/>
      <c r="F504" s="179" t="s">
        <v>22</v>
      </c>
      <c r="G504" s="536">
        <v>5.335</v>
      </c>
      <c r="H504" s="498"/>
      <c r="I504" s="527">
        <f>G504+H504+K503</f>
        <v>7.133</v>
      </c>
      <c r="J504" s="397"/>
      <c r="K504" s="528">
        <f t="shared" si="1009"/>
        <v>7.133</v>
      </c>
      <c r="L504" s="277">
        <f t="shared" si="1010"/>
        <v>0</v>
      </c>
      <c r="M504" s="398"/>
      <c r="N504" s="619"/>
      <c r="O504" s="616"/>
      <c r="P504" s="619">
        <f t="shared" si="1026"/>
        <v>0</v>
      </c>
      <c r="Q504" s="616"/>
      <c r="R504" s="616"/>
      <c r="S504" s="620" t="e">
        <f t="shared" si="1039"/>
        <v>#DIV/0!</v>
      </c>
      <c r="T504" s="403"/>
      <c r="U504" s="172"/>
      <c r="V504" s="172"/>
      <c r="W504" s="172"/>
      <c r="X504" s="172"/>
      <c r="Y504" s="172"/>
      <c r="Z504" s="172"/>
      <c r="AA504" s="237"/>
    </row>
    <row r="505" spans="2:27" s="238" customFormat="1" ht="19.899999999999999" customHeight="1">
      <c r="B505" s="705"/>
      <c r="C505" s="790"/>
      <c r="D505" s="676"/>
      <c r="E505" s="621" t="s">
        <v>593</v>
      </c>
      <c r="F505" s="179" t="s">
        <v>20</v>
      </c>
      <c r="G505" s="536">
        <v>0.93899999999999995</v>
      </c>
      <c r="H505" s="498"/>
      <c r="I505" s="498">
        <f>G505+H505</f>
        <v>0.93899999999999995</v>
      </c>
      <c r="J505" s="397">
        <v>0.16200000000000001</v>
      </c>
      <c r="K505" s="528">
        <f t="shared" si="1009"/>
        <v>0.77699999999999991</v>
      </c>
      <c r="L505" s="277">
        <f t="shared" si="1010"/>
        <v>0.17252396166134187</v>
      </c>
      <c r="M505" s="398"/>
      <c r="N505" s="617">
        <f t="shared" ref="N505:O526" si="1040">G505+G506+G507</f>
        <v>10.672000000000001</v>
      </c>
      <c r="O505" s="616">
        <f t="shared" si="1040"/>
        <v>0</v>
      </c>
      <c r="P505" s="617">
        <f t="shared" si="1026"/>
        <v>10.672000000000001</v>
      </c>
      <c r="Q505" s="616">
        <f t="shared" ref="Q505" si="1041">J505+J506+J507</f>
        <v>3.1760000000000002</v>
      </c>
      <c r="R505" s="616">
        <f t="shared" ref="R505" si="1042">P505-Q505</f>
        <v>7.4960000000000004</v>
      </c>
      <c r="S505" s="620">
        <f t="shared" ref="S505" si="1043">Q505/P505</f>
        <v>0.29760119940029983</v>
      </c>
      <c r="T505" s="403"/>
      <c r="U505" s="172"/>
      <c r="V505" s="172"/>
      <c r="W505" s="172"/>
      <c r="X505" s="172"/>
      <c r="Y505" s="172"/>
      <c r="Z505" s="172"/>
      <c r="AA505" s="237"/>
    </row>
    <row r="506" spans="2:27" s="238" customFormat="1" ht="19.899999999999999" customHeight="1">
      <c r="B506" s="705"/>
      <c r="C506" s="790"/>
      <c r="D506" s="676"/>
      <c r="E506" s="621"/>
      <c r="F506" s="251" t="s">
        <v>21</v>
      </c>
      <c r="G506" s="536">
        <v>4.3970000000000002</v>
      </c>
      <c r="H506" s="498"/>
      <c r="I506" s="527">
        <f>G506+H506+K505</f>
        <v>5.1740000000000004</v>
      </c>
      <c r="J506" s="397">
        <v>2.4740000000000002</v>
      </c>
      <c r="K506" s="528">
        <f t="shared" si="1009"/>
        <v>2.7</v>
      </c>
      <c r="L506" s="277">
        <f t="shared" si="1010"/>
        <v>0.47816003092385001</v>
      </c>
      <c r="M506" s="398"/>
      <c r="N506" s="618"/>
      <c r="O506" s="616"/>
      <c r="P506" s="618">
        <f t="shared" si="1026"/>
        <v>0</v>
      </c>
      <c r="Q506" s="616">
        <f t="shared" ref="Q506" si="1044">+O506-P506</f>
        <v>0</v>
      </c>
      <c r="R506" s="616" t="e">
        <f t="shared" ref="R506" si="1045">+P506/O506</f>
        <v>#DIV/0!</v>
      </c>
      <c r="S506" s="620" t="e">
        <f t="shared" ref="S506:S507" si="1046">+Q506/P506</f>
        <v>#DIV/0!</v>
      </c>
      <c r="T506" s="403"/>
      <c r="U506" s="172"/>
      <c r="V506" s="172"/>
      <c r="W506" s="172"/>
      <c r="X506" s="172"/>
      <c r="Y506" s="172"/>
      <c r="Z506" s="172"/>
      <c r="AA506" s="237"/>
    </row>
    <row r="507" spans="2:27" s="238" customFormat="1" ht="19.899999999999999" customHeight="1">
      <c r="B507" s="705"/>
      <c r="C507" s="790"/>
      <c r="D507" s="676"/>
      <c r="E507" s="621"/>
      <c r="F507" s="179" t="s">
        <v>22</v>
      </c>
      <c r="G507" s="536">
        <v>5.3360000000000003</v>
      </c>
      <c r="H507" s="498"/>
      <c r="I507" s="527">
        <f>G507+H507+K506</f>
        <v>8.0360000000000014</v>
      </c>
      <c r="J507" s="397">
        <v>0.54</v>
      </c>
      <c r="K507" s="528">
        <f t="shared" si="1009"/>
        <v>7.4960000000000013</v>
      </c>
      <c r="L507" s="277">
        <f t="shared" si="1010"/>
        <v>6.7197610751617717E-2</v>
      </c>
      <c r="M507" s="398"/>
      <c r="N507" s="619"/>
      <c r="O507" s="616"/>
      <c r="P507" s="619">
        <f t="shared" si="1026"/>
        <v>0</v>
      </c>
      <c r="Q507" s="616"/>
      <c r="R507" s="616"/>
      <c r="S507" s="620" t="e">
        <f t="shared" si="1046"/>
        <v>#DIV/0!</v>
      </c>
      <c r="T507" s="403"/>
      <c r="U507" s="172"/>
      <c r="V507" s="172"/>
      <c r="W507" s="172"/>
      <c r="X507" s="172"/>
      <c r="Y507" s="172"/>
      <c r="Z507" s="172"/>
      <c r="AA507" s="237"/>
    </row>
    <row r="508" spans="2:27" s="238" customFormat="1" ht="19.899999999999999" customHeight="1">
      <c r="B508" s="705"/>
      <c r="C508" s="790"/>
      <c r="D508" s="676"/>
      <c r="E508" s="621" t="s">
        <v>594</v>
      </c>
      <c r="F508" s="179" t="s">
        <v>20</v>
      </c>
      <c r="G508" s="536">
        <v>0.94</v>
      </c>
      <c r="H508" s="498"/>
      <c r="I508" s="498">
        <f>G508+H508</f>
        <v>0.94</v>
      </c>
      <c r="J508" s="397">
        <v>0.81</v>
      </c>
      <c r="K508" s="528">
        <f t="shared" si="1009"/>
        <v>0.12999999999999989</v>
      </c>
      <c r="L508" s="277">
        <f t="shared" si="1010"/>
        <v>0.86170212765957455</v>
      </c>
      <c r="M508" s="398"/>
      <c r="N508" s="617">
        <f t="shared" ref="N508:O529" si="1047">G508+G509+G510</f>
        <v>10.677</v>
      </c>
      <c r="O508" s="616">
        <f t="shared" si="1047"/>
        <v>0</v>
      </c>
      <c r="P508" s="617">
        <f t="shared" si="1026"/>
        <v>10.677</v>
      </c>
      <c r="Q508" s="616">
        <f t="shared" ref="Q508" si="1048">J508+J509+J510</f>
        <v>1.2150000000000001</v>
      </c>
      <c r="R508" s="616">
        <f t="shared" ref="R508" si="1049">P508-Q508</f>
        <v>9.4619999999999997</v>
      </c>
      <c r="S508" s="620">
        <f t="shared" ref="S508" si="1050">Q508/P508</f>
        <v>0.11379601011520091</v>
      </c>
      <c r="T508" s="403"/>
      <c r="U508" s="172"/>
      <c r="V508" s="172"/>
      <c r="W508" s="172"/>
      <c r="X508" s="172"/>
      <c r="Y508" s="172"/>
      <c r="Z508" s="172"/>
      <c r="AA508" s="237"/>
    </row>
    <row r="509" spans="2:27" s="238" customFormat="1" ht="19.899999999999999" customHeight="1">
      <c r="B509" s="705"/>
      <c r="C509" s="790"/>
      <c r="D509" s="676"/>
      <c r="E509" s="621"/>
      <c r="F509" s="251" t="s">
        <v>21</v>
      </c>
      <c r="G509" s="536">
        <v>4.399</v>
      </c>
      <c r="H509" s="498"/>
      <c r="I509" s="527">
        <f>G509+H509+K508</f>
        <v>4.5289999999999999</v>
      </c>
      <c r="J509" s="397">
        <v>0.40500000000000003</v>
      </c>
      <c r="K509" s="528">
        <f t="shared" si="1009"/>
        <v>4.1239999999999997</v>
      </c>
      <c r="L509" s="277">
        <f t="shared" si="1010"/>
        <v>8.942371384411571E-2</v>
      </c>
      <c r="M509" s="398"/>
      <c r="N509" s="618"/>
      <c r="O509" s="616"/>
      <c r="P509" s="618">
        <f t="shared" si="1026"/>
        <v>0</v>
      </c>
      <c r="Q509" s="616">
        <f t="shared" ref="Q509" si="1051">+O509-P509</f>
        <v>0</v>
      </c>
      <c r="R509" s="616" t="e">
        <f t="shared" ref="R509" si="1052">+P509/O509</f>
        <v>#DIV/0!</v>
      </c>
      <c r="S509" s="620" t="e">
        <f t="shared" ref="S509:S510" si="1053">+Q509/P509</f>
        <v>#DIV/0!</v>
      </c>
      <c r="T509" s="403"/>
      <c r="U509" s="172"/>
      <c r="V509" s="172"/>
      <c r="W509" s="172"/>
      <c r="X509" s="172"/>
      <c r="Y509" s="172"/>
      <c r="Z509" s="172"/>
      <c r="AA509" s="237"/>
    </row>
    <row r="510" spans="2:27" s="238" customFormat="1" ht="19.899999999999999" customHeight="1">
      <c r="B510" s="705"/>
      <c r="C510" s="790"/>
      <c r="D510" s="676"/>
      <c r="E510" s="621"/>
      <c r="F510" s="179" t="s">
        <v>22</v>
      </c>
      <c r="G510" s="536">
        <v>5.3380000000000001</v>
      </c>
      <c r="H510" s="498"/>
      <c r="I510" s="527">
        <f>G510+H510+K509</f>
        <v>9.4619999999999997</v>
      </c>
      <c r="J510" s="397"/>
      <c r="K510" s="528">
        <f t="shared" si="1009"/>
        <v>9.4619999999999997</v>
      </c>
      <c r="L510" s="277">
        <f t="shared" si="1010"/>
        <v>0</v>
      </c>
      <c r="M510" s="398"/>
      <c r="N510" s="619"/>
      <c r="O510" s="616"/>
      <c r="P510" s="619">
        <f t="shared" si="1026"/>
        <v>0</v>
      </c>
      <c r="Q510" s="616"/>
      <c r="R510" s="616"/>
      <c r="S510" s="620" t="e">
        <f t="shared" si="1053"/>
        <v>#DIV/0!</v>
      </c>
      <c r="T510" s="403"/>
      <c r="U510" s="172"/>
      <c r="V510" s="172"/>
      <c r="W510" s="172"/>
      <c r="X510" s="172"/>
      <c r="Y510" s="172"/>
      <c r="Z510" s="172"/>
      <c r="AA510" s="237"/>
    </row>
    <row r="511" spans="2:27" s="238" customFormat="1" ht="19.899999999999999" customHeight="1">
      <c r="B511" s="705"/>
      <c r="C511" s="790"/>
      <c r="D511" s="676"/>
      <c r="E511" s="621" t="s">
        <v>595</v>
      </c>
      <c r="F511" s="179" t="s">
        <v>20</v>
      </c>
      <c r="G511" s="536">
        <v>0.93899999999999995</v>
      </c>
      <c r="H511" s="498"/>
      <c r="I511" s="498">
        <f>G511+H511</f>
        <v>0.93899999999999995</v>
      </c>
      <c r="J511" s="495">
        <v>0.47</v>
      </c>
      <c r="K511" s="528">
        <f t="shared" si="1009"/>
        <v>0.46899999999999997</v>
      </c>
      <c r="L511" s="277">
        <f t="shared" si="1010"/>
        <v>0.50053248136315232</v>
      </c>
      <c r="M511" s="398"/>
      <c r="N511" s="617">
        <f t="shared" ref="N511:O511" si="1054">G511+G512+G513</f>
        <v>10.673999999999999</v>
      </c>
      <c r="O511" s="616">
        <f t="shared" si="1054"/>
        <v>0</v>
      </c>
      <c r="P511" s="617">
        <f t="shared" si="1026"/>
        <v>10.673999999999999</v>
      </c>
      <c r="Q511" s="616">
        <f t="shared" ref="Q511" si="1055">J511+J512+J513</f>
        <v>3.2599999999999993</v>
      </c>
      <c r="R511" s="616">
        <f t="shared" ref="R511" si="1056">P511-Q511</f>
        <v>7.4139999999999997</v>
      </c>
      <c r="S511" s="620">
        <f t="shared" ref="S511" si="1057">Q511/P511</f>
        <v>0.30541502716882141</v>
      </c>
      <c r="T511" s="403"/>
      <c r="U511" s="172"/>
      <c r="V511" s="172"/>
      <c r="W511" s="172"/>
      <c r="X511" s="172"/>
      <c r="Y511" s="172"/>
      <c r="Z511" s="172"/>
      <c r="AA511" s="237"/>
    </row>
    <row r="512" spans="2:27" s="238" customFormat="1" ht="19.899999999999999" customHeight="1">
      <c r="B512" s="705"/>
      <c r="C512" s="790"/>
      <c r="D512" s="676"/>
      <c r="E512" s="621"/>
      <c r="F512" s="251" t="s">
        <v>21</v>
      </c>
      <c r="G512" s="536">
        <v>4.3979999999999997</v>
      </c>
      <c r="H512" s="498"/>
      <c r="I512" s="527">
        <f>G512+H512+K511</f>
        <v>4.867</v>
      </c>
      <c r="J512" s="397">
        <v>2.76</v>
      </c>
      <c r="K512" s="528">
        <f t="shared" si="1009"/>
        <v>2.1070000000000002</v>
      </c>
      <c r="L512" s="277">
        <f t="shared" si="1010"/>
        <v>0.56708444627080334</v>
      </c>
      <c r="M512" s="398"/>
      <c r="N512" s="618"/>
      <c r="O512" s="616"/>
      <c r="P512" s="618">
        <f t="shared" si="1026"/>
        <v>0</v>
      </c>
      <c r="Q512" s="616">
        <f t="shared" ref="Q512" si="1058">+O512-P512</f>
        <v>0</v>
      </c>
      <c r="R512" s="616" t="e">
        <f t="shared" ref="R512" si="1059">+P512/O512</f>
        <v>#DIV/0!</v>
      </c>
      <c r="S512" s="620" t="e">
        <f t="shared" ref="S512:S513" si="1060">+Q512/P512</f>
        <v>#DIV/0!</v>
      </c>
      <c r="T512" s="403"/>
      <c r="U512" s="172"/>
      <c r="V512" s="172"/>
      <c r="W512" s="172"/>
      <c r="X512" s="172"/>
      <c r="Y512" s="172"/>
      <c r="Z512" s="172"/>
      <c r="AA512" s="237"/>
    </row>
    <row r="513" spans="2:27" s="238" customFormat="1" ht="19.899999999999999" customHeight="1">
      <c r="B513" s="705"/>
      <c r="C513" s="790"/>
      <c r="D513" s="676"/>
      <c r="E513" s="621"/>
      <c r="F513" s="179" t="s">
        <v>22</v>
      </c>
      <c r="G513" s="536">
        <v>5.3369999999999997</v>
      </c>
      <c r="H513" s="498"/>
      <c r="I513" s="527">
        <f>G513+H513+K512</f>
        <v>7.444</v>
      </c>
      <c r="J513" s="397">
        <v>0.03</v>
      </c>
      <c r="K513" s="528">
        <f t="shared" si="1009"/>
        <v>7.4139999999999997</v>
      </c>
      <c r="L513" s="277">
        <f t="shared" si="1010"/>
        <v>4.0300913487372383E-3</v>
      </c>
      <c r="M513" s="398"/>
      <c r="N513" s="619"/>
      <c r="O513" s="616"/>
      <c r="P513" s="619">
        <f t="shared" si="1026"/>
        <v>0</v>
      </c>
      <c r="Q513" s="616"/>
      <c r="R513" s="616"/>
      <c r="S513" s="620" t="e">
        <f t="shared" si="1060"/>
        <v>#DIV/0!</v>
      </c>
      <c r="T513" s="403"/>
      <c r="U513" s="172"/>
      <c r="V513" s="172"/>
      <c r="W513" s="172"/>
      <c r="X513" s="172"/>
      <c r="Y513" s="172"/>
      <c r="Z513" s="172"/>
      <c r="AA513" s="237"/>
    </row>
    <row r="514" spans="2:27" s="238" customFormat="1" ht="19.899999999999999" customHeight="1">
      <c r="B514" s="705"/>
      <c r="C514" s="790"/>
      <c r="D514" s="676"/>
      <c r="E514" s="621" t="s">
        <v>596</v>
      </c>
      <c r="F514" s="179" t="s">
        <v>20</v>
      </c>
      <c r="G514" s="536">
        <v>0.93899999999999995</v>
      </c>
      <c r="H514" s="498"/>
      <c r="I514" s="498">
        <f>G514+H514</f>
        <v>0.93899999999999995</v>
      </c>
      <c r="J514" s="397">
        <v>2.16</v>
      </c>
      <c r="K514" s="528">
        <f t="shared" si="1009"/>
        <v>-1.2210000000000001</v>
      </c>
      <c r="L514" s="277">
        <f t="shared" si="1010"/>
        <v>2.3003194888178915</v>
      </c>
      <c r="M514" s="398"/>
      <c r="N514" s="617">
        <f t="shared" ref="N514" si="1061">G514+G515+G516</f>
        <v>10.675000000000001</v>
      </c>
      <c r="O514" s="616">
        <f t="shared" si="1011"/>
        <v>0</v>
      </c>
      <c r="P514" s="617">
        <f t="shared" si="1026"/>
        <v>10.675000000000001</v>
      </c>
      <c r="Q514" s="616">
        <f t="shared" ref="Q514" si="1062">J514+J515+J516</f>
        <v>5.36</v>
      </c>
      <c r="R514" s="616">
        <f t="shared" ref="R514" si="1063">P514-Q514</f>
        <v>5.3150000000000004</v>
      </c>
      <c r="S514" s="620">
        <f t="shared" ref="S514" si="1064">Q514/P514</f>
        <v>0.50210772833723649</v>
      </c>
      <c r="T514" s="403"/>
      <c r="U514" s="172"/>
      <c r="V514" s="172"/>
      <c r="W514" s="172"/>
      <c r="X514" s="172"/>
      <c r="Y514" s="172"/>
      <c r="Z514" s="172"/>
      <c r="AA514" s="237"/>
    </row>
    <row r="515" spans="2:27" s="238" customFormat="1" ht="19.899999999999999" customHeight="1">
      <c r="B515" s="705"/>
      <c r="C515" s="790"/>
      <c r="D515" s="676"/>
      <c r="E515" s="621"/>
      <c r="F515" s="251" t="s">
        <v>21</v>
      </c>
      <c r="G515" s="536">
        <v>7.0670000000000002</v>
      </c>
      <c r="H515" s="498"/>
      <c r="I515" s="527">
        <f>G515+H515+K514</f>
        <v>5.8460000000000001</v>
      </c>
      <c r="J515" s="397">
        <v>3.2</v>
      </c>
      <c r="K515" s="528">
        <f t="shared" si="1009"/>
        <v>2.6459999999999999</v>
      </c>
      <c r="L515" s="277">
        <f t="shared" si="1010"/>
        <v>0.54738282586383857</v>
      </c>
      <c r="M515" s="398">
        <v>43937</v>
      </c>
      <c r="N515" s="618"/>
      <c r="O515" s="616"/>
      <c r="P515" s="618">
        <f t="shared" si="1026"/>
        <v>0</v>
      </c>
      <c r="Q515" s="616">
        <f t="shared" ref="Q515" si="1065">+O515-P515</f>
        <v>0</v>
      </c>
      <c r="R515" s="616" t="e">
        <f t="shared" ref="R515" si="1066">+P515/O515</f>
        <v>#DIV/0!</v>
      </c>
      <c r="S515" s="620" t="e">
        <f t="shared" ref="S515:S516" si="1067">+Q515/P515</f>
        <v>#DIV/0!</v>
      </c>
      <c r="T515" s="403"/>
      <c r="U515" s="172"/>
      <c r="V515" s="172"/>
      <c r="W515" s="172"/>
      <c r="X515" s="172"/>
      <c r="Y515" s="172"/>
      <c r="Z515" s="172"/>
      <c r="AA515" s="237"/>
    </row>
    <row r="516" spans="2:27" s="238" customFormat="1" ht="19.899999999999999" customHeight="1">
      <c r="B516" s="705"/>
      <c r="C516" s="790"/>
      <c r="D516" s="676"/>
      <c r="E516" s="621"/>
      <c r="F516" s="179" t="s">
        <v>22</v>
      </c>
      <c r="G516" s="536">
        <v>2.669</v>
      </c>
      <c r="H516" s="498"/>
      <c r="I516" s="527">
        <f>G516+H516+K515</f>
        <v>5.3149999999999995</v>
      </c>
      <c r="J516" s="397"/>
      <c r="K516" s="528">
        <f t="shared" si="1009"/>
        <v>5.3149999999999995</v>
      </c>
      <c r="L516" s="277">
        <f t="shared" si="1010"/>
        <v>0</v>
      </c>
      <c r="M516" s="398"/>
      <c r="N516" s="619"/>
      <c r="O516" s="616"/>
      <c r="P516" s="619">
        <f t="shared" si="1026"/>
        <v>0</v>
      </c>
      <c r="Q516" s="616"/>
      <c r="R516" s="616"/>
      <c r="S516" s="620" t="e">
        <f t="shared" si="1067"/>
        <v>#DIV/0!</v>
      </c>
      <c r="T516" s="403"/>
      <c r="U516" s="172"/>
      <c r="V516" s="172"/>
      <c r="W516" s="172"/>
      <c r="X516" s="172"/>
      <c r="Y516" s="172"/>
      <c r="Z516" s="172"/>
      <c r="AA516" s="237"/>
    </row>
    <row r="517" spans="2:27" s="238" customFormat="1" ht="19.899999999999999" customHeight="1">
      <c r="B517" s="705"/>
      <c r="C517" s="790"/>
      <c r="D517" s="676"/>
      <c r="E517" s="621" t="s">
        <v>597</v>
      </c>
      <c r="F517" s="179" t="s">
        <v>20</v>
      </c>
      <c r="G517" s="536">
        <v>0.93899999999999995</v>
      </c>
      <c r="H517" s="498"/>
      <c r="I517" s="498">
        <f>G517+H517</f>
        <v>0.93899999999999995</v>
      </c>
      <c r="J517" s="495">
        <v>1.27</v>
      </c>
      <c r="K517" s="528">
        <f t="shared" si="1009"/>
        <v>-0.33100000000000007</v>
      </c>
      <c r="L517" s="277">
        <f t="shared" si="1010"/>
        <v>1.3525026624068159</v>
      </c>
      <c r="M517" s="398">
        <v>43858</v>
      </c>
      <c r="N517" s="617">
        <f t="shared" ref="N517" si="1068">G517+G518+G519</f>
        <v>10.676</v>
      </c>
      <c r="O517" s="616">
        <f t="shared" si="1018"/>
        <v>0</v>
      </c>
      <c r="P517" s="617">
        <f t="shared" si="1026"/>
        <v>10.676</v>
      </c>
      <c r="Q517" s="616">
        <f t="shared" ref="Q517" si="1069">J517+J518+J519</f>
        <v>1.27</v>
      </c>
      <c r="R517" s="616">
        <f t="shared" ref="R517" si="1070">P517-Q517</f>
        <v>9.4060000000000006</v>
      </c>
      <c r="S517" s="620">
        <f t="shared" ref="S517" si="1071">Q517/P517</f>
        <v>0.11895841139003371</v>
      </c>
      <c r="T517" s="403"/>
      <c r="U517" s="172"/>
      <c r="V517" s="172"/>
      <c r="W517" s="172"/>
      <c r="X517" s="172"/>
      <c r="Y517" s="172"/>
      <c r="Z517" s="172"/>
      <c r="AA517" s="237"/>
    </row>
    <row r="518" spans="2:27" s="238" customFormat="1" ht="19.899999999999999" customHeight="1">
      <c r="B518" s="705"/>
      <c r="C518" s="790"/>
      <c r="D518" s="676"/>
      <c r="E518" s="621"/>
      <c r="F518" s="251" t="s">
        <v>21</v>
      </c>
      <c r="G518" s="536">
        <v>4.399</v>
      </c>
      <c r="H518" s="498"/>
      <c r="I518" s="527">
        <f>G518+H518+K517</f>
        <v>4.0679999999999996</v>
      </c>
      <c r="J518" s="397"/>
      <c r="K518" s="528">
        <f t="shared" si="1009"/>
        <v>4.0679999999999996</v>
      </c>
      <c r="L518" s="277">
        <f t="shared" si="1010"/>
        <v>0</v>
      </c>
      <c r="M518" s="398"/>
      <c r="N518" s="618"/>
      <c r="O518" s="616"/>
      <c r="P518" s="618">
        <f t="shared" si="1026"/>
        <v>0</v>
      </c>
      <c r="Q518" s="616">
        <f t="shared" ref="Q518" si="1072">+O518-P518</f>
        <v>0</v>
      </c>
      <c r="R518" s="616" t="e">
        <f t="shared" ref="R518" si="1073">+P518/O518</f>
        <v>#DIV/0!</v>
      </c>
      <c r="S518" s="620" t="e">
        <f t="shared" ref="S518:S519" si="1074">+Q518/P518</f>
        <v>#DIV/0!</v>
      </c>
      <c r="T518" s="403"/>
      <c r="U518" s="172"/>
      <c r="V518" s="172"/>
      <c r="W518" s="172"/>
      <c r="X518" s="172"/>
      <c r="Y518" s="172"/>
      <c r="Z518" s="172"/>
      <c r="AA518" s="237"/>
    </row>
    <row r="519" spans="2:27" s="238" customFormat="1" ht="19.899999999999999" customHeight="1">
      <c r="B519" s="705"/>
      <c r="C519" s="790"/>
      <c r="D519" s="676"/>
      <c r="E519" s="621"/>
      <c r="F519" s="179" t="s">
        <v>22</v>
      </c>
      <c r="G519" s="536">
        <v>5.3380000000000001</v>
      </c>
      <c r="H519" s="498"/>
      <c r="I519" s="527">
        <f>G519+H519+K518</f>
        <v>9.4059999999999988</v>
      </c>
      <c r="J519" s="397"/>
      <c r="K519" s="528">
        <f t="shared" si="1009"/>
        <v>9.4059999999999988</v>
      </c>
      <c r="L519" s="277">
        <f t="shared" si="1010"/>
        <v>0</v>
      </c>
      <c r="M519" s="398"/>
      <c r="N519" s="619"/>
      <c r="O519" s="616"/>
      <c r="P519" s="619">
        <f t="shared" si="1026"/>
        <v>0</v>
      </c>
      <c r="Q519" s="616"/>
      <c r="R519" s="616"/>
      <c r="S519" s="620" t="e">
        <f t="shared" si="1074"/>
        <v>#DIV/0!</v>
      </c>
      <c r="T519" s="403"/>
      <c r="U519" s="172"/>
      <c r="V519" s="172"/>
      <c r="W519" s="172"/>
      <c r="X519" s="172"/>
      <c r="Y519" s="172"/>
      <c r="Z519" s="172"/>
      <c r="AA519" s="237"/>
    </row>
    <row r="520" spans="2:27" s="238" customFormat="1" ht="19.899999999999999" customHeight="1">
      <c r="B520" s="705"/>
      <c r="C520" s="790"/>
      <c r="D520" s="676"/>
      <c r="E520" s="621" t="s">
        <v>598</v>
      </c>
      <c r="F520" s="179" t="s">
        <v>20</v>
      </c>
      <c r="G520" s="536">
        <v>0.94</v>
      </c>
      <c r="H520" s="498"/>
      <c r="I520" s="498">
        <f>G520+H520</f>
        <v>0.94</v>
      </c>
      <c r="J520" s="397">
        <v>0</v>
      </c>
      <c r="K520" s="528">
        <f t="shared" si="1009"/>
        <v>0.94</v>
      </c>
      <c r="L520" s="277">
        <f t="shared" si="1010"/>
        <v>0</v>
      </c>
      <c r="M520" s="398"/>
      <c r="N520" s="617">
        <f t="shared" ref="N520" si="1075">G520+G521+G522</f>
        <v>10.679</v>
      </c>
      <c r="O520" s="616">
        <f t="shared" si="1025"/>
        <v>0</v>
      </c>
      <c r="P520" s="617">
        <f t="shared" si="1026"/>
        <v>10.679</v>
      </c>
      <c r="Q520" s="616">
        <f t="shared" ref="Q520" si="1076">J520+J521+J522</f>
        <v>2.29</v>
      </c>
      <c r="R520" s="616">
        <f t="shared" ref="R520" si="1077">P520-Q520</f>
        <v>8.3889999999999993</v>
      </c>
      <c r="S520" s="620">
        <f t="shared" ref="S520" si="1078">Q520/P520</f>
        <v>0.21443955426538064</v>
      </c>
      <c r="T520" s="403"/>
      <c r="U520" s="172"/>
      <c r="V520" s="172"/>
      <c r="W520" s="172"/>
      <c r="X520" s="172"/>
      <c r="Y520" s="172"/>
      <c r="Z520" s="172"/>
      <c r="AA520" s="237"/>
    </row>
    <row r="521" spans="2:27" s="238" customFormat="1" ht="19.899999999999999" customHeight="1">
      <c r="B521" s="705"/>
      <c r="C521" s="790"/>
      <c r="D521" s="676"/>
      <c r="E521" s="621"/>
      <c r="F521" s="251" t="s">
        <v>21</v>
      </c>
      <c r="G521" s="536">
        <v>4.4000000000000004</v>
      </c>
      <c r="H521" s="498"/>
      <c r="I521" s="527">
        <f>G521+H521+K520</f>
        <v>5.34</v>
      </c>
      <c r="J521" s="397">
        <v>2.29</v>
      </c>
      <c r="K521" s="528">
        <f t="shared" si="1009"/>
        <v>3.05</v>
      </c>
      <c r="L521" s="277">
        <f t="shared" si="1010"/>
        <v>0.42883895131086142</v>
      </c>
      <c r="M521" s="398"/>
      <c r="N521" s="618"/>
      <c r="O521" s="616"/>
      <c r="P521" s="618">
        <f t="shared" si="1026"/>
        <v>0</v>
      </c>
      <c r="Q521" s="616">
        <f t="shared" ref="Q521" si="1079">+O521-P521</f>
        <v>0</v>
      </c>
      <c r="R521" s="616" t="e">
        <f t="shared" ref="R521" si="1080">+P521/O521</f>
        <v>#DIV/0!</v>
      </c>
      <c r="S521" s="620" t="e">
        <f t="shared" ref="S521:S522" si="1081">+Q521/P521</f>
        <v>#DIV/0!</v>
      </c>
      <c r="T521" s="403"/>
      <c r="U521" s="172"/>
      <c r="V521" s="172"/>
      <c r="W521" s="172"/>
      <c r="X521" s="172"/>
      <c r="Y521" s="172"/>
      <c r="Z521" s="172"/>
      <c r="AA521" s="237"/>
    </row>
    <row r="522" spans="2:27" s="238" customFormat="1" ht="19.899999999999999" customHeight="1">
      <c r="B522" s="705"/>
      <c r="C522" s="790"/>
      <c r="D522" s="676"/>
      <c r="E522" s="621"/>
      <c r="F522" s="179" t="s">
        <v>22</v>
      </c>
      <c r="G522" s="536">
        <v>5.3390000000000004</v>
      </c>
      <c r="H522" s="498"/>
      <c r="I522" s="527">
        <f>G522+H522+K521</f>
        <v>8.3889999999999993</v>
      </c>
      <c r="J522" s="397"/>
      <c r="K522" s="528">
        <f t="shared" si="1009"/>
        <v>8.3889999999999993</v>
      </c>
      <c r="L522" s="277">
        <f t="shared" si="1010"/>
        <v>0</v>
      </c>
      <c r="M522" s="398"/>
      <c r="N522" s="619"/>
      <c r="O522" s="616"/>
      <c r="P522" s="619">
        <f t="shared" si="1026"/>
        <v>0</v>
      </c>
      <c r="Q522" s="616"/>
      <c r="R522" s="616"/>
      <c r="S522" s="620" t="e">
        <f t="shared" si="1081"/>
        <v>#DIV/0!</v>
      </c>
      <c r="T522" s="403"/>
      <c r="U522" s="172"/>
      <c r="V522" s="172"/>
      <c r="W522" s="172"/>
      <c r="X522" s="172"/>
      <c r="Y522" s="172"/>
      <c r="Z522" s="172"/>
      <c r="AA522" s="237"/>
    </row>
    <row r="523" spans="2:27" s="238" customFormat="1" ht="19.899999999999999" customHeight="1">
      <c r="B523" s="705"/>
      <c r="C523" s="790"/>
      <c r="D523" s="676"/>
      <c r="E523" s="621" t="s">
        <v>599</v>
      </c>
      <c r="F523" s="179" t="s">
        <v>20</v>
      </c>
      <c r="G523" s="536">
        <v>0.93899999999999995</v>
      </c>
      <c r="H523" s="498"/>
      <c r="I523" s="498">
        <f>G523+H523</f>
        <v>0.93899999999999995</v>
      </c>
      <c r="J523" s="495">
        <v>0.6</v>
      </c>
      <c r="K523" s="528">
        <f t="shared" si="1009"/>
        <v>0.33899999999999997</v>
      </c>
      <c r="L523" s="277">
        <f t="shared" si="1010"/>
        <v>0.63897763578274758</v>
      </c>
      <c r="M523" s="398"/>
      <c r="N523" s="617">
        <f t="shared" ref="N523" si="1082">G523+G524+G525</f>
        <v>10.673999999999999</v>
      </c>
      <c r="O523" s="616">
        <f t="shared" si="1033"/>
        <v>0</v>
      </c>
      <c r="P523" s="617">
        <f t="shared" si="1026"/>
        <v>10.673999999999999</v>
      </c>
      <c r="Q523" s="616">
        <f t="shared" ref="Q523" si="1083">J523+J524+J525</f>
        <v>2.7170000000000001</v>
      </c>
      <c r="R523" s="616">
        <f t="shared" ref="R523" si="1084">P523-Q523</f>
        <v>7.956999999999999</v>
      </c>
      <c r="S523" s="620">
        <f t="shared" ref="S523" si="1085">Q523/P523</f>
        <v>0.25454375117106992</v>
      </c>
      <c r="T523" s="403"/>
      <c r="U523" s="172"/>
      <c r="V523" s="172"/>
      <c r="W523" s="172"/>
      <c r="X523" s="172"/>
      <c r="Y523" s="172"/>
      <c r="Z523" s="172"/>
      <c r="AA523" s="237"/>
    </row>
    <row r="524" spans="2:27" s="238" customFormat="1" ht="19.899999999999999" customHeight="1">
      <c r="B524" s="705"/>
      <c r="C524" s="790"/>
      <c r="D524" s="676"/>
      <c r="E524" s="621"/>
      <c r="F524" s="251" t="s">
        <v>21</v>
      </c>
      <c r="G524" s="536">
        <v>4.3979999999999997</v>
      </c>
      <c r="H524" s="498"/>
      <c r="I524" s="527">
        <f>G524+H524+K523</f>
        <v>4.7370000000000001</v>
      </c>
      <c r="J524" s="397">
        <v>2.0630000000000002</v>
      </c>
      <c r="K524" s="528">
        <f t="shared" si="1009"/>
        <v>2.6739999999999999</v>
      </c>
      <c r="L524" s="277">
        <f t="shared" si="1010"/>
        <v>0.4355077052987123</v>
      </c>
      <c r="M524" s="398"/>
      <c r="N524" s="618"/>
      <c r="O524" s="616"/>
      <c r="P524" s="618">
        <f t="shared" si="1026"/>
        <v>0</v>
      </c>
      <c r="Q524" s="616">
        <f t="shared" ref="Q524" si="1086">+O524-P524</f>
        <v>0</v>
      </c>
      <c r="R524" s="616" t="e">
        <f t="shared" ref="R524" si="1087">+P524/O524</f>
        <v>#DIV/0!</v>
      </c>
      <c r="S524" s="620" t="e">
        <f t="shared" ref="S524:S525" si="1088">+Q524/P524</f>
        <v>#DIV/0!</v>
      </c>
      <c r="T524" s="403"/>
      <c r="U524" s="172"/>
      <c r="V524" s="172"/>
      <c r="W524" s="172"/>
      <c r="X524" s="172"/>
      <c r="Y524" s="172"/>
      <c r="Z524" s="172"/>
      <c r="AA524" s="237"/>
    </row>
    <row r="525" spans="2:27" s="238" customFormat="1" ht="19.899999999999999" customHeight="1">
      <c r="B525" s="705"/>
      <c r="C525" s="790"/>
      <c r="D525" s="676"/>
      <c r="E525" s="621"/>
      <c r="F525" s="179" t="s">
        <v>22</v>
      </c>
      <c r="G525" s="536">
        <v>5.3369999999999997</v>
      </c>
      <c r="H525" s="498"/>
      <c r="I525" s="527">
        <f>G525+H525+K524</f>
        <v>8.0109999999999992</v>
      </c>
      <c r="J525" s="397">
        <v>5.3999999999999999E-2</v>
      </c>
      <c r="K525" s="528">
        <f t="shared" si="1009"/>
        <v>7.956999999999999</v>
      </c>
      <c r="L525" s="277">
        <f t="shared" si="1010"/>
        <v>6.7407314941954821E-3</v>
      </c>
      <c r="M525" s="398"/>
      <c r="N525" s="619"/>
      <c r="O525" s="616"/>
      <c r="P525" s="619">
        <f t="shared" si="1026"/>
        <v>0</v>
      </c>
      <c r="Q525" s="616"/>
      <c r="R525" s="616"/>
      <c r="S525" s="620" t="e">
        <f t="shared" si="1088"/>
        <v>#DIV/0!</v>
      </c>
      <c r="T525" s="403"/>
      <c r="U525" s="172"/>
      <c r="V525" s="172"/>
      <c r="W525" s="172"/>
      <c r="X525" s="172"/>
      <c r="Y525" s="172"/>
      <c r="Z525" s="172"/>
      <c r="AA525" s="237"/>
    </row>
    <row r="526" spans="2:27" s="238" customFormat="1" ht="19.899999999999999" customHeight="1">
      <c r="B526" s="705"/>
      <c r="C526" s="790"/>
      <c r="D526" s="676"/>
      <c r="E526" s="621" t="s">
        <v>600</v>
      </c>
      <c r="F526" s="179" t="s">
        <v>20</v>
      </c>
      <c r="G526" s="536">
        <v>0.93899999999999995</v>
      </c>
      <c r="H526" s="498"/>
      <c r="I526" s="498">
        <f>G526+H526</f>
        <v>0.93899999999999995</v>
      </c>
      <c r="J526" s="397">
        <v>0.47000000000000003</v>
      </c>
      <c r="K526" s="528">
        <f t="shared" si="1009"/>
        <v>0.46899999999999992</v>
      </c>
      <c r="L526" s="277">
        <f t="shared" si="1010"/>
        <v>0.50053248136315232</v>
      </c>
      <c r="M526" s="398"/>
      <c r="N526" s="617">
        <f t="shared" ref="N526" si="1089">G526+G527+G528</f>
        <v>10.673999999999999</v>
      </c>
      <c r="O526" s="616">
        <f t="shared" si="1040"/>
        <v>0</v>
      </c>
      <c r="P526" s="617">
        <f t="shared" si="1026"/>
        <v>10.673999999999999</v>
      </c>
      <c r="Q526" s="616">
        <f t="shared" ref="Q526" si="1090">J526+J527+J528</f>
        <v>1.0940000000000001</v>
      </c>
      <c r="R526" s="616">
        <f t="shared" ref="R526" si="1091">P526-Q526</f>
        <v>9.58</v>
      </c>
      <c r="S526" s="620">
        <f t="shared" ref="S526" si="1092">Q526/P526</f>
        <v>0.10249203672475174</v>
      </c>
      <c r="T526" s="403"/>
      <c r="U526" s="172"/>
      <c r="V526" s="172"/>
      <c r="W526" s="172"/>
      <c r="X526" s="172"/>
      <c r="Y526" s="172"/>
      <c r="Z526" s="172"/>
      <c r="AA526" s="237"/>
    </row>
    <row r="527" spans="2:27" s="238" customFormat="1" ht="19.899999999999999" customHeight="1">
      <c r="B527" s="705"/>
      <c r="C527" s="790"/>
      <c r="D527" s="676"/>
      <c r="E527" s="621"/>
      <c r="F527" s="251" t="s">
        <v>21</v>
      </c>
      <c r="G527" s="536">
        <v>4.3979999999999997</v>
      </c>
      <c r="H527" s="498"/>
      <c r="I527" s="527">
        <f>G527+H527+K526</f>
        <v>4.867</v>
      </c>
      <c r="J527" s="397">
        <v>0.56399999999999995</v>
      </c>
      <c r="K527" s="528">
        <f t="shared" si="1009"/>
        <v>4.3029999999999999</v>
      </c>
      <c r="L527" s="277">
        <f t="shared" si="1010"/>
        <v>0.11588247380316416</v>
      </c>
      <c r="M527" s="398"/>
      <c r="N527" s="618"/>
      <c r="O527" s="616"/>
      <c r="P527" s="618">
        <f t="shared" si="1026"/>
        <v>0</v>
      </c>
      <c r="Q527" s="616">
        <f t="shared" ref="Q527" si="1093">+O527-P527</f>
        <v>0</v>
      </c>
      <c r="R527" s="616" t="e">
        <f t="shared" ref="R527" si="1094">+P527/O527</f>
        <v>#DIV/0!</v>
      </c>
      <c r="S527" s="620" t="e">
        <f t="shared" ref="S527:S528" si="1095">+Q527/P527</f>
        <v>#DIV/0!</v>
      </c>
      <c r="T527" s="403"/>
      <c r="U527" s="172"/>
      <c r="V527" s="172"/>
      <c r="W527" s="172"/>
      <c r="X527" s="172"/>
      <c r="Y527" s="172"/>
      <c r="Z527" s="172"/>
      <c r="AA527" s="237"/>
    </row>
    <row r="528" spans="2:27" s="169" customFormat="1" ht="19.899999999999999" customHeight="1">
      <c r="B528" s="705"/>
      <c r="C528" s="790"/>
      <c r="D528" s="676"/>
      <c r="E528" s="621"/>
      <c r="F528" s="179" t="s">
        <v>22</v>
      </c>
      <c r="G528" s="536">
        <v>5.3369999999999997</v>
      </c>
      <c r="H528" s="498"/>
      <c r="I528" s="527">
        <f>G528+H528+K527</f>
        <v>9.64</v>
      </c>
      <c r="J528" s="397">
        <v>0.06</v>
      </c>
      <c r="K528" s="528">
        <f t="shared" si="1009"/>
        <v>9.58</v>
      </c>
      <c r="L528" s="277">
        <f t="shared" si="1010"/>
        <v>6.2240663900414933E-3</v>
      </c>
      <c r="M528" s="398"/>
      <c r="N528" s="619"/>
      <c r="O528" s="616"/>
      <c r="P528" s="619">
        <f t="shared" si="1026"/>
        <v>0</v>
      </c>
      <c r="Q528" s="616"/>
      <c r="R528" s="616"/>
      <c r="S528" s="620" t="e">
        <f t="shared" si="1095"/>
        <v>#DIV/0!</v>
      </c>
      <c r="T528" s="403"/>
      <c r="U528" s="172"/>
      <c r="V528" s="172"/>
      <c r="W528" s="172"/>
      <c r="X528" s="172"/>
      <c r="Y528" s="172"/>
      <c r="Z528" s="172"/>
      <c r="AA528" s="168"/>
    </row>
    <row r="529" spans="2:26" s="169" customFormat="1" ht="15" customHeight="1">
      <c r="B529" s="705"/>
      <c r="C529" s="790"/>
      <c r="D529" s="676"/>
      <c r="E529" s="621" t="s">
        <v>601</v>
      </c>
      <c r="F529" s="399" t="s">
        <v>20</v>
      </c>
      <c r="G529" s="536">
        <v>0.93899999999999995</v>
      </c>
      <c r="H529" s="498"/>
      <c r="I529" s="498">
        <f>G529+H529</f>
        <v>0.93899999999999995</v>
      </c>
      <c r="J529" s="397">
        <v>0</v>
      </c>
      <c r="K529" s="528">
        <f t="shared" si="1009"/>
        <v>0.93899999999999995</v>
      </c>
      <c r="L529" s="277">
        <f t="shared" si="1010"/>
        <v>0</v>
      </c>
      <c r="M529" s="398"/>
      <c r="N529" s="617">
        <f t="shared" ref="N529" si="1096">G529+G530+G531</f>
        <v>10.672000000000001</v>
      </c>
      <c r="O529" s="616">
        <f t="shared" si="1047"/>
        <v>0</v>
      </c>
      <c r="P529" s="617">
        <f t="shared" si="1026"/>
        <v>10.672000000000001</v>
      </c>
      <c r="Q529" s="616">
        <f t="shared" ref="Q529" si="1097">J529+J530+J531</f>
        <v>2.46</v>
      </c>
      <c r="R529" s="616">
        <f t="shared" ref="R529" si="1098">P529-Q529</f>
        <v>8.2119999999999997</v>
      </c>
      <c r="S529" s="620">
        <f t="shared" ref="S529" si="1099">Q529/P529</f>
        <v>0.23050974512743627</v>
      </c>
      <c r="T529" s="403"/>
      <c r="U529" s="172"/>
      <c r="V529" s="172"/>
      <c r="W529" s="172"/>
      <c r="X529" s="172"/>
      <c r="Y529" s="172"/>
      <c r="Z529" s="172"/>
    </row>
    <row r="530" spans="2:26" s="169" customFormat="1" ht="19.899999999999999" customHeight="1">
      <c r="B530" s="705"/>
      <c r="C530" s="790"/>
      <c r="D530" s="676"/>
      <c r="E530" s="621"/>
      <c r="F530" s="251" t="s">
        <v>21</v>
      </c>
      <c r="G530" s="536">
        <v>4.3970000000000002</v>
      </c>
      <c r="H530" s="498"/>
      <c r="I530" s="527">
        <f>G530+H530+K529</f>
        <v>5.3360000000000003</v>
      </c>
      <c r="J530" s="397">
        <v>2.46</v>
      </c>
      <c r="K530" s="528">
        <f t="shared" si="1009"/>
        <v>2.8760000000000003</v>
      </c>
      <c r="L530" s="277">
        <f t="shared" si="1010"/>
        <v>0.46101949025487254</v>
      </c>
      <c r="M530" s="398"/>
      <c r="N530" s="618"/>
      <c r="O530" s="616"/>
      <c r="P530" s="618">
        <f t="shared" si="1026"/>
        <v>0</v>
      </c>
      <c r="Q530" s="616">
        <f t="shared" ref="Q530" si="1100">+O530-P530</f>
        <v>0</v>
      </c>
      <c r="R530" s="616" t="e">
        <f t="shared" ref="R530" si="1101">+P530/O530</f>
        <v>#DIV/0!</v>
      </c>
      <c r="S530" s="620" t="e">
        <f t="shared" ref="S530:S531" si="1102">+Q530/P530</f>
        <v>#DIV/0!</v>
      </c>
      <c r="T530" s="403"/>
      <c r="U530" s="172"/>
      <c r="V530" s="172"/>
      <c r="W530" s="172"/>
      <c r="X530" s="172"/>
      <c r="Y530" s="172"/>
      <c r="Z530" s="172"/>
    </row>
    <row r="531" spans="2:26" s="238" customFormat="1" ht="19.899999999999999" customHeight="1">
      <c r="B531" s="705"/>
      <c r="C531" s="790"/>
      <c r="D531" s="676"/>
      <c r="E531" s="621"/>
      <c r="F531" s="179" t="s">
        <v>22</v>
      </c>
      <c r="G531" s="536">
        <v>5.3360000000000003</v>
      </c>
      <c r="H531" s="498"/>
      <c r="I531" s="527">
        <f>G531+H531+K530</f>
        <v>8.2119999999999997</v>
      </c>
      <c r="J531" s="397"/>
      <c r="K531" s="528">
        <f t="shared" si="1009"/>
        <v>8.2119999999999997</v>
      </c>
      <c r="L531" s="277">
        <f t="shared" si="1010"/>
        <v>0</v>
      </c>
      <c r="M531" s="398"/>
      <c r="N531" s="619"/>
      <c r="O531" s="616"/>
      <c r="P531" s="619">
        <f t="shared" si="1026"/>
        <v>0</v>
      </c>
      <c r="Q531" s="616"/>
      <c r="R531" s="616"/>
      <c r="S531" s="620" t="e">
        <f t="shared" si="1102"/>
        <v>#DIV/0!</v>
      </c>
      <c r="T531" s="403"/>
      <c r="U531" s="172"/>
      <c r="V531" s="172"/>
      <c r="W531" s="172"/>
      <c r="X531" s="172"/>
      <c r="Y531" s="172"/>
      <c r="Z531" s="172"/>
    </row>
    <row r="532" spans="2:26" s="238" customFormat="1" ht="19.899999999999999" customHeight="1">
      <c r="B532" s="705"/>
      <c r="C532" s="790"/>
      <c r="D532" s="676"/>
      <c r="E532" s="621" t="s">
        <v>602</v>
      </c>
      <c r="F532" s="179" t="s">
        <v>20</v>
      </c>
      <c r="G532" s="536">
        <v>0.93899999999999995</v>
      </c>
      <c r="H532" s="498"/>
      <c r="I532" s="498">
        <f>G532+H532</f>
        <v>0.93899999999999995</v>
      </c>
      <c r="J532" s="397">
        <v>1.35</v>
      </c>
      <c r="K532" s="528">
        <f t="shared" si="1009"/>
        <v>-0.41100000000000014</v>
      </c>
      <c r="L532" s="277">
        <f t="shared" si="1010"/>
        <v>1.4376996805111824</v>
      </c>
      <c r="M532" s="398"/>
      <c r="N532" s="617">
        <f t="shared" ref="N532:O532" si="1103">G532+G533+G534</f>
        <v>10.675000000000001</v>
      </c>
      <c r="O532" s="616">
        <f t="shared" si="1103"/>
        <v>0</v>
      </c>
      <c r="P532" s="617">
        <f t="shared" si="1026"/>
        <v>10.675000000000001</v>
      </c>
      <c r="Q532" s="616">
        <f t="shared" ref="Q532" si="1104">J532+J533+J534</f>
        <v>4.3740000000000006</v>
      </c>
      <c r="R532" s="616">
        <f t="shared" ref="R532" si="1105">P532-Q532</f>
        <v>6.3010000000000002</v>
      </c>
      <c r="S532" s="620">
        <f t="shared" ref="S532" si="1106">Q532/P532</f>
        <v>0.40974238875878222</v>
      </c>
      <c r="T532" s="403"/>
      <c r="U532" s="172"/>
      <c r="V532" s="172"/>
      <c r="W532" s="172"/>
      <c r="X532" s="172"/>
      <c r="Y532" s="172"/>
      <c r="Z532" s="172"/>
    </row>
    <row r="533" spans="2:26" s="238" customFormat="1" ht="19.899999999999999" customHeight="1">
      <c r="B533" s="705"/>
      <c r="C533" s="790"/>
      <c r="D533" s="676"/>
      <c r="E533" s="621"/>
      <c r="F533" s="251" t="s">
        <v>21</v>
      </c>
      <c r="G533" s="536">
        <v>4.3979999999999997</v>
      </c>
      <c r="H533" s="498"/>
      <c r="I533" s="527">
        <f>G533+H533+K532</f>
        <v>3.9869999999999997</v>
      </c>
      <c r="J533" s="397">
        <v>3.024</v>
      </c>
      <c r="K533" s="528">
        <f t="shared" si="1009"/>
        <v>0.96299999999999963</v>
      </c>
      <c r="L533" s="277">
        <f t="shared" si="1010"/>
        <v>0.75846501128668176</v>
      </c>
      <c r="M533" s="398"/>
      <c r="N533" s="618"/>
      <c r="O533" s="616"/>
      <c r="P533" s="618">
        <f t="shared" si="1026"/>
        <v>0</v>
      </c>
      <c r="Q533" s="616">
        <f t="shared" ref="Q533" si="1107">+O533-P533</f>
        <v>0</v>
      </c>
      <c r="R533" s="616" t="e">
        <f t="shared" ref="R533" si="1108">+P533/O533</f>
        <v>#DIV/0!</v>
      </c>
      <c r="S533" s="620" t="e">
        <f t="shared" ref="S533:S534" si="1109">+Q533/P533</f>
        <v>#DIV/0!</v>
      </c>
      <c r="T533" s="403"/>
      <c r="U533" s="172"/>
      <c r="V533" s="172"/>
      <c r="W533" s="172"/>
      <c r="X533" s="172"/>
      <c r="Y533" s="172"/>
      <c r="Z533" s="172"/>
    </row>
    <row r="534" spans="2:26" s="238" customFormat="1" ht="19.899999999999999" customHeight="1">
      <c r="B534" s="705"/>
      <c r="C534" s="790"/>
      <c r="D534" s="676"/>
      <c r="E534" s="621"/>
      <c r="F534" s="179" t="s">
        <v>22</v>
      </c>
      <c r="G534" s="536">
        <v>5.3380000000000001</v>
      </c>
      <c r="H534" s="498"/>
      <c r="I534" s="527">
        <f>G534+H534+K533</f>
        <v>6.3010000000000002</v>
      </c>
      <c r="J534" s="397"/>
      <c r="K534" s="528">
        <f t="shared" si="1009"/>
        <v>6.3010000000000002</v>
      </c>
      <c r="L534" s="277">
        <f t="shared" si="1010"/>
        <v>0</v>
      </c>
      <c r="M534" s="398"/>
      <c r="N534" s="619"/>
      <c r="O534" s="616"/>
      <c r="P534" s="619">
        <f t="shared" si="1026"/>
        <v>0</v>
      </c>
      <c r="Q534" s="616"/>
      <c r="R534" s="616"/>
      <c r="S534" s="620" t="e">
        <f t="shared" si="1109"/>
        <v>#DIV/0!</v>
      </c>
      <c r="T534" s="403"/>
      <c r="U534" s="172"/>
      <c r="V534" s="172"/>
      <c r="W534" s="172"/>
      <c r="X534" s="172"/>
      <c r="Y534" s="172"/>
      <c r="Z534" s="172"/>
    </row>
    <row r="535" spans="2:26" s="238" customFormat="1" ht="19.899999999999999" customHeight="1">
      <c r="B535" s="705"/>
      <c r="C535" s="790"/>
      <c r="D535" s="676"/>
      <c r="E535" s="621" t="s">
        <v>603</v>
      </c>
      <c r="F535" s="179" t="s">
        <v>20</v>
      </c>
      <c r="G535" s="536">
        <v>0.93899999999999995</v>
      </c>
      <c r="H535" s="498"/>
      <c r="I535" s="498">
        <f>G535+H535</f>
        <v>0.93899999999999995</v>
      </c>
      <c r="J535" s="397">
        <v>0.67500000000000004</v>
      </c>
      <c r="K535" s="528">
        <f t="shared" si="1009"/>
        <v>0.2639999999999999</v>
      </c>
      <c r="L535" s="277">
        <f t="shared" si="1010"/>
        <v>0.71884984025559118</v>
      </c>
      <c r="M535" s="398"/>
      <c r="N535" s="617">
        <f t="shared" ref="N535:O571" si="1110">G535+G536+G537</f>
        <v>10.673</v>
      </c>
      <c r="O535" s="616">
        <f t="shared" si="1110"/>
        <v>0</v>
      </c>
      <c r="P535" s="617">
        <f t="shared" si="1026"/>
        <v>10.673</v>
      </c>
      <c r="Q535" s="616">
        <f t="shared" ref="Q535" si="1111">J535+J536+J537</f>
        <v>3.4289999999999998</v>
      </c>
      <c r="R535" s="616">
        <f t="shared" ref="R535" si="1112">P535-Q535</f>
        <v>7.2439999999999998</v>
      </c>
      <c r="S535" s="620">
        <f t="shared" ref="S535" si="1113">Q535/P535</f>
        <v>0.32127799119272932</v>
      </c>
      <c r="T535" s="403"/>
      <c r="U535" s="172"/>
      <c r="V535" s="172"/>
      <c r="W535" s="172"/>
      <c r="X535" s="172"/>
      <c r="Y535" s="172"/>
      <c r="Z535" s="172"/>
    </row>
    <row r="536" spans="2:26" s="238" customFormat="1" ht="19.899999999999999" customHeight="1">
      <c r="B536" s="705"/>
      <c r="C536" s="790"/>
      <c r="D536" s="676"/>
      <c r="E536" s="621"/>
      <c r="F536" s="251" t="s">
        <v>21</v>
      </c>
      <c r="G536" s="536">
        <v>4.3970000000000002</v>
      </c>
      <c r="H536" s="498"/>
      <c r="I536" s="527">
        <f>G536+H536+K535</f>
        <v>4.6610000000000005</v>
      </c>
      <c r="J536" s="397">
        <v>2.7</v>
      </c>
      <c r="K536" s="528">
        <f t="shared" si="1009"/>
        <v>1.9610000000000003</v>
      </c>
      <c r="L536" s="277">
        <f t="shared" si="1010"/>
        <v>0.5792748337266681</v>
      </c>
      <c r="M536" s="398"/>
      <c r="N536" s="618"/>
      <c r="O536" s="616"/>
      <c r="P536" s="618">
        <f t="shared" si="1026"/>
        <v>0</v>
      </c>
      <c r="Q536" s="616">
        <f t="shared" ref="Q536" si="1114">+O536-P536</f>
        <v>0</v>
      </c>
      <c r="R536" s="616" t="e">
        <f t="shared" ref="R536" si="1115">+P536/O536</f>
        <v>#DIV/0!</v>
      </c>
      <c r="S536" s="620" t="e">
        <f t="shared" ref="S536:S537" si="1116">+Q536/P536</f>
        <v>#DIV/0!</v>
      </c>
      <c r="T536" s="403"/>
      <c r="U536" s="172"/>
      <c r="V536" s="172"/>
      <c r="W536" s="172"/>
      <c r="X536" s="172"/>
      <c r="Y536" s="172"/>
      <c r="Z536" s="172"/>
    </row>
    <row r="537" spans="2:26" s="238" customFormat="1" ht="19.899999999999999" customHeight="1">
      <c r="B537" s="705"/>
      <c r="C537" s="790"/>
      <c r="D537" s="676"/>
      <c r="E537" s="621"/>
      <c r="F537" s="179" t="s">
        <v>22</v>
      </c>
      <c r="G537" s="536">
        <v>5.3369999999999997</v>
      </c>
      <c r="H537" s="498"/>
      <c r="I537" s="527">
        <f>G537+H537+K536</f>
        <v>7.298</v>
      </c>
      <c r="J537" s="397">
        <v>5.3999999999999999E-2</v>
      </c>
      <c r="K537" s="528">
        <f t="shared" si="1009"/>
        <v>7.2439999999999998</v>
      </c>
      <c r="L537" s="277">
        <f t="shared" si="1010"/>
        <v>7.3992874760208278E-3</v>
      </c>
      <c r="M537" s="398"/>
      <c r="N537" s="619"/>
      <c r="O537" s="616"/>
      <c r="P537" s="619">
        <f t="shared" si="1026"/>
        <v>0</v>
      </c>
      <c r="Q537" s="616"/>
      <c r="R537" s="616"/>
      <c r="S537" s="620" t="e">
        <f t="shared" si="1116"/>
        <v>#DIV/0!</v>
      </c>
      <c r="T537" s="403"/>
      <c r="U537" s="172"/>
      <c r="V537" s="172"/>
      <c r="W537" s="172"/>
      <c r="X537" s="172"/>
      <c r="Y537" s="172"/>
      <c r="Z537" s="172"/>
    </row>
    <row r="538" spans="2:26" s="238" customFormat="1" ht="19.899999999999999" customHeight="1">
      <c r="B538" s="705"/>
      <c r="C538" s="790"/>
      <c r="D538" s="676"/>
      <c r="E538" s="621" t="s">
        <v>662</v>
      </c>
      <c r="F538" s="179" t="s">
        <v>20</v>
      </c>
      <c r="G538" s="536">
        <v>0.93899999999999995</v>
      </c>
      <c r="H538" s="498"/>
      <c r="I538" s="498">
        <f t="shared" ref="I538" si="1117">G538+H538</f>
        <v>0.93899999999999995</v>
      </c>
      <c r="J538" s="397">
        <v>0</v>
      </c>
      <c r="K538" s="528">
        <f t="shared" ref="K538:K552" si="1118">I538-J538</f>
        <v>0.93899999999999995</v>
      </c>
      <c r="L538" s="277">
        <f t="shared" ref="L538:L552" si="1119">J538/I538</f>
        <v>0</v>
      </c>
      <c r="M538" s="398"/>
      <c r="N538" s="617">
        <f t="shared" ref="N538" si="1120">G538+G539+G540</f>
        <v>10.673999999999999</v>
      </c>
      <c r="O538" s="616">
        <f t="shared" ref="O538" si="1121">H538+H539+H540</f>
        <v>0</v>
      </c>
      <c r="P538" s="617">
        <f t="shared" ref="P538:P552" si="1122">+N538+O538</f>
        <v>10.673999999999999</v>
      </c>
      <c r="Q538" s="616">
        <f t="shared" ref="Q538" si="1123">J538+J539+J540</f>
        <v>3.0750000000000002</v>
      </c>
      <c r="R538" s="616">
        <f t="shared" ref="R538" si="1124">P538-Q538</f>
        <v>7.5989999999999993</v>
      </c>
      <c r="S538" s="620">
        <f t="shared" ref="S538" si="1125">Q538/P538</f>
        <v>0.28808319280494665</v>
      </c>
      <c r="T538" s="403"/>
      <c r="U538" s="172"/>
      <c r="V538" s="172"/>
      <c r="W538" s="172"/>
      <c r="X538" s="172"/>
      <c r="Y538" s="172"/>
      <c r="Z538" s="172"/>
    </row>
    <row r="539" spans="2:26" s="238" customFormat="1" ht="19.899999999999999" customHeight="1">
      <c r="B539" s="705"/>
      <c r="C539" s="790"/>
      <c r="D539" s="676"/>
      <c r="E539" s="621"/>
      <c r="F539" s="251" t="s">
        <v>21</v>
      </c>
      <c r="G539" s="536">
        <v>4.3979999999999997</v>
      </c>
      <c r="H539" s="498"/>
      <c r="I539" s="527">
        <f t="shared" ref="I539:I540" si="1126">G539+H539+K538</f>
        <v>5.3369999999999997</v>
      </c>
      <c r="J539" s="397">
        <v>3.0750000000000002</v>
      </c>
      <c r="K539" s="528">
        <f t="shared" si="1118"/>
        <v>2.2619999999999996</v>
      </c>
      <c r="L539" s="277">
        <f t="shared" si="1119"/>
        <v>0.57616638560989331</v>
      </c>
      <c r="M539" s="398"/>
      <c r="N539" s="618"/>
      <c r="O539" s="616"/>
      <c r="P539" s="618">
        <f t="shared" si="1122"/>
        <v>0</v>
      </c>
      <c r="Q539" s="616">
        <f t="shared" ref="Q539" si="1127">+O539-P539</f>
        <v>0</v>
      </c>
      <c r="R539" s="616" t="e">
        <f t="shared" ref="R539" si="1128">+P539/O539</f>
        <v>#DIV/0!</v>
      </c>
      <c r="S539" s="620" t="e">
        <f t="shared" ref="S539:S540" si="1129">+Q539/P539</f>
        <v>#DIV/0!</v>
      </c>
      <c r="T539" s="403"/>
      <c r="U539" s="172"/>
      <c r="V539" s="172"/>
      <c r="W539" s="172"/>
      <c r="X539" s="172"/>
      <c r="Y539" s="172"/>
      <c r="Z539" s="172"/>
    </row>
    <row r="540" spans="2:26" s="238" customFormat="1" ht="19.899999999999999" customHeight="1">
      <c r="B540" s="705"/>
      <c r="C540" s="790"/>
      <c r="D540" s="676"/>
      <c r="E540" s="621"/>
      <c r="F540" s="179" t="s">
        <v>22</v>
      </c>
      <c r="G540" s="536">
        <v>5.3369999999999997</v>
      </c>
      <c r="H540" s="498"/>
      <c r="I540" s="527">
        <f t="shared" si="1126"/>
        <v>7.5989999999999993</v>
      </c>
      <c r="J540" s="397"/>
      <c r="K540" s="528">
        <f t="shared" si="1118"/>
        <v>7.5989999999999993</v>
      </c>
      <c r="L540" s="277">
        <f t="shared" si="1119"/>
        <v>0</v>
      </c>
      <c r="M540" s="398"/>
      <c r="N540" s="619"/>
      <c r="O540" s="616"/>
      <c r="P540" s="619">
        <f t="shared" si="1122"/>
        <v>0</v>
      </c>
      <c r="Q540" s="616"/>
      <c r="R540" s="616"/>
      <c r="S540" s="620" t="e">
        <f t="shared" si="1129"/>
        <v>#DIV/0!</v>
      </c>
      <c r="T540" s="403"/>
      <c r="U540" s="172"/>
      <c r="V540" s="172"/>
      <c r="W540" s="172"/>
      <c r="X540" s="172"/>
      <c r="Y540" s="172"/>
      <c r="Z540" s="172"/>
    </row>
    <row r="541" spans="2:26" s="238" customFormat="1" ht="19.899999999999999" customHeight="1">
      <c r="B541" s="705"/>
      <c r="C541" s="790"/>
      <c r="D541" s="676"/>
      <c r="E541" s="621" t="s">
        <v>663</v>
      </c>
      <c r="F541" s="179" t="s">
        <v>20</v>
      </c>
      <c r="G541" s="536">
        <v>0.93899999999999995</v>
      </c>
      <c r="H541" s="498"/>
      <c r="I541" s="498">
        <f t="shared" ref="I541" si="1130">G541+H541</f>
        <v>0.93899999999999995</v>
      </c>
      <c r="J541" s="397">
        <v>0.27</v>
      </c>
      <c r="K541" s="528">
        <f t="shared" si="1118"/>
        <v>0.66899999999999993</v>
      </c>
      <c r="L541" s="277">
        <f t="shared" si="1119"/>
        <v>0.28753993610223644</v>
      </c>
      <c r="M541" s="398"/>
      <c r="N541" s="617">
        <f t="shared" ref="N541" si="1131">G541+G542+G543</f>
        <v>10.672000000000001</v>
      </c>
      <c r="O541" s="616">
        <f t="shared" ref="O541" si="1132">H541+H542+H543</f>
        <v>0</v>
      </c>
      <c r="P541" s="617">
        <f t="shared" si="1122"/>
        <v>10.672000000000001</v>
      </c>
      <c r="Q541" s="616">
        <f t="shared" ref="Q541" si="1133">J541+J542+J543</f>
        <v>1.6300000000000001</v>
      </c>
      <c r="R541" s="616">
        <f t="shared" ref="R541" si="1134">P541-Q541</f>
        <v>9.0419999999999998</v>
      </c>
      <c r="S541" s="620">
        <f t="shared" ref="S541" si="1135">Q541/P541</f>
        <v>0.15273613193403299</v>
      </c>
      <c r="T541" s="403"/>
      <c r="U541" s="172"/>
      <c r="V541" s="172"/>
      <c r="W541" s="172"/>
      <c r="X541" s="172"/>
      <c r="Y541" s="172"/>
      <c r="Z541" s="172"/>
    </row>
    <row r="542" spans="2:26" s="238" customFormat="1" ht="19.899999999999999" customHeight="1">
      <c r="B542" s="705"/>
      <c r="C542" s="790"/>
      <c r="D542" s="676"/>
      <c r="E542" s="621"/>
      <c r="F542" s="251" t="s">
        <v>21</v>
      </c>
      <c r="G542" s="536">
        <v>4.3970000000000002</v>
      </c>
      <c r="H542" s="498"/>
      <c r="I542" s="527">
        <f t="shared" ref="I542:I543" si="1136">G542+H542+K541</f>
        <v>5.0659999999999998</v>
      </c>
      <c r="J542" s="397">
        <v>1.36</v>
      </c>
      <c r="K542" s="528">
        <f t="shared" si="1118"/>
        <v>3.7059999999999995</v>
      </c>
      <c r="L542" s="277">
        <f t="shared" si="1119"/>
        <v>0.26845637583892618</v>
      </c>
      <c r="M542" s="398"/>
      <c r="N542" s="618"/>
      <c r="O542" s="616"/>
      <c r="P542" s="618">
        <f t="shared" si="1122"/>
        <v>0</v>
      </c>
      <c r="Q542" s="616">
        <f t="shared" ref="Q542" si="1137">+O542-P542</f>
        <v>0</v>
      </c>
      <c r="R542" s="616" t="e">
        <f t="shared" ref="R542" si="1138">+P542/O542</f>
        <v>#DIV/0!</v>
      </c>
      <c r="S542" s="620" t="e">
        <f t="shared" ref="S542:S543" si="1139">+Q542/P542</f>
        <v>#DIV/0!</v>
      </c>
      <c r="T542" s="403"/>
      <c r="U542" s="172"/>
      <c r="V542" s="172"/>
      <c r="W542" s="172"/>
      <c r="X542" s="172"/>
      <c r="Y542" s="172"/>
      <c r="Z542" s="172"/>
    </row>
    <row r="543" spans="2:26" s="238" customFormat="1" ht="19.899999999999999" customHeight="1">
      <c r="B543" s="705"/>
      <c r="C543" s="790"/>
      <c r="D543" s="676"/>
      <c r="E543" s="621"/>
      <c r="F543" s="179" t="s">
        <v>22</v>
      </c>
      <c r="G543" s="536">
        <v>5.3360000000000003</v>
      </c>
      <c r="H543" s="498"/>
      <c r="I543" s="527">
        <f t="shared" si="1136"/>
        <v>9.0419999999999998</v>
      </c>
      <c r="J543" s="397"/>
      <c r="K543" s="528">
        <f t="shared" si="1118"/>
        <v>9.0419999999999998</v>
      </c>
      <c r="L543" s="277">
        <f t="shared" si="1119"/>
        <v>0</v>
      </c>
      <c r="M543" s="398"/>
      <c r="N543" s="619"/>
      <c r="O543" s="616"/>
      <c r="P543" s="619">
        <f t="shared" si="1122"/>
        <v>0</v>
      </c>
      <c r="Q543" s="616"/>
      <c r="R543" s="616"/>
      <c r="S543" s="620" t="e">
        <f t="shared" si="1139"/>
        <v>#DIV/0!</v>
      </c>
      <c r="T543" s="403"/>
      <c r="U543" s="172"/>
      <c r="V543" s="172"/>
      <c r="W543" s="172"/>
      <c r="X543" s="172"/>
      <c r="Y543" s="172"/>
      <c r="Z543" s="172"/>
    </row>
    <row r="544" spans="2:26" s="238" customFormat="1" ht="19.899999999999999" customHeight="1">
      <c r="B544" s="705"/>
      <c r="C544" s="790"/>
      <c r="D544" s="676"/>
      <c r="E544" s="621" t="s">
        <v>664</v>
      </c>
      <c r="F544" s="179" t="s">
        <v>20</v>
      </c>
      <c r="G544" s="536">
        <v>0.93899999999999995</v>
      </c>
      <c r="H544" s="498"/>
      <c r="I544" s="498">
        <f t="shared" ref="I544" si="1140">G544+H544</f>
        <v>0.93899999999999995</v>
      </c>
      <c r="J544" s="397">
        <v>0</v>
      </c>
      <c r="K544" s="528">
        <f t="shared" si="1118"/>
        <v>0.93899999999999995</v>
      </c>
      <c r="L544" s="277">
        <f t="shared" si="1119"/>
        <v>0</v>
      </c>
      <c r="M544" s="398"/>
      <c r="N544" s="617">
        <f t="shared" ref="N544" si="1141">G544+G545+G546</f>
        <v>10.675000000000001</v>
      </c>
      <c r="O544" s="616">
        <f t="shared" ref="O544" si="1142">H544+H545+H546</f>
        <v>-7.2999999999999995E-2</v>
      </c>
      <c r="P544" s="617">
        <f t="shared" si="1122"/>
        <v>10.602</v>
      </c>
      <c r="Q544" s="616">
        <f t="shared" ref="Q544" si="1143">J544+J545+J546</f>
        <v>1.08</v>
      </c>
      <c r="R544" s="616">
        <f t="shared" ref="R544" si="1144">P544-Q544</f>
        <v>9.5220000000000002</v>
      </c>
      <c r="S544" s="620">
        <f t="shared" ref="S544" si="1145">Q544/P544</f>
        <v>0.10186757215619695</v>
      </c>
      <c r="T544" s="403"/>
      <c r="U544" s="172"/>
      <c r="V544" s="172"/>
      <c r="W544" s="172"/>
      <c r="X544" s="172"/>
      <c r="Y544" s="172"/>
      <c r="Z544" s="172"/>
    </row>
    <row r="545" spans="2:26" s="238" customFormat="1" ht="19.899999999999999" customHeight="1">
      <c r="B545" s="705"/>
      <c r="C545" s="790"/>
      <c r="D545" s="676"/>
      <c r="E545" s="621"/>
      <c r="F545" s="251" t="s">
        <v>21</v>
      </c>
      <c r="G545" s="536">
        <v>4.3979999999999997</v>
      </c>
      <c r="H545" s="498"/>
      <c r="I545" s="527">
        <f t="shared" ref="I545:I546" si="1146">G545+H545+K544</f>
        <v>5.3369999999999997</v>
      </c>
      <c r="J545" s="397">
        <v>1.08</v>
      </c>
      <c r="K545" s="528">
        <f t="shared" si="1118"/>
        <v>4.2569999999999997</v>
      </c>
      <c r="L545" s="277">
        <f t="shared" si="1119"/>
        <v>0.20236087689713325</v>
      </c>
      <c r="M545" s="398"/>
      <c r="N545" s="618"/>
      <c r="O545" s="616"/>
      <c r="P545" s="618">
        <f t="shared" si="1122"/>
        <v>0</v>
      </c>
      <c r="Q545" s="616">
        <f t="shared" ref="Q545" si="1147">+O545-P545</f>
        <v>0</v>
      </c>
      <c r="R545" s="616" t="e">
        <f t="shared" ref="R545" si="1148">+P545/O545</f>
        <v>#DIV/0!</v>
      </c>
      <c r="S545" s="620" t="e">
        <f t="shared" ref="S545:S546" si="1149">+Q545/P545</f>
        <v>#DIV/0!</v>
      </c>
      <c r="T545" s="403"/>
      <c r="U545" s="172"/>
      <c r="V545" s="172"/>
      <c r="W545" s="172"/>
      <c r="X545" s="172"/>
      <c r="Y545" s="172"/>
      <c r="Z545" s="172"/>
    </row>
    <row r="546" spans="2:26" s="238" customFormat="1" ht="19.899999999999999" customHeight="1">
      <c r="B546" s="705"/>
      <c r="C546" s="790"/>
      <c r="D546" s="676"/>
      <c r="E546" s="621"/>
      <c r="F546" s="179" t="s">
        <v>22</v>
      </c>
      <c r="G546" s="536">
        <v>5.3380000000000001</v>
      </c>
      <c r="H546" s="498">
        <v>-7.2999999999999995E-2</v>
      </c>
      <c r="I546" s="527">
        <f t="shared" si="1146"/>
        <v>9.5219999999999985</v>
      </c>
      <c r="J546" s="397"/>
      <c r="K546" s="528">
        <f t="shared" si="1118"/>
        <v>9.5219999999999985</v>
      </c>
      <c r="L546" s="277">
        <f t="shared" si="1119"/>
        <v>0</v>
      </c>
      <c r="M546" s="398"/>
      <c r="N546" s="619"/>
      <c r="O546" s="616"/>
      <c r="P546" s="619">
        <f t="shared" si="1122"/>
        <v>0</v>
      </c>
      <c r="Q546" s="616"/>
      <c r="R546" s="616"/>
      <c r="S546" s="620" t="e">
        <f t="shared" si="1149"/>
        <v>#DIV/0!</v>
      </c>
      <c r="T546" s="403"/>
      <c r="U546" s="172"/>
      <c r="V546" s="172"/>
      <c r="W546" s="172"/>
      <c r="X546" s="172"/>
      <c r="Y546" s="172"/>
      <c r="Z546" s="172"/>
    </row>
    <row r="547" spans="2:26" s="238" customFormat="1" ht="19.899999999999999" customHeight="1">
      <c r="B547" s="705"/>
      <c r="C547" s="790"/>
      <c r="D547" s="676"/>
      <c r="E547" s="621" t="s">
        <v>665</v>
      </c>
      <c r="F547" s="179" t="s">
        <v>20</v>
      </c>
      <c r="G547" s="536">
        <v>0.93899999999999995</v>
      </c>
      <c r="H547" s="498"/>
      <c r="I547" s="498">
        <f t="shared" ref="I547" si="1150">G547+H547</f>
        <v>0.93899999999999995</v>
      </c>
      <c r="J547" s="397">
        <v>0.27</v>
      </c>
      <c r="K547" s="528">
        <f t="shared" si="1118"/>
        <v>0.66899999999999993</v>
      </c>
      <c r="L547" s="277">
        <f t="shared" si="1119"/>
        <v>0.28753993610223644</v>
      </c>
      <c r="M547" s="398"/>
      <c r="N547" s="617">
        <f t="shared" ref="N547" si="1151">G547+G548+G549</f>
        <v>10.675000000000001</v>
      </c>
      <c r="O547" s="616">
        <f t="shared" ref="O547" si="1152">H547+H548+H549</f>
        <v>0</v>
      </c>
      <c r="P547" s="617">
        <f t="shared" si="1122"/>
        <v>10.675000000000001</v>
      </c>
      <c r="Q547" s="616">
        <f t="shared" ref="Q547" si="1153">J547+J548+J549</f>
        <v>5.4540000000000006</v>
      </c>
      <c r="R547" s="616">
        <f t="shared" ref="R547" si="1154">P547-Q547</f>
        <v>5.2210000000000001</v>
      </c>
      <c r="S547" s="620">
        <f t="shared" ref="S547" si="1155">Q547/P547</f>
        <v>0.51091334894613583</v>
      </c>
      <c r="T547" s="403"/>
      <c r="U547" s="172"/>
      <c r="V547" s="172"/>
      <c r="W547" s="172"/>
      <c r="X547" s="172"/>
      <c r="Y547" s="172"/>
      <c r="Z547" s="172"/>
    </row>
    <row r="548" spans="2:26" s="238" customFormat="1" ht="19.899999999999999" customHeight="1">
      <c r="B548" s="705"/>
      <c r="C548" s="790"/>
      <c r="D548" s="676"/>
      <c r="E548" s="621"/>
      <c r="F548" s="251" t="s">
        <v>21</v>
      </c>
      <c r="G548" s="536">
        <v>4.3979999999999997</v>
      </c>
      <c r="H548" s="498"/>
      <c r="I548" s="527">
        <f t="shared" ref="I548:I549" si="1156">G548+H548+K547</f>
        <v>5.0669999999999993</v>
      </c>
      <c r="J548" s="397">
        <v>4.9140000000000015</v>
      </c>
      <c r="K548" s="528">
        <f t="shared" si="1118"/>
        <v>0.1529999999999978</v>
      </c>
      <c r="L548" s="277">
        <f t="shared" si="1119"/>
        <v>0.96980461811722951</v>
      </c>
      <c r="M548" s="398"/>
      <c r="N548" s="618"/>
      <c r="O548" s="616"/>
      <c r="P548" s="618">
        <f t="shared" si="1122"/>
        <v>0</v>
      </c>
      <c r="Q548" s="616">
        <f t="shared" ref="Q548" si="1157">+O548-P548</f>
        <v>0</v>
      </c>
      <c r="R548" s="616" t="e">
        <f t="shared" ref="R548" si="1158">+P548/O548</f>
        <v>#DIV/0!</v>
      </c>
      <c r="S548" s="620" t="e">
        <f t="shared" ref="S548:S549" si="1159">+Q548/P548</f>
        <v>#DIV/0!</v>
      </c>
      <c r="T548" s="403"/>
      <c r="U548" s="172"/>
      <c r="V548" s="172"/>
      <c r="W548" s="172"/>
      <c r="X548" s="172"/>
      <c r="Y548" s="172"/>
      <c r="Z548" s="172"/>
    </row>
    <row r="549" spans="2:26" s="238" customFormat="1" ht="19.899999999999999" customHeight="1">
      <c r="B549" s="705"/>
      <c r="C549" s="790"/>
      <c r="D549" s="676"/>
      <c r="E549" s="621"/>
      <c r="F549" s="179" t="s">
        <v>22</v>
      </c>
      <c r="G549" s="536">
        <v>5.3380000000000001</v>
      </c>
      <c r="H549" s="498"/>
      <c r="I549" s="527">
        <f t="shared" si="1156"/>
        <v>5.4909999999999979</v>
      </c>
      <c r="J549" s="397">
        <v>0.27</v>
      </c>
      <c r="K549" s="528">
        <f t="shared" si="1118"/>
        <v>5.2209999999999983</v>
      </c>
      <c r="L549" s="277">
        <f t="shared" si="1119"/>
        <v>4.9171371334911694E-2</v>
      </c>
      <c r="M549" s="398"/>
      <c r="N549" s="619"/>
      <c r="O549" s="616"/>
      <c r="P549" s="619">
        <f t="shared" si="1122"/>
        <v>0</v>
      </c>
      <c r="Q549" s="616"/>
      <c r="R549" s="616"/>
      <c r="S549" s="620" t="e">
        <f t="shared" si="1159"/>
        <v>#DIV/0!</v>
      </c>
      <c r="T549" s="403"/>
      <c r="U549" s="172"/>
      <c r="V549" s="172"/>
      <c r="W549" s="172"/>
      <c r="X549" s="172"/>
      <c r="Y549" s="172"/>
      <c r="Z549" s="172"/>
    </row>
    <row r="550" spans="2:26" s="238" customFormat="1" ht="19.899999999999999" customHeight="1">
      <c r="B550" s="705"/>
      <c r="C550" s="790"/>
      <c r="D550" s="676"/>
      <c r="E550" s="621" t="s">
        <v>666</v>
      </c>
      <c r="F550" s="179" t="s">
        <v>20</v>
      </c>
      <c r="G550" s="536">
        <v>0.93899999999999995</v>
      </c>
      <c r="H550" s="498"/>
      <c r="I550" s="498">
        <f t="shared" ref="I550" si="1160">G550+H550</f>
        <v>0.93899999999999995</v>
      </c>
      <c r="J550" s="397">
        <v>0</v>
      </c>
      <c r="K550" s="528">
        <f t="shared" si="1118"/>
        <v>0.93899999999999995</v>
      </c>
      <c r="L550" s="277">
        <f t="shared" si="1119"/>
        <v>0</v>
      </c>
      <c r="M550" s="398"/>
      <c r="N550" s="617">
        <f t="shared" ref="N550" si="1161">G550+G551+G552</f>
        <v>10.675000000000001</v>
      </c>
      <c r="O550" s="616">
        <f t="shared" ref="O550" si="1162">H550+H551+H552</f>
        <v>0</v>
      </c>
      <c r="P550" s="617">
        <f t="shared" si="1122"/>
        <v>10.675000000000001</v>
      </c>
      <c r="Q550" s="616">
        <f t="shared" ref="Q550" si="1163">J550+J551+J552</f>
        <v>4.056</v>
      </c>
      <c r="R550" s="616">
        <f t="shared" ref="R550" si="1164">P550-Q550</f>
        <v>6.6190000000000007</v>
      </c>
      <c r="S550" s="620">
        <f t="shared" ref="S550" si="1165">Q550/P550</f>
        <v>0.37995316159250586</v>
      </c>
      <c r="T550" s="403"/>
      <c r="U550" s="172"/>
      <c r="V550" s="172"/>
      <c r="W550" s="172"/>
      <c r="X550" s="172"/>
      <c r="Y550" s="172"/>
      <c r="Z550" s="172"/>
    </row>
    <row r="551" spans="2:26" s="238" customFormat="1" ht="19.899999999999999" customHeight="1">
      <c r="B551" s="705"/>
      <c r="C551" s="790"/>
      <c r="D551" s="676"/>
      <c r="E551" s="621"/>
      <c r="F551" s="251" t="s">
        <v>21</v>
      </c>
      <c r="G551" s="536">
        <v>4.3979999999999997</v>
      </c>
      <c r="H551" s="498"/>
      <c r="I551" s="527">
        <f t="shared" ref="I551:I552" si="1166">G551+H551+K550</f>
        <v>5.3369999999999997</v>
      </c>
      <c r="J551" s="397">
        <v>4.056</v>
      </c>
      <c r="K551" s="528">
        <f t="shared" si="1118"/>
        <v>1.2809999999999997</v>
      </c>
      <c r="L551" s="277">
        <f t="shared" si="1119"/>
        <v>0.75997751545812253</v>
      </c>
      <c r="M551" s="398"/>
      <c r="N551" s="618"/>
      <c r="O551" s="616"/>
      <c r="P551" s="618">
        <f t="shared" si="1122"/>
        <v>0</v>
      </c>
      <c r="Q551" s="616">
        <f t="shared" ref="Q551" si="1167">+O551-P551</f>
        <v>0</v>
      </c>
      <c r="R551" s="616" t="e">
        <f t="shared" ref="R551" si="1168">+P551/O551</f>
        <v>#DIV/0!</v>
      </c>
      <c r="S551" s="620" t="e">
        <f t="shared" ref="S551:S552" si="1169">+Q551/P551</f>
        <v>#DIV/0!</v>
      </c>
      <c r="T551" s="403"/>
      <c r="U551" s="172"/>
      <c r="V551" s="172"/>
      <c r="W551" s="172"/>
      <c r="X551" s="172"/>
      <c r="Y551" s="172"/>
      <c r="Z551" s="172"/>
    </row>
    <row r="552" spans="2:26" s="238" customFormat="1" ht="19.899999999999999" customHeight="1">
      <c r="B552" s="705"/>
      <c r="C552" s="790"/>
      <c r="D552" s="676"/>
      <c r="E552" s="621"/>
      <c r="F552" s="179" t="s">
        <v>22</v>
      </c>
      <c r="G552" s="536">
        <v>5.3380000000000001</v>
      </c>
      <c r="H552" s="498"/>
      <c r="I552" s="527">
        <f t="shared" si="1166"/>
        <v>6.6189999999999998</v>
      </c>
      <c r="J552" s="397"/>
      <c r="K552" s="528">
        <f t="shared" si="1118"/>
        <v>6.6189999999999998</v>
      </c>
      <c r="L552" s="277">
        <f t="shared" si="1119"/>
        <v>0</v>
      </c>
      <c r="M552" s="398"/>
      <c r="N552" s="619"/>
      <c r="O552" s="616"/>
      <c r="P552" s="619">
        <f t="shared" si="1122"/>
        <v>0</v>
      </c>
      <c r="Q552" s="616"/>
      <c r="R552" s="616"/>
      <c r="S552" s="620" t="e">
        <f t="shared" si="1169"/>
        <v>#DIV/0!</v>
      </c>
      <c r="T552" s="403"/>
      <c r="U552" s="172"/>
      <c r="V552" s="172"/>
      <c r="W552" s="172"/>
      <c r="X552" s="172"/>
      <c r="Y552" s="172"/>
      <c r="Z552" s="172"/>
    </row>
    <row r="553" spans="2:26" s="238" customFormat="1" ht="19.899999999999999" customHeight="1">
      <c r="B553" s="705"/>
      <c r="C553" s="790"/>
      <c r="D553" s="676"/>
      <c r="E553" s="621" t="s">
        <v>604</v>
      </c>
      <c r="F553" s="179" t="s">
        <v>20</v>
      </c>
      <c r="G553" s="536">
        <v>0.94499999999999995</v>
      </c>
      <c r="H553" s="498"/>
      <c r="I553" s="498">
        <f>G553+H553</f>
        <v>0.94499999999999995</v>
      </c>
      <c r="J553" s="397"/>
      <c r="K553" s="528">
        <f t="shared" si="1009"/>
        <v>0.94499999999999995</v>
      </c>
      <c r="L553" s="277">
        <f t="shared" si="1010"/>
        <v>0</v>
      </c>
      <c r="M553" s="398"/>
      <c r="N553" s="617">
        <f t="shared" ref="N553:O574" si="1170">G553+G554+G555</f>
        <v>10.677</v>
      </c>
      <c r="O553" s="616">
        <f t="shared" si="1170"/>
        <v>0</v>
      </c>
      <c r="P553" s="617">
        <f t="shared" si="1026"/>
        <v>10.677</v>
      </c>
      <c r="Q553" s="616">
        <f t="shared" ref="Q553" si="1171">J553+J554+J555</f>
        <v>0</v>
      </c>
      <c r="R553" s="616">
        <f t="shared" ref="R553" si="1172">P553-Q553</f>
        <v>10.677</v>
      </c>
      <c r="S553" s="620">
        <f t="shared" ref="S553" si="1173">Q553/P553</f>
        <v>0</v>
      </c>
      <c r="T553" s="403"/>
      <c r="U553" s="172"/>
      <c r="V553" s="172"/>
      <c r="W553" s="172"/>
      <c r="X553" s="172"/>
      <c r="Y553" s="172"/>
      <c r="Z553" s="172"/>
    </row>
    <row r="554" spans="2:26" s="238" customFormat="1" ht="19.899999999999999" customHeight="1">
      <c r="B554" s="705"/>
      <c r="C554" s="790"/>
      <c r="D554" s="676"/>
      <c r="E554" s="621"/>
      <c r="F554" s="251" t="s">
        <v>21</v>
      </c>
      <c r="G554" s="536">
        <v>4.3970000000000002</v>
      </c>
      <c r="H554" s="498"/>
      <c r="I554" s="527">
        <f>G554+H554+K553</f>
        <v>5.3420000000000005</v>
      </c>
      <c r="J554" s="397"/>
      <c r="K554" s="528">
        <f t="shared" si="1009"/>
        <v>5.3420000000000005</v>
      </c>
      <c r="L554" s="277">
        <f t="shared" si="1010"/>
        <v>0</v>
      </c>
      <c r="M554" s="398"/>
      <c r="N554" s="618"/>
      <c r="O554" s="616"/>
      <c r="P554" s="618">
        <f t="shared" si="1026"/>
        <v>0</v>
      </c>
      <c r="Q554" s="616">
        <f t="shared" ref="Q554" si="1174">+O554-P554</f>
        <v>0</v>
      </c>
      <c r="R554" s="616" t="e">
        <f t="shared" ref="R554" si="1175">+P554/O554</f>
        <v>#DIV/0!</v>
      </c>
      <c r="S554" s="620" t="e">
        <f t="shared" ref="S554:S555" si="1176">+Q554/P554</f>
        <v>#DIV/0!</v>
      </c>
      <c r="T554" s="403"/>
      <c r="U554" s="172"/>
      <c r="V554" s="172"/>
      <c r="W554" s="172"/>
      <c r="X554" s="172"/>
      <c r="Y554" s="172"/>
      <c r="Z554" s="172"/>
    </row>
    <row r="555" spans="2:26" s="238" customFormat="1" ht="19.899999999999999" customHeight="1" thickBot="1">
      <c r="B555" s="705"/>
      <c r="C555" s="790"/>
      <c r="D555" s="677"/>
      <c r="E555" s="663"/>
      <c r="F555" s="179" t="s">
        <v>22</v>
      </c>
      <c r="G555" s="537">
        <v>5.335</v>
      </c>
      <c r="H555" s="499"/>
      <c r="I555" s="532">
        <f>G555+H555+K554</f>
        <v>10.677</v>
      </c>
      <c r="J555" s="415"/>
      <c r="K555" s="533">
        <f t="shared" si="1009"/>
        <v>10.677</v>
      </c>
      <c r="L555" s="534">
        <f t="shared" si="1010"/>
        <v>0</v>
      </c>
      <c r="M555" s="398"/>
      <c r="N555" s="619"/>
      <c r="O555" s="616"/>
      <c r="P555" s="619">
        <f t="shared" si="1026"/>
        <v>0</v>
      </c>
      <c r="Q555" s="616"/>
      <c r="R555" s="616"/>
      <c r="S555" s="620" t="e">
        <f t="shared" si="1176"/>
        <v>#DIV/0!</v>
      </c>
      <c r="T555" s="403"/>
      <c r="U555" s="172"/>
      <c r="V555" s="172"/>
      <c r="W555" s="172"/>
      <c r="X555" s="172"/>
      <c r="Y555" s="172"/>
      <c r="Z555" s="172"/>
    </row>
    <row r="556" spans="2:26" s="238" customFormat="1" ht="19.899999999999999" customHeight="1">
      <c r="B556" s="705"/>
      <c r="C556" s="790"/>
      <c r="D556" s="628" t="s">
        <v>605</v>
      </c>
      <c r="E556" s="772" t="s">
        <v>606</v>
      </c>
      <c r="F556" s="179" t="s">
        <v>20</v>
      </c>
      <c r="G556" s="551">
        <v>0.93899999999999995</v>
      </c>
      <c r="H556" s="500"/>
      <c r="I556" s="500">
        <f>G556+H556</f>
        <v>0.93899999999999995</v>
      </c>
      <c r="J556" s="494">
        <v>0.8640000000000001</v>
      </c>
      <c r="K556" s="529">
        <f t="shared" si="1009"/>
        <v>7.4999999999999845E-2</v>
      </c>
      <c r="L556" s="530">
        <f t="shared" si="1010"/>
        <v>0.92012779552715673</v>
      </c>
      <c r="M556" s="398"/>
      <c r="N556" s="617">
        <f t="shared" ref="N556:O577" si="1177">G556+G557+G558</f>
        <v>10.675000000000001</v>
      </c>
      <c r="O556" s="616">
        <f t="shared" si="1177"/>
        <v>0</v>
      </c>
      <c r="P556" s="617">
        <f t="shared" si="1026"/>
        <v>10.675000000000001</v>
      </c>
      <c r="Q556" s="616">
        <f t="shared" ref="Q556" si="1178">J556+J557+J558</f>
        <v>4.9409999999999998</v>
      </c>
      <c r="R556" s="616">
        <f t="shared" ref="R556" si="1179">P556-Q556</f>
        <v>5.7340000000000009</v>
      </c>
      <c r="S556" s="620">
        <f t="shared" ref="S556" si="1180">Q556/P556</f>
        <v>0.4628571428571428</v>
      </c>
      <c r="T556" s="403"/>
      <c r="U556" s="172"/>
      <c r="V556" s="172"/>
      <c r="W556" s="172"/>
      <c r="X556" s="172"/>
      <c r="Y556" s="172"/>
      <c r="Z556" s="172"/>
    </row>
    <row r="557" spans="2:26" s="238" customFormat="1" ht="19.899999999999999" customHeight="1">
      <c r="B557" s="705"/>
      <c r="C557" s="790"/>
      <c r="D557" s="676"/>
      <c r="E557" s="621"/>
      <c r="F557" s="251" t="s">
        <v>21</v>
      </c>
      <c r="G557" s="493">
        <v>4.3979999999999997</v>
      </c>
      <c r="H557" s="498"/>
      <c r="I557" s="527">
        <f>G557+H557+K556</f>
        <v>4.4729999999999999</v>
      </c>
      <c r="J557" s="397">
        <v>3.915</v>
      </c>
      <c r="K557" s="528">
        <f t="shared" si="1009"/>
        <v>0.55799999999999983</v>
      </c>
      <c r="L557" s="277">
        <f t="shared" si="1010"/>
        <v>0.87525150905432603</v>
      </c>
      <c r="M557" s="398"/>
      <c r="N557" s="618"/>
      <c r="O557" s="616"/>
      <c r="P557" s="618">
        <f t="shared" si="1026"/>
        <v>0</v>
      </c>
      <c r="Q557" s="616">
        <f t="shared" ref="Q557" si="1181">+O557-P557</f>
        <v>0</v>
      </c>
      <c r="R557" s="616" t="e">
        <f t="shared" ref="R557" si="1182">+P557/O557</f>
        <v>#DIV/0!</v>
      </c>
      <c r="S557" s="620" t="e">
        <f t="shared" ref="S557:S558" si="1183">+Q557/P557</f>
        <v>#DIV/0!</v>
      </c>
      <c r="T557" s="403"/>
      <c r="U557" s="172"/>
      <c r="V557" s="172"/>
      <c r="W557" s="172"/>
      <c r="X557" s="172"/>
      <c r="Y557" s="172"/>
      <c r="Z557" s="172"/>
    </row>
    <row r="558" spans="2:26" s="238" customFormat="1" ht="19.899999999999999" customHeight="1">
      <c r="B558" s="705"/>
      <c r="C558" s="790"/>
      <c r="D558" s="676"/>
      <c r="E558" s="621"/>
      <c r="F558" s="179" t="s">
        <v>22</v>
      </c>
      <c r="G558" s="493">
        <v>5.3380000000000001</v>
      </c>
      <c r="H558" s="498"/>
      <c r="I558" s="527">
        <f>G558+H558+K557</f>
        <v>5.8959999999999999</v>
      </c>
      <c r="J558" s="397">
        <v>0.16200000000000001</v>
      </c>
      <c r="K558" s="528">
        <f t="shared" si="1009"/>
        <v>5.734</v>
      </c>
      <c r="L558" s="277">
        <f t="shared" si="1010"/>
        <v>2.7476255088195387E-2</v>
      </c>
      <c r="M558" s="398"/>
      <c r="N558" s="619"/>
      <c r="O558" s="616"/>
      <c r="P558" s="619">
        <f t="shared" si="1026"/>
        <v>0</v>
      </c>
      <c r="Q558" s="616"/>
      <c r="R558" s="616"/>
      <c r="S558" s="620" t="e">
        <f t="shared" si="1183"/>
        <v>#DIV/0!</v>
      </c>
      <c r="T558" s="403"/>
      <c r="U558" s="172"/>
      <c r="V558" s="172"/>
      <c r="W558" s="172"/>
      <c r="X558" s="172"/>
      <c r="Y558" s="172"/>
      <c r="Z558" s="172"/>
    </row>
    <row r="559" spans="2:26" s="238" customFormat="1" ht="19.899999999999999" customHeight="1">
      <c r="B559" s="705"/>
      <c r="C559" s="790"/>
      <c r="D559" s="676"/>
      <c r="E559" s="621" t="s">
        <v>607</v>
      </c>
      <c r="F559" s="179" t="s">
        <v>20</v>
      </c>
      <c r="G559" s="493">
        <v>0.93899999999999995</v>
      </c>
      <c r="H559" s="498"/>
      <c r="I559" s="498">
        <f>G559+H559</f>
        <v>0.93899999999999995</v>
      </c>
      <c r="J559" s="397">
        <v>0.27</v>
      </c>
      <c r="K559" s="528">
        <f t="shared" si="1009"/>
        <v>0.66899999999999993</v>
      </c>
      <c r="L559" s="277">
        <f t="shared" si="1010"/>
        <v>0.28753993610223644</v>
      </c>
      <c r="M559" s="398"/>
      <c r="N559" s="617">
        <f t="shared" ref="N559:O580" si="1184">G559+G560+G561</f>
        <v>10.667</v>
      </c>
      <c r="O559" s="616">
        <f t="shared" si="1184"/>
        <v>0</v>
      </c>
      <c r="P559" s="617">
        <f t="shared" si="1026"/>
        <v>10.667</v>
      </c>
      <c r="Q559" s="616">
        <f t="shared" ref="Q559" si="1185">J559+J560+J561</f>
        <v>2.7</v>
      </c>
      <c r="R559" s="616">
        <f t="shared" ref="R559" si="1186">P559-Q559</f>
        <v>7.9669999999999996</v>
      </c>
      <c r="S559" s="620">
        <f t="shared" ref="S559" si="1187">Q559/P559</f>
        <v>0.25311709009093469</v>
      </c>
      <c r="T559" s="403"/>
      <c r="U559" s="172"/>
      <c r="V559" s="172"/>
      <c r="W559" s="172"/>
      <c r="X559" s="172"/>
      <c r="Y559" s="172"/>
      <c r="Z559" s="172"/>
    </row>
    <row r="560" spans="2:26" s="238" customFormat="1" ht="19.899999999999999" customHeight="1">
      <c r="B560" s="705"/>
      <c r="C560" s="790"/>
      <c r="D560" s="676"/>
      <c r="E560" s="621"/>
      <c r="F560" s="251" t="s">
        <v>21</v>
      </c>
      <c r="G560" s="493">
        <v>4.3949999999999996</v>
      </c>
      <c r="H560" s="498"/>
      <c r="I560" s="527">
        <f>G560+H560+K559</f>
        <v>5.0639999999999992</v>
      </c>
      <c r="J560" s="397">
        <v>2.4300000000000002</v>
      </c>
      <c r="K560" s="528">
        <f t="shared" si="1009"/>
        <v>2.633999999999999</v>
      </c>
      <c r="L560" s="277">
        <f t="shared" si="1010"/>
        <v>0.47985781990521337</v>
      </c>
      <c r="M560" s="398"/>
      <c r="N560" s="618"/>
      <c r="O560" s="616"/>
      <c r="P560" s="618">
        <f t="shared" si="1026"/>
        <v>0</v>
      </c>
      <c r="Q560" s="616">
        <f t="shared" ref="Q560" si="1188">+O560-P560</f>
        <v>0</v>
      </c>
      <c r="R560" s="616" t="e">
        <f t="shared" ref="R560" si="1189">+P560/O560</f>
        <v>#DIV/0!</v>
      </c>
      <c r="S560" s="620" t="e">
        <f t="shared" ref="S560:S561" si="1190">+Q560/P560</f>
        <v>#DIV/0!</v>
      </c>
      <c r="T560" s="403"/>
      <c r="U560" s="172"/>
      <c r="V560" s="172"/>
      <c r="W560" s="172"/>
      <c r="X560" s="172"/>
      <c r="Y560" s="172"/>
      <c r="Z560" s="172"/>
    </row>
    <row r="561" spans="2:26" s="238" customFormat="1" ht="19.899999999999999" customHeight="1">
      <c r="B561" s="705"/>
      <c r="C561" s="790"/>
      <c r="D561" s="676"/>
      <c r="E561" s="621"/>
      <c r="F561" s="179" t="s">
        <v>22</v>
      </c>
      <c r="G561" s="493">
        <v>5.3330000000000002</v>
      </c>
      <c r="H561" s="498"/>
      <c r="I561" s="527">
        <f>G561+H561+K560</f>
        <v>7.9669999999999987</v>
      </c>
      <c r="J561" s="397"/>
      <c r="K561" s="528">
        <f t="shared" si="1009"/>
        <v>7.9669999999999987</v>
      </c>
      <c r="L561" s="277">
        <f t="shared" si="1010"/>
        <v>0</v>
      </c>
      <c r="M561" s="398"/>
      <c r="N561" s="619"/>
      <c r="O561" s="616"/>
      <c r="P561" s="619">
        <f t="shared" si="1026"/>
        <v>0</v>
      </c>
      <c r="Q561" s="616"/>
      <c r="R561" s="616"/>
      <c r="S561" s="620" t="e">
        <f t="shared" si="1190"/>
        <v>#DIV/0!</v>
      </c>
      <c r="T561" s="403"/>
      <c r="U561" s="172"/>
      <c r="V561" s="172"/>
      <c r="W561" s="172"/>
      <c r="X561" s="172"/>
      <c r="Y561" s="172"/>
      <c r="Z561" s="172"/>
    </row>
    <row r="562" spans="2:26" s="238" customFormat="1" ht="19.899999999999999" customHeight="1">
      <c r="B562" s="705"/>
      <c r="C562" s="790"/>
      <c r="D562" s="676"/>
      <c r="E562" s="621" t="s">
        <v>608</v>
      </c>
      <c r="F562" s="179" t="s">
        <v>20</v>
      </c>
      <c r="G562" s="493">
        <v>0.93899999999999995</v>
      </c>
      <c r="H562" s="498"/>
      <c r="I562" s="498">
        <f>G562+H562</f>
        <v>0.93899999999999995</v>
      </c>
      <c r="J562" s="397">
        <v>0.2</v>
      </c>
      <c r="K562" s="528">
        <f t="shared" si="1009"/>
        <v>0.73899999999999988</v>
      </c>
      <c r="L562" s="277">
        <f t="shared" si="1010"/>
        <v>0.21299254526091591</v>
      </c>
      <c r="M562" s="398"/>
      <c r="N562" s="617">
        <f t="shared" ref="N562:O583" si="1191">G562+G563+G564</f>
        <v>10.672000000000001</v>
      </c>
      <c r="O562" s="616">
        <f t="shared" si="1191"/>
        <v>0</v>
      </c>
      <c r="P562" s="617">
        <f t="shared" si="1026"/>
        <v>10.672000000000001</v>
      </c>
      <c r="Q562" s="616">
        <f t="shared" ref="Q562" si="1192">J562+J563+J564</f>
        <v>2.2550000000000003</v>
      </c>
      <c r="R562" s="616">
        <f t="shared" ref="R562" si="1193">P562-Q562</f>
        <v>8.4169999999999998</v>
      </c>
      <c r="S562" s="620">
        <f t="shared" ref="S562" si="1194">Q562/P562</f>
        <v>0.21130059970014994</v>
      </c>
      <c r="T562" s="403"/>
      <c r="U562" s="172"/>
      <c r="V562" s="172"/>
      <c r="W562" s="172"/>
      <c r="X562" s="172"/>
      <c r="Y562" s="172"/>
      <c r="Z562" s="172"/>
    </row>
    <row r="563" spans="2:26" s="238" customFormat="1" ht="19.899999999999999" customHeight="1">
      <c r="B563" s="705"/>
      <c r="C563" s="790"/>
      <c r="D563" s="676"/>
      <c r="E563" s="621"/>
      <c r="F563" s="251" t="s">
        <v>21</v>
      </c>
      <c r="G563" s="493">
        <v>4.3970000000000002</v>
      </c>
      <c r="H563" s="498"/>
      <c r="I563" s="527">
        <f>G563+H563+K562</f>
        <v>5.1360000000000001</v>
      </c>
      <c r="J563" s="397">
        <v>2.0550000000000002</v>
      </c>
      <c r="K563" s="528">
        <f t="shared" si="1009"/>
        <v>3.081</v>
      </c>
      <c r="L563" s="277">
        <f t="shared" si="1010"/>
        <v>0.40011682242990654</v>
      </c>
      <c r="M563" s="398"/>
      <c r="N563" s="618"/>
      <c r="O563" s="616"/>
      <c r="P563" s="618">
        <f t="shared" si="1026"/>
        <v>0</v>
      </c>
      <c r="Q563" s="616">
        <f t="shared" ref="Q563" si="1195">+O563-P563</f>
        <v>0</v>
      </c>
      <c r="R563" s="616" t="e">
        <f t="shared" ref="R563" si="1196">+P563/O563</f>
        <v>#DIV/0!</v>
      </c>
      <c r="S563" s="620" t="e">
        <f t="shared" ref="S563:S564" si="1197">+Q563/P563</f>
        <v>#DIV/0!</v>
      </c>
      <c r="T563" s="403"/>
      <c r="U563" s="172"/>
      <c r="V563" s="172"/>
      <c r="W563" s="172"/>
      <c r="X563" s="172"/>
      <c r="Y563" s="172"/>
      <c r="Z563" s="172"/>
    </row>
    <row r="564" spans="2:26" s="238" customFormat="1" ht="19.899999999999999" customHeight="1">
      <c r="B564" s="705"/>
      <c r="C564" s="790"/>
      <c r="D564" s="676"/>
      <c r="E564" s="621"/>
      <c r="F564" s="179" t="s">
        <v>22</v>
      </c>
      <c r="G564" s="493">
        <v>5.3360000000000003</v>
      </c>
      <c r="H564" s="498"/>
      <c r="I564" s="527">
        <f>G564+H564+K563</f>
        <v>8.4169999999999998</v>
      </c>
      <c r="J564" s="397"/>
      <c r="K564" s="528">
        <f t="shared" si="1009"/>
        <v>8.4169999999999998</v>
      </c>
      <c r="L564" s="277">
        <f t="shared" si="1010"/>
        <v>0</v>
      </c>
      <c r="M564" s="398"/>
      <c r="N564" s="619"/>
      <c r="O564" s="616"/>
      <c r="P564" s="619">
        <f t="shared" si="1026"/>
        <v>0</v>
      </c>
      <c r="Q564" s="616"/>
      <c r="R564" s="616"/>
      <c r="S564" s="620" t="e">
        <f t="shared" si="1197"/>
        <v>#DIV/0!</v>
      </c>
      <c r="T564" s="403"/>
      <c r="U564" s="172"/>
      <c r="V564" s="172"/>
      <c r="W564" s="172"/>
      <c r="X564" s="172"/>
      <c r="Y564" s="172"/>
      <c r="Z564" s="172"/>
    </row>
    <row r="565" spans="2:26" s="238" customFormat="1" ht="19.899999999999999" customHeight="1">
      <c r="B565" s="705"/>
      <c r="C565" s="790"/>
      <c r="D565" s="676"/>
      <c r="E565" s="621" t="s">
        <v>609</v>
      </c>
      <c r="F565" s="179" t="s">
        <v>20</v>
      </c>
      <c r="G565" s="493">
        <v>0.93899999999999995</v>
      </c>
      <c r="H565" s="498"/>
      <c r="I565" s="498">
        <f>G565+H565</f>
        <v>0.93899999999999995</v>
      </c>
      <c r="J565" s="397">
        <v>0.4</v>
      </c>
      <c r="K565" s="528">
        <f t="shared" si="1009"/>
        <v>0.53899999999999992</v>
      </c>
      <c r="L565" s="277">
        <f t="shared" si="1010"/>
        <v>0.42598509052183181</v>
      </c>
      <c r="M565" s="398"/>
      <c r="N565" s="617">
        <f t="shared" ref="N565:O586" si="1198">G565+G566+G567</f>
        <v>10.673999999999999</v>
      </c>
      <c r="O565" s="616">
        <f t="shared" si="1198"/>
        <v>0</v>
      </c>
      <c r="P565" s="617">
        <f t="shared" si="1026"/>
        <v>10.673999999999999</v>
      </c>
      <c r="Q565" s="616">
        <f t="shared" ref="Q565" si="1199">J565+J566+J567</f>
        <v>2.9870000000000001</v>
      </c>
      <c r="R565" s="616">
        <f t="shared" ref="R565" si="1200">P565-Q565</f>
        <v>7.6869999999999994</v>
      </c>
      <c r="S565" s="620">
        <f t="shared" ref="S565" si="1201">Q565/P565</f>
        <v>0.27983886078321157</v>
      </c>
      <c r="T565" s="403"/>
      <c r="U565" s="172"/>
      <c r="V565" s="172"/>
      <c r="W565" s="172"/>
      <c r="X565" s="172"/>
      <c r="Y565" s="172"/>
      <c r="Z565" s="172"/>
    </row>
    <row r="566" spans="2:26" s="238" customFormat="1" ht="19.899999999999999" customHeight="1">
      <c r="B566" s="705"/>
      <c r="C566" s="790"/>
      <c r="D566" s="676"/>
      <c r="E566" s="621"/>
      <c r="F566" s="251" t="s">
        <v>21</v>
      </c>
      <c r="G566" s="493">
        <v>4.3979999999999997</v>
      </c>
      <c r="H566" s="498"/>
      <c r="I566" s="527">
        <f>G566+H566+K565</f>
        <v>4.9369999999999994</v>
      </c>
      <c r="J566" s="397">
        <v>2.5870000000000002</v>
      </c>
      <c r="K566" s="528">
        <f t="shared" si="1009"/>
        <v>2.3499999999999992</v>
      </c>
      <c r="L566" s="277">
        <f t="shared" si="1010"/>
        <v>0.52400243062588625</v>
      </c>
      <c r="M566" s="398"/>
      <c r="N566" s="618"/>
      <c r="O566" s="616"/>
      <c r="P566" s="618">
        <f t="shared" si="1026"/>
        <v>0</v>
      </c>
      <c r="Q566" s="616">
        <f t="shared" ref="Q566" si="1202">+O566-P566</f>
        <v>0</v>
      </c>
      <c r="R566" s="616" t="e">
        <f t="shared" ref="R566" si="1203">+P566/O566</f>
        <v>#DIV/0!</v>
      </c>
      <c r="S566" s="620" t="e">
        <f t="shared" ref="S566:S567" si="1204">+Q566/P566</f>
        <v>#DIV/0!</v>
      </c>
      <c r="T566" s="403"/>
      <c r="U566" s="172"/>
      <c r="V566" s="172"/>
      <c r="W566" s="172"/>
      <c r="X566" s="172"/>
      <c r="Y566" s="172"/>
      <c r="Z566" s="172"/>
    </row>
    <row r="567" spans="2:26" s="238" customFormat="1" ht="19.899999999999999" customHeight="1">
      <c r="B567" s="705"/>
      <c r="C567" s="790"/>
      <c r="D567" s="676"/>
      <c r="E567" s="621"/>
      <c r="F567" s="179" t="s">
        <v>22</v>
      </c>
      <c r="G567" s="493">
        <v>5.3369999999999997</v>
      </c>
      <c r="H567" s="498"/>
      <c r="I567" s="527">
        <f>G567+H567+K566</f>
        <v>7.6869999999999994</v>
      </c>
      <c r="J567" s="397"/>
      <c r="K567" s="528">
        <f t="shared" si="1009"/>
        <v>7.6869999999999994</v>
      </c>
      <c r="L567" s="277">
        <f t="shared" si="1010"/>
        <v>0</v>
      </c>
      <c r="M567" s="398"/>
      <c r="N567" s="619"/>
      <c r="O567" s="616"/>
      <c r="P567" s="619">
        <f t="shared" si="1026"/>
        <v>0</v>
      </c>
      <c r="Q567" s="616"/>
      <c r="R567" s="616"/>
      <c r="S567" s="620" t="e">
        <f t="shared" si="1204"/>
        <v>#DIV/0!</v>
      </c>
      <c r="T567" s="403"/>
      <c r="U567" s="172"/>
      <c r="V567" s="172"/>
      <c r="W567" s="172"/>
      <c r="X567" s="172"/>
      <c r="Y567" s="172"/>
      <c r="Z567" s="172"/>
    </row>
    <row r="568" spans="2:26" s="238" customFormat="1" ht="19.899999999999999" customHeight="1">
      <c r="B568" s="705"/>
      <c r="C568" s="790"/>
      <c r="D568" s="676"/>
      <c r="E568" s="621" t="s">
        <v>610</v>
      </c>
      <c r="F568" s="179" t="s">
        <v>20</v>
      </c>
      <c r="G568" s="493">
        <v>0.93899999999999995</v>
      </c>
      <c r="H568" s="498"/>
      <c r="I568" s="498">
        <f>G568+H568</f>
        <v>0.93899999999999995</v>
      </c>
      <c r="J568" s="397">
        <v>1.08</v>
      </c>
      <c r="K568" s="528">
        <f t="shared" si="1009"/>
        <v>-0.14100000000000013</v>
      </c>
      <c r="L568" s="277">
        <f t="shared" si="1010"/>
        <v>1.1501597444089458</v>
      </c>
      <c r="M568" s="398">
        <v>43858</v>
      </c>
      <c r="N568" s="617">
        <f t="shared" ref="N568:O568" si="1205">G568+G569+G570</f>
        <v>10.672000000000001</v>
      </c>
      <c r="O568" s="616">
        <f t="shared" si="1205"/>
        <v>0</v>
      </c>
      <c r="P568" s="617">
        <f t="shared" si="1026"/>
        <v>10.672000000000001</v>
      </c>
      <c r="Q568" s="616">
        <f t="shared" ref="Q568" si="1206">J568+J569+J570</f>
        <v>4.4820000000000002</v>
      </c>
      <c r="R568" s="616">
        <f t="shared" ref="R568" si="1207">P568-Q568</f>
        <v>6.19</v>
      </c>
      <c r="S568" s="620">
        <f t="shared" ref="S568" si="1208">Q568/P568</f>
        <v>0.41997751124437782</v>
      </c>
      <c r="T568" s="403"/>
      <c r="U568" s="172"/>
      <c r="V568" s="172"/>
      <c r="W568" s="172"/>
      <c r="X568" s="172"/>
      <c r="Y568" s="172"/>
      <c r="Z568" s="172"/>
    </row>
    <row r="569" spans="2:26" s="238" customFormat="1" ht="19.899999999999999" customHeight="1">
      <c r="B569" s="705"/>
      <c r="C569" s="790"/>
      <c r="D569" s="676"/>
      <c r="E569" s="621"/>
      <c r="F569" s="251" t="s">
        <v>21</v>
      </c>
      <c r="G569" s="493">
        <v>4.3970000000000002</v>
      </c>
      <c r="H569" s="498"/>
      <c r="I569" s="527">
        <f>G569+H569+K568</f>
        <v>4.2560000000000002</v>
      </c>
      <c r="J569" s="397">
        <v>3.4020000000000001</v>
      </c>
      <c r="K569" s="528">
        <f t="shared" si="1009"/>
        <v>0.85400000000000009</v>
      </c>
      <c r="L569" s="277">
        <f t="shared" si="1010"/>
        <v>0.79934210526315785</v>
      </c>
      <c r="M569" s="398"/>
      <c r="N569" s="618"/>
      <c r="O569" s="616"/>
      <c r="P569" s="618">
        <f t="shared" si="1026"/>
        <v>0</v>
      </c>
      <c r="Q569" s="616">
        <f t="shared" ref="Q569" si="1209">+O569-P569</f>
        <v>0</v>
      </c>
      <c r="R569" s="616" t="e">
        <f t="shared" ref="R569" si="1210">+P569/O569</f>
        <v>#DIV/0!</v>
      </c>
      <c r="S569" s="620" t="e">
        <f t="shared" ref="S569:S570" si="1211">+Q569/P569</f>
        <v>#DIV/0!</v>
      </c>
      <c r="T569" s="403"/>
      <c r="U569" s="172"/>
      <c r="V569" s="172"/>
      <c r="W569" s="172"/>
      <c r="X569" s="172"/>
      <c r="Y569" s="172"/>
      <c r="Z569" s="172"/>
    </row>
    <row r="570" spans="2:26" s="238" customFormat="1" ht="19.899999999999999" customHeight="1">
      <c r="B570" s="705"/>
      <c r="C570" s="790"/>
      <c r="D570" s="676"/>
      <c r="E570" s="621"/>
      <c r="F570" s="179" t="s">
        <v>22</v>
      </c>
      <c r="G570" s="493">
        <v>5.3360000000000003</v>
      </c>
      <c r="H570" s="498"/>
      <c r="I570" s="527">
        <f>G570+H570+K569</f>
        <v>6.19</v>
      </c>
      <c r="J570" s="397"/>
      <c r="K570" s="528">
        <f t="shared" si="1009"/>
        <v>6.19</v>
      </c>
      <c r="L570" s="277">
        <f t="shared" si="1010"/>
        <v>0</v>
      </c>
      <c r="M570" s="398"/>
      <c r="N570" s="619"/>
      <c r="O570" s="616"/>
      <c r="P570" s="619">
        <f t="shared" si="1026"/>
        <v>0</v>
      </c>
      <c r="Q570" s="616"/>
      <c r="R570" s="616"/>
      <c r="S570" s="620" t="e">
        <f t="shared" si="1211"/>
        <v>#DIV/0!</v>
      </c>
      <c r="T570" s="403"/>
      <c r="U570" s="172"/>
      <c r="V570" s="172"/>
      <c r="W570" s="172"/>
      <c r="X570" s="172"/>
      <c r="Y570" s="172"/>
      <c r="Z570" s="172"/>
    </row>
    <row r="571" spans="2:26" s="238" customFormat="1" ht="19.899999999999999" customHeight="1">
      <c r="B571" s="705"/>
      <c r="C571" s="790"/>
      <c r="D571" s="676"/>
      <c r="E571" s="621" t="s">
        <v>611</v>
      </c>
      <c r="F571" s="179" t="s">
        <v>20</v>
      </c>
      <c r="G571" s="547">
        <v>0.94</v>
      </c>
      <c r="H571" s="498"/>
      <c r="I571" s="498">
        <f>G571+H571</f>
        <v>0.94</v>
      </c>
      <c r="J571" s="397">
        <v>0.97200000000000009</v>
      </c>
      <c r="K571" s="528">
        <f t="shared" ref="K571:K643" si="1212">I571-J571</f>
        <v>-3.2000000000000139E-2</v>
      </c>
      <c r="L571" s="277">
        <f t="shared" ref="L571:L643" si="1213">J571/I571</f>
        <v>1.0340425531914894</v>
      </c>
      <c r="M571" s="398"/>
      <c r="N571" s="617">
        <f t="shared" ref="N571" si="1214">G571+G572+G573</f>
        <v>10.677</v>
      </c>
      <c r="O571" s="616">
        <f t="shared" si="1110"/>
        <v>0</v>
      </c>
      <c r="P571" s="617">
        <f t="shared" si="1026"/>
        <v>10.677</v>
      </c>
      <c r="Q571" s="616">
        <f t="shared" ref="Q571" si="1215">J571+J572+J573</f>
        <v>5.0760000000000005</v>
      </c>
      <c r="R571" s="616">
        <f t="shared" ref="R571" si="1216">P571-Q571</f>
        <v>5.6009999999999991</v>
      </c>
      <c r="S571" s="620">
        <f t="shared" ref="S571" si="1217">Q571/P571</f>
        <v>0.4754144422590616</v>
      </c>
      <c r="T571" s="403"/>
      <c r="U571" s="172"/>
      <c r="V571" s="172"/>
      <c r="W571" s="172"/>
      <c r="X571" s="172"/>
      <c r="Y571" s="172"/>
      <c r="Z571" s="172"/>
    </row>
    <row r="572" spans="2:26" s="238" customFormat="1" ht="19.899999999999999" customHeight="1">
      <c r="B572" s="705"/>
      <c r="C572" s="790"/>
      <c r="D572" s="676"/>
      <c r="E572" s="621"/>
      <c r="F572" s="251" t="s">
        <v>21</v>
      </c>
      <c r="G572" s="493">
        <v>4.399</v>
      </c>
      <c r="H572" s="498"/>
      <c r="I572" s="527">
        <f>G572+H572+K571</f>
        <v>4.367</v>
      </c>
      <c r="J572" s="397">
        <v>3.915</v>
      </c>
      <c r="K572" s="528">
        <f t="shared" si="1212"/>
        <v>0.45199999999999996</v>
      </c>
      <c r="L572" s="277">
        <f t="shared" si="1213"/>
        <v>0.89649645065262196</v>
      </c>
      <c r="M572" s="398"/>
      <c r="N572" s="618"/>
      <c r="O572" s="616"/>
      <c r="P572" s="618">
        <f t="shared" si="1026"/>
        <v>0</v>
      </c>
      <c r="Q572" s="616">
        <f t="shared" ref="Q572" si="1218">+O572-P572</f>
        <v>0</v>
      </c>
      <c r="R572" s="616" t="e">
        <f t="shared" ref="R572" si="1219">+P572/O572</f>
        <v>#DIV/0!</v>
      </c>
      <c r="S572" s="620" t="e">
        <f t="shared" ref="S572:S573" si="1220">+Q572/P572</f>
        <v>#DIV/0!</v>
      </c>
      <c r="T572" s="403"/>
      <c r="U572" s="172"/>
      <c r="V572" s="172"/>
      <c r="W572" s="172"/>
      <c r="X572" s="172"/>
      <c r="Y572" s="172"/>
      <c r="Z572" s="172"/>
    </row>
    <row r="573" spans="2:26" s="238" customFormat="1" ht="19.899999999999999" customHeight="1">
      <c r="B573" s="705"/>
      <c r="C573" s="790"/>
      <c r="D573" s="676"/>
      <c r="E573" s="621"/>
      <c r="F573" s="179" t="s">
        <v>22</v>
      </c>
      <c r="G573" s="493">
        <v>5.3380000000000001</v>
      </c>
      <c r="H573" s="498"/>
      <c r="I573" s="527">
        <f>G573+H573+K572</f>
        <v>5.79</v>
      </c>
      <c r="J573" s="397">
        <v>0.189</v>
      </c>
      <c r="K573" s="528">
        <f t="shared" si="1212"/>
        <v>5.601</v>
      </c>
      <c r="L573" s="277">
        <f t="shared" si="1213"/>
        <v>3.2642487046632127E-2</v>
      </c>
      <c r="M573" s="398"/>
      <c r="N573" s="619"/>
      <c r="O573" s="616"/>
      <c r="P573" s="619">
        <f t="shared" si="1026"/>
        <v>0</v>
      </c>
      <c r="Q573" s="616"/>
      <c r="R573" s="616"/>
      <c r="S573" s="620" t="e">
        <f t="shared" si="1220"/>
        <v>#DIV/0!</v>
      </c>
      <c r="T573" s="403"/>
      <c r="U573" s="172"/>
      <c r="V573" s="172"/>
      <c r="W573" s="172"/>
      <c r="X573" s="172"/>
      <c r="Y573" s="172"/>
      <c r="Z573" s="172"/>
    </row>
    <row r="574" spans="2:26" s="238" customFormat="1" ht="19.899999999999999" customHeight="1">
      <c r="B574" s="705"/>
      <c r="C574" s="790"/>
      <c r="D574" s="676"/>
      <c r="E574" s="621" t="s">
        <v>612</v>
      </c>
      <c r="F574" s="179" t="s">
        <v>20</v>
      </c>
      <c r="G574" s="493">
        <v>0.93899999999999995</v>
      </c>
      <c r="H574" s="498"/>
      <c r="I574" s="498">
        <f>G574+H574</f>
        <v>0.93899999999999995</v>
      </c>
      <c r="J574" s="397">
        <v>0</v>
      </c>
      <c r="K574" s="528">
        <f t="shared" si="1212"/>
        <v>0.93899999999999995</v>
      </c>
      <c r="L574" s="277">
        <f t="shared" si="1213"/>
        <v>0</v>
      </c>
      <c r="M574" s="398"/>
      <c r="N574" s="617">
        <f t="shared" ref="N574" si="1221">G574+G575+G576</f>
        <v>10.672000000000001</v>
      </c>
      <c r="O574" s="616">
        <f t="shared" si="1170"/>
        <v>0</v>
      </c>
      <c r="P574" s="617">
        <f t="shared" si="1026"/>
        <v>10.672000000000001</v>
      </c>
      <c r="Q574" s="616">
        <f t="shared" ref="Q574" si="1222">J574+J575+J576</f>
        <v>3.5369999999999999</v>
      </c>
      <c r="R574" s="616">
        <f t="shared" ref="R574" si="1223">P574-Q574</f>
        <v>7.1350000000000007</v>
      </c>
      <c r="S574" s="620">
        <f t="shared" ref="S574" si="1224">Q574/P574</f>
        <v>0.33142803598200898</v>
      </c>
      <c r="T574" s="403"/>
      <c r="U574" s="172"/>
      <c r="V574" s="172"/>
      <c r="W574" s="172"/>
      <c r="X574" s="172"/>
      <c r="Y574" s="172"/>
      <c r="Z574" s="172"/>
    </row>
    <row r="575" spans="2:26" s="238" customFormat="1" ht="19.899999999999999" customHeight="1">
      <c r="B575" s="705"/>
      <c r="C575" s="790"/>
      <c r="D575" s="676"/>
      <c r="E575" s="621"/>
      <c r="F575" s="251" t="s">
        <v>21</v>
      </c>
      <c r="G575" s="493">
        <v>4.3970000000000002</v>
      </c>
      <c r="H575" s="498"/>
      <c r="I575" s="527">
        <f>G575+H575+K574</f>
        <v>5.3360000000000003</v>
      </c>
      <c r="J575" s="493">
        <v>3.5369999999999999</v>
      </c>
      <c r="K575" s="528">
        <f t="shared" si="1212"/>
        <v>1.7990000000000004</v>
      </c>
      <c r="L575" s="277">
        <f t="shared" si="1213"/>
        <v>0.66285607196401797</v>
      </c>
      <c r="M575" s="398"/>
      <c r="N575" s="618"/>
      <c r="O575" s="616"/>
      <c r="P575" s="618">
        <f t="shared" si="1026"/>
        <v>0</v>
      </c>
      <c r="Q575" s="616">
        <f t="shared" ref="Q575" si="1225">+O575-P575</f>
        <v>0</v>
      </c>
      <c r="R575" s="616" t="e">
        <f t="shared" ref="R575" si="1226">+P575/O575</f>
        <v>#DIV/0!</v>
      </c>
      <c r="S575" s="620" t="e">
        <f t="shared" ref="S575:S576" si="1227">+Q575/P575</f>
        <v>#DIV/0!</v>
      </c>
      <c r="T575" s="403"/>
      <c r="U575" s="172"/>
      <c r="V575" s="172"/>
      <c r="W575" s="172"/>
      <c r="X575" s="172"/>
      <c r="Y575" s="172"/>
      <c r="Z575" s="172"/>
    </row>
    <row r="576" spans="2:26" s="238" customFormat="1" ht="19.899999999999999" customHeight="1">
      <c r="B576" s="705"/>
      <c r="C576" s="790"/>
      <c r="D576" s="676"/>
      <c r="E576" s="621"/>
      <c r="F576" s="179" t="s">
        <v>22</v>
      </c>
      <c r="G576" s="493">
        <v>5.3360000000000003</v>
      </c>
      <c r="H576" s="498"/>
      <c r="I576" s="527">
        <f>G576+H576+K575</f>
        <v>7.1350000000000007</v>
      </c>
      <c r="J576" s="397"/>
      <c r="K576" s="528">
        <f t="shared" si="1212"/>
        <v>7.1350000000000007</v>
      </c>
      <c r="L576" s="277">
        <f t="shared" si="1213"/>
        <v>0</v>
      </c>
      <c r="M576" s="398"/>
      <c r="N576" s="619"/>
      <c r="O576" s="616"/>
      <c r="P576" s="619">
        <f t="shared" si="1026"/>
        <v>0</v>
      </c>
      <c r="Q576" s="616"/>
      <c r="R576" s="616"/>
      <c r="S576" s="620" t="e">
        <f t="shared" si="1227"/>
        <v>#DIV/0!</v>
      </c>
      <c r="T576" s="403"/>
      <c r="U576" s="172"/>
      <c r="V576" s="172"/>
      <c r="W576" s="172"/>
      <c r="X576" s="172"/>
      <c r="Y576" s="172"/>
      <c r="Z576" s="172"/>
    </row>
    <row r="577" spans="2:26" s="238" customFormat="1" ht="19.899999999999999" customHeight="1">
      <c r="B577" s="705"/>
      <c r="C577" s="790"/>
      <c r="D577" s="676"/>
      <c r="E577" s="621" t="s">
        <v>613</v>
      </c>
      <c r="F577" s="179" t="s">
        <v>20</v>
      </c>
      <c r="G577" s="493">
        <v>0.93899999999999995</v>
      </c>
      <c r="H577" s="498"/>
      <c r="I577" s="498">
        <f>G577+H577</f>
        <v>0.93899999999999995</v>
      </c>
      <c r="J577" s="397">
        <v>0.57500000000000007</v>
      </c>
      <c r="K577" s="528">
        <f t="shared" si="1212"/>
        <v>0.36399999999999988</v>
      </c>
      <c r="L577" s="277">
        <f t="shared" si="1213"/>
        <v>0.61235356762513327</v>
      </c>
      <c r="M577" s="398"/>
      <c r="N577" s="617">
        <f t="shared" ref="N577" si="1228">G577+G578+G579</f>
        <v>10.673999999999999</v>
      </c>
      <c r="O577" s="616">
        <f t="shared" si="1177"/>
        <v>0</v>
      </c>
      <c r="P577" s="617">
        <f t="shared" si="1026"/>
        <v>10.673999999999999</v>
      </c>
      <c r="Q577" s="616">
        <f t="shared" ref="Q577" si="1229">J577+J578+J579</f>
        <v>3.7250000000000001</v>
      </c>
      <c r="R577" s="616">
        <f t="shared" ref="R577" si="1230">P577-Q577</f>
        <v>6.9489999999999998</v>
      </c>
      <c r="S577" s="620">
        <f t="shared" ref="S577" si="1231">Q577/P577</f>
        <v>0.34897882705639877</v>
      </c>
      <c r="T577" s="403"/>
      <c r="U577" s="172"/>
      <c r="V577" s="172"/>
      <c r="W577" s="172"/>
      <c r="X577" s="172"/>
      <c r="Y577" s="172"/>
      <c r="Z577" s="172"/>
    </row>
    <row r="578" spans="2:26" s="238" customFormat="1" ht="19.899999999999999" customHeight="1">
      <c r="B578" s="705"/>
      <c r="C578" s="790"/>
      <c r="D578" s="676"/>
      <c r="E578" s="621"/>
      <c r="F578" s="251" t="s">
        <v>21</v>
      </c>
      <c r="G578" s="493">
        <v>4.3979999999999997</v>
      </c>
      <c r="H578" s="498"/>
      <c r="I578" s="527">
        <f>G578+H578+K577</f>
        <v>4.7619999999999996</v>
      </c>
      <c r="J578" s="397">
        <v>3.15</v>
      </c>
      <c r="K578" s="528">
        <f t="shared" si="1212"/>
        <v>1.6119999999999997</v>
      </c>
      <c r="L578" s="277">
        <f t="shared" si="1213"/>
        <v>0.66148677026459479</v>
      </c>
      <c r="M578" s="398"/>
      <c r="N578" s="618"/>
      <c r="O578" s="616"/>
      <c r="P578" s="618">
        <f t="shared" ref="P578:P650" si="1232">+N578+O578</f>
        <v>0</v>
      </c>
      <c r="Q578" s="616">
        <f t="shared" ref="Q578" si="1233">+O578-P578</f>
        <v>0</v>
      </c>
      <c r="R578" s="616" t="e">
        <f t="shared" ref="R578" si="1234">+P578/O578</f>
        <v>#DIV/0!</v>
      </c>
      <c r="S578" s="620" t="e">
        <f t="shared" ref="S578:S579" si="1235">+Q578/P578</f>
        <v>#DIV/0!</v>
      </c>
      <c r="T578" s="403"/>
      <c r="U578" s="172"/>
      <c r="V578" s="172"/>
      <c r="W578" s="172"/>
      <c r="X578" s="172"/>
      <c r="Y578" s="172"/>
      <c r="Z578" s="172"/>
    </row>
    <row r="579" spans="2:26" s="238" customFormat="1" ht="19.899999999999999" customHeight="1">
      <c r="B579" s="705"/>
      <c r="C579" s="790"/>
      <c r="D579" s="676"/>
      <c r="E579" s="621"/>
      <c r="F579" s="179" t="s">
        <v>22</v>
      </c>
      <c r="G579" s="493">
        <v>5.3369999999999997</v>
      </c>
      <c r="H579" s="498"/>
      <c r="I579" s="527">
        <f>G579+H579+K578</f>
        <v>6.9489999999999998</v>
      </c>
      <c r="J579" s="397"/>
      <c r="K579" s="528">
        <f t="shared" si="1212"/>
        <v>6.9489999999999998</v>
      </c>
      <c r="L579" s="277">
        <f t="shared" si="1213"/>
        <v>0</v>
      </c>
      <c r="M579" s="398"/>
      <c r="N579" s="619"/>
      <c r="O579" s="616"/>
      <c r="P579" s="619">
        <f t="shared" si="1232"/>
        <v>0</v>
      </c>
      <c r="Q579" s="616"/>
      <c r="R579" s="616"/>
      <c r="S579" s="620" t="e">
        <f t="shared" si="1235"/>
        <v>#DIV/0!</v>
      </c>
      <c r="T579" s="403"/>
      <c r="U579" s="172"/>
      <c r="V579" s="172"/>
      <c r="W579" s="172"/>
      <c r="X579" s="172"/>
      <c r="Y579" s="172"/>
      <c r="Z579" s="172"/>
    </row>
    <row r="580" spans="2:26" s="238" customFormat="1" ht="19.899999999999999" customHeight="1">
      <c r="B580" s="705"/>
      <c r="C580" s="790"/>
      <c r="D580" s="676"/>
      <c r="E580" s="621" t="s">
        <v>614</v>
      </c>
      <c r="F580" s="179" t="s">
        <v>20</v>
      </c>
      <c r="G580" s="493">
        <v>0.93899999999999995</v>
      </c>
      <c r="H580" s="498"/>
      <c r="I580" s="498">
        <f>G580+H580</f>
        <v>0.93899999999999995</v>
      </c>
      <c r="J580" s="397">
        <v>0.81</v>
      </c>
      <c r="K580" s="528">
        <f t="shared" si="1212"/>
        <v>0.12899999999999989</v>
      </c>
      <c r="L580" s="277">
        <f t="shared" si="1213"/>
        <v>0.86261980830670937</v>
      </c>
      <c r="M580" s="398"/>
      <c r="N580" s="617">
        <f t="shared" ref="N580" si="1236">G580+G581+G582</f>
        <v>10.673999999999999</v>
      </c>
      <c r="O580" s="616">
        <f t="shared" si="1184"/>
        <v>9.5</v>
      </c>
      <c r="P580" s="617">
        <f t="shared" si="1232"/>
        <v>20.173999999999999</v>
      </c>
      <c r="Q580" s="616">
        <f t="shared" ref="Q580" si="1237">J580+J581+J582</f>
        <v>8.5100000000000016</v>
      </c>
      <c r="R580" s="616">
        <f t="shared" ref="R580" si="1238">P580-Q580</f>
        <v>11.663999999999998</v>
      </c>
      <c r="S580" s="620">
        <f t="shared" ref="S580" si="1239">Q580/P580</f>
        <v>0.42183007831862801</v>
      </c>
      <c r="T580" s="403"/>
      <c r="U580" s="172"/>
      <c r="V580" s="172"/>
      <c r="W580" s="172"/>
      <c r="X580" s="172"/>
      <c r="Y580" s="172"/>
      <c r="Z580" s="172"/>
    </row>
    <row r="581" spans="2:26" s="238" customFormat="1" ht="19.899999999999999" customHeight="1">
      <c r="B581" s="705"/>
      <c r="C581" s="790"/>
      <c r="D581" s="676"/>
      <c r="E581" s="621"/>
      <c r="F581" s="251" t="s">
        <v>21</v>
      </c>
      <c r="G581" s="493">
        <v>4.3979999999999997</v>
      </c>
      <c r="H581" s="498">
        <v>9.5</v>
      </c>
      <c r="I581" s="527">
        <f>G581+H581+K580</f>
        <v>14.026999999999999</v>
      </c>
      <c r="J581" s="397">
        <v>7.7000000000000011</v>
      </c>
      <c r="K581" s="528">
        <f t="shared" si="1212"/>
        <v>6.3269999999999982</v>
      </c>
      <c r="L581" s="277">
        <f t="shared" si="1213"/>
        <v>0.5489413274399374</v>
      </c>
      <c r="M581" s="398"/>
      <c r="N581" s="618"/>
      <c r="O581" s="616"/>
      <c r="P581" s="618">
        <f t="shared" si="1232"/>
        <v>0</v>
      </c>
      <c r="Q581" s="616">
        <f t="shared" ref="Q581" si="1240">+O581-P581</f>
        <v>0</v>
      </c>
      <c r="R581" s="616" t="e">
        <f t="shared" ref="R581" si="1241">+P581/O581</f>
        <v>#DIV/0!</v>
      </c>
      <c r="S581" s="620" t="e">
        <f t="shared" ref="S581:S582" si="1242">+Q581/P581</f>
        <v>#DIV/0!</v>
      </c>
      <c r="T581" s="403"/>
      <c r="U581" s="172"/>
      <c r="V581" s="172"/>
      <c r="W581" s="172"/>
      <c r="X581" s="172"/>
      <c r="Y581" s="172"/>
      <c r="Z581" s="172"/>
    </row>
    <row r="582" spans="2:26" s="238" customFormat="1" ht="19.899999999999999" customHeight="1">
      <c r="B582" s="705"/>
      <c r="C582" s="790"/>
      <c r="D582" s="676"/>
      <c r="E582" s="621"/>
      <c r="F582" s="179" t="s">
        <v>22</v>
      </c>
      <c r="G582" s="493">
        <v>5.3369999999999997</v>
      </c>
      <c r="H582" s="498"/>
      <c r="I582" s="527">
        <f>G582+H582+K581</f>
        <v>11.663999999999998</v>
      </c>
      <c r="J582" s="397"/>
      <c r="K582" s="528">
        <f t="shared" si="1212"/>
        <v>11.663999999999998</v>
      </c>
      <c r="L582" s="277">
        <f t="shared" si="1213"/>
        <v>0</v>
      </c>
      <c r="M582" s="398"/>
      <c r="N582" s="619"/>
      <c r="O582" s="616"/>
      <c r="P582" s="619">
        <f t="shared" si="1232"/>
        <v>0</v>
      </c>
      <c r="Q582" s="616"/>
      <c r="R582" s="616"/>
      <c r="S582" s="620" t="e">
        <f t="shared" si="1242"/>
        <v>#DIV/0!</v>
      </c>
      <c r="T582" s="403"/>
      <c r="U582" s="172"/>
      <c r="V582" s="172"/>
      <c r="W582" s="172"/>
      <c r="X582" s="172"/>
      <c r="Y582" s="172"/>
      <c r="Z582" s="172"/>
    </row>
    <row r="583" spans="2:26" s="238" customFormat="1" ht="19.899999999999999" customHeight="1">
      <c r="B583" s="705"/>
      <c r="C583" s="790"/>
      <c r="D583" s="676"/>
      <c r="E583" s="621" t="s">
        <v>615</v>
      </c>
      <c r="F583" s="179" t="s">
        <v>20</v>
      </c>
      <c r="G583" s="493">
        <v>0.93899999999999995</v>
      </c>
      <c r="H583" s="498"/>
      <c r="I583" s="498">
        <f>G583+H583</f>
        <v>0.93899999999999995</v>
      </c>
      <c r="J583" s="397">
        <v>0.27</v>
      </c>
      <c r="K583" s="528">
        <f t="shared" si="1212"/>
        <v>0.66899999999999993</v>
      </c>
      <c r="L583" s="277">
        <f t="shared" si="1213"/>
        <v>0.28753993610223644</v>
      </c>
      <c r="M583" s="398"/>
      <c r="N583" s="617">
        <f t="shared" ref="N583" si="1243">G583+G584+G585</f>
        <v>10.673999999999999</v>
      </c>
      <c r="O583" s="616">
        <f t="shared" si="1191"/>
        <v>0</v>
      </c>
      <c r="P583" s="617">
        <f t="shared" si="1232"/>
        <v>10.673999999999999</v>
      </c>
      <c r="Q583" s="616">
        <f t="shared" ref="Q583" si="1244">J583+J584+J585</f>
        <v>2.7150000000000003</v>
      </c>
      <c r="R583" s="616">
        <f t="shared" ref="R583" si="1245">P583-Q583</f>
        <v>7.9589999999999996</v>
      </c>
      <c r="S583" s="620">
        <f t="shared" ref="S583" si="1246">Q583/P583</f>
        <v>0.25435637998875776</v>
      </c>
      <c r="T583" s="403"/>
      <c r="U583" s="172"/>
      <c r="V583" s="172"/>
      <c r="W583" s="172"/>
      <c r="X583" s="172"/>
      <c r="Y583" s="172"/>
      <c r="Z583" s="172"/>
    </row>
    <row r="584" spans="2:26" s="238" customFormat="1" ht="19.899999999999999" customHeight="1">
      <c r="B584" s="705"/>
      <c r="C584" s="790"/>
      <c r="D584" s="676"/>
      <c r="E584" s="621"/>
      <c r="F584" s="251" t="s">
        <v>21</v>
      </c>
      <c r="G584" s="493">
        <v>4.3979999999999997</v>
      </c>
      <c r="H584" s="498"/>
      <c r="I584" s="527">
        <f>G584+H584+K583</f>
        <v>5.0669999999999993</v>
      </c>
      <c r="J584" s="397">
        <v>2.4450000000000003</v>
      </c>
      <c r="K584" s="528">
        <f t="shared" si="1212"/>
        <v>2.621999999999999</v>
      </c>
      <c r="L584" s="277">
        <f t="shared" si="1213"/>
        <v>0.48253404381290715</v>
      </c>
      <c r="M584" s="398"/>
      <c r="N584" s="618"/>
      <c r="O584" s="616"/>
      <c r="P584" s="618">
        <f t="shared" si="1232"/>
        <v>0</v>
      </c>
      <c r="Q584" s="616">
        <f t="shared" ref="Q584" si="1247">+O584-P584</f>
        <v>0</v>
      </c>
      <c r="R584" s="616" t="e">
        <f t="shared" ref="R584" si="1248">+P584/O584</f>
        <v>#DIV/0!</v>
      </c>
      <c r="S584" s="620" t="e">
        <f t="shared" ref="S584:S585" si="1249">+Q584/P584</f>
        <v>#DIV/0!</v>
      </c>
      <c r="T584" s="403"/>
      <c r="U584" s="172"/>
      <c r="V584" s="172"/>
      <c r="W584" s="172"/>
      <c r="X584" s="172"/>
      <c r="Y584" s="172"/>
      <c r="Z584" s="172"/>
    </row>
    <row r="585" spans="2:26" s="238" customFormat="1" ht="19.899999999999999" customHeight="1">
      <c r="B585" s="705"/>
      <c r="C585" s="790"/>
      <c r="D585" s="676"/>
      <c r="E585" s="621"/>
      <c r="F585" s="179" t="s">
        <v>22</v>
      </c>
      <c r="G585" s="493">
        <v>5.3369999999999997</v>
      </c>
      <c r="H585" s="498"/>
      <c r="I585" s="527">
        <f>G585+H585+K584</f>
        <v>7.9589999999999987</v>
      </c>
      <c r="J585" s="397"/>
      <c r="K585" s="528">
        <f t="shared" si="1212"/>
        <v>7.9589999999999987</v>
      </c>
      <c r="L585" s="277">
        <f t="shared" si="1213"/>
        <v>0</v>
      </c>
      <c r="M585" s="398"/>
      <c r="N585" s="619"/>
      <c r="O585" s="616"/>
      <c r="P585" s="619">
        <f t="shared" si="1232"/>
        <v>0</v>
      </c>
      <c r="Q585" s="616"/>
      <c r="R585" s="616"/>
      <c r="S585" s="620" t="e">
        <f t="shared" si="1249"/>
        <v>#DIV/0!</v>
      </c>
      <c r="T585" s="403"/>
      <c r="U585" s="172"/>
      <c r="V585" s="172"/>
      <c r="W585" s="172"/>
      <c r="X585" s="172"/>
      <c r="Y585" s="172"/>
      <c r="Z585" s="172"/>
    </row>
    <row r="586" spans="2:26" s="238" customFormat="1" ht="19.899999999999999" customHeight="1">
      <c r="B586" s="705"/>
      <c r="C586" s="790"/>
      <c r="D586" s="676"/>
      <c r="E586" s="621" t="s">
        <v>616</v>
      </c>
      <c r="F586" s="179" t="s">
        <v>20</v>
      </c>
      <c r="G586" s="493">
        <v>0.93899999999999995</v>
      </c>
      <c r="H586" s="498"/>
      <c r="I586" s="498">
        <f>G586+H586</f>
        <v>0.93899999999999995</v>
      </c>
      <c r="J586" s="397">
        <v>0.216</v>
      </c>
      <c r="K586" s="528">
        <f t="shared" si="1212"/>
        <v>0.72299999999999998</v>
      </c>
      <c r="L586" s="277">
        <f t="shared" si="1213"/>
        <v>0.23003194888178916</v>
      </c>
      <c r="M586" s="398"/>
      <c r="N586" s="617">
        <f t="shared" ref="N586" si="1250">G586+G587+G588</f>
        <v>10.673999999999999</v>
      </c>
      <c r="O586" s="616">
        <f t="shared" si="1198"/>
        <v>0</v>
      </c>
      <c r="P586" s="617">
        <f t="shared" si="1232"/>
        <v>10.673999999999999</v>
      </c>
      <c r="Q586" s="616">
        <f t="shared" ref="Q586" si="1251">J586+J587+J588</f>
        <v>2.5380000000000003</v>
      </c>
      <c r="R586" s="616">
        <f t="shared" ref="R586" si="1252">P586-Q586</f>
        <v>8.1359999999999992</v>
      </c>
      <c r="S586" s="620">
        <f t="shared" ref="S586" si="1253">Q586/P586</f>
        <v>0.23777403035413158</v>
      </c>
      <c r="T586" s="403"/>
      <c r="U586" s="172"/>
      <c r="V586" s="172"/>
      <c r="W586" s="172"/>
      <c r="X586" s="172"/>
      <c r="Y586" s="172"/>
      <c r="Z586" s="172"/>
    </row>
    <row r="587" spans="2:26" s="238" customFormat="1" ht="19.899999999999999" customHeight="1">
      <c r="B587" s="705"/>
      <c r="C587" s="790"/>
      <c r="D587" s="676"/>
      <c r="E587" s="621"/>
      <c r="F587" s="251" t="s">
        <v>21</v>
      </c>
      <c r="G587" s="493">
        <v>4.3979999999999997</v>
      </c>
      <c r="H587" s="498"/>
      <c r="I587" s="527">
        <f>G587+H587+K586</f>
        <v>5.1209999999999996</v>
      </c>
      <c r="J587" s="397">
        <v>2.3220000000000001</v>
      </c>
      <c r="K587" s="528">
        <f t="shared" si="1212"/>
        <v>2.7989999999999995</v>
      </c>
      <c r="L587" s="277">
        <f t="shared" si="1213"/>
        <v>0.4534270650263621</v>
      </c>
      <c r="M587" s="398"/>
      <c r="N587" s="618"/>
      <c r="O587" s="616"/>
      <c r="P587" s="618">
        <f t="shared" si="1232"/>
        <v>0</v>
      </c>
      <c r="Q587" s="616">
        <f t="shared" ref="Q587" si="1254">+O587-P587</f>
        <v>0</v>
      </c>
      <c r="R587" s="616" t="e">
        <f t="shared" ref="R587" si="1255">+P587/O587</f>
        <v>#DIV/0!</v>
      </c>
      <c r="S587" s="620" t="e">
        <f t="shared" ref="S587:S588" si="1256">+Q587/P587</f>
        <v>#DIV/0!</v>
      </c>
      <c r="T587" s="403"/>
      <c r="U587" s="172"/>
      <c r="V587" s="172"/>
      <c r="W587" s="172"/>
      <c r="X587" s="172"/>
      <c r="Y587" s="172"/>
      <c r="Z587" s="172"/>
    </row>
    <row r="588" spans="2:26" s="238" customFormat="1" ht="19.899999999999999" customHeight="1">
      <c r="B588" s="705"/>
      <c r="C588" s="790"/>
      <c r="D588" s="676"/>
      <c r="E588" s="621"/>
      <c r="F588" s="179" t="s">
        <v>22</v>
      </c>
      <c r="G588" s="493">
        <v>5.3369999999999997</v>
      </c>
      <c r="H588" s="498"/>
      <c r="I588" s="527">
        <f>G588+H588+K587</f>
        <v>8.1359999999999992</v>
      </c>
      <c r="J588" s="397"/>
      <c r="K588" s="528">
        <f t="shared" si="1212"/>
        <v>8.1359999999999992</v>
      </c>
      <c r="L588" s="277">
        <f t="shared" si="1213"/>
        <v>0</v>
      </c>
      <c r="M588" s="398"/>
      <c r="N588" s="619"/>
      <c r="O588" s="616"/>
      <c r="P588" s="619">
        <f t="shared" si="1232"/>
        <v>0</v>
      </c>
      <c r="Q588" s="616"/>
      <c r="R588" s="616"/>
      <c r="S588" s="620" t="e">
        <f t="shared" si="1256"/>
        <v>#DIV/0!</v>
      </c>
      <c r="T588" s="403"/>
      <c r="U588" s="172"/>
      <c r="V588" s="172"/>
      <c r="W588" s="172"/>
      <c r="X588" s="172"/>
      <c r="Y588" s="172"/>
      <c r="Z588" s="172"/>
    </row>
    <row r="589" spans="2:26" s="238" customFormat="1" ht="19.899999999999999" customHeight="1">
      <c r="B589" s="705"/>
      <c r="C589" s="790"/>
      <c r="D589" s="676"/>
      <c r="E589" s="621" t="s">
        <v>667</v>
      </c>
      <c r="F589" s="179" t="s">
        <v>20</v>
      </c>
      <c r="G589" s="493">
        <v>0.93899999999999995</v>
      </c>
      <c r="H589" s="498"/>
      <c r="I589" s="498">
        <f t="shared" ref="I589" si="1257">G589+H589</f>
        <v>0.93899999999999995</v>
      </c>
      <c r="J589" s="397">
        <v>0.54</v>
      </c>
      <c r="K589" s="528">
        <f t="shared" ref="K589:K597" si="1258">I589-J589</f>
        <v>0.39899999999999991</v>
      </c>
      <c r="L589" s="277">
        <f t="shared" ref="L589:L597" si="1259">J589/I589</f>
        <v>0.57507987220447288</v>
      </c>
      <c r="M589" s="398"/>
      <c r="N589" s="617">
        <f t="shared" ref="N589" si="1260">G589+G590+G591</f>
        <v>10.675000000000001</v>
      </c>
      <c r="O589" s="616">
        <f t="shared" ref="O589" si="1261">H589+H590+H591</f>
        <v>0</v>
      </c>
      <c r="P589" s="617">
        <f t="shared" ref="P589:P597" si="1262">+N589+O589</f>
        <v>10.675000000000001</v>
      </c>
      <c r="Q589" s="616">
        <f t="shared" ref="Q589" si="1263">J589+J590+J591</f>
        <v>3.7509999999999999</v>
      </c>
      <c r="R589" s="616">
        <f t="shared" ref="R589" si="1264">P589-Q589</f>
        <v>6.9240000000000013</v>
      </c>
      <c r="S589" s="620">
        <f t="shared" ref="S589" si="1265">Q589/P589</f>
        <v>0.35138173302107722</v>
      </c>
      <c r="T589" s="403"/>
      <c r="U589" s="172"/>
      <c r="V589" s="172"/>
      <c r="W589" s="172"/>
      <c r="X589" s="172"/>
      <c r="Y589" s="172"/>
      <c r="Z589" s="172"/>
    </row>
    <row r="590" spans="2:26" s="238" customFormat="1" ht="19.899999999999999" customHeight="1">
      <c r="B590" s="705"/>
      <c r="C590" s="790"/>
      <c r="D590" s="676"/>
      <c r="E590" s="621"/>
      <c r="F590" s="251" t="s">
        <v>21</v>
      </c>
      <c r="G590" s="493">
        <v>4.3979999999999997</v>
      </c>
      <c r="H590" s="498"/>
      <c r="I590" s="527">
        <f t="shared" ref="I590:I591" si="1266">G590+H590+K589</f>
        <v>4.7969999999999997</v>
      </c>
      <c r="J590" s="397">
        <v>3.2109999999999999</v>
      </c>
      <c r="K590" s="528">
        <f t="shared" si="1258"/>
        <v>1.5859999999999999</v>
      </c>
      <c r="L590" s="277">
        <f t="shared" si="1259"/>
        <v>0.66937669376693765</v>
      </c>
      <c r="M590" s="398"/>
      <c r="N590" s="618"/>
      <c r="O590" s="616"/>
      <c r="P590" s="618">
        <f t="shared" si="1262"/>
        <v>0</v>
      </c>
      <c r="Q590" s="616">
        <f t="shared" ref="Q590" si="1267">+O590-P590</f>
        <v>0</v>
      </c>
      <c r="R590" s="616" t="e">
        <f t="shared" ref="R590" si="1268">+P590/O590</f>
        <v>#DIV/0!</v>
      </c>
      <c r="S590" s="620" t="e">
        <f t="shared" ref="S590:S591" si="1269">+Q590/P590</f>
        <v>#DIV/0!</v>
      </c>
      <c r="T590" s="403"/>
      <c r="U590" s="172"/>
      <c r="V590" s="172"/>
      <c r="W590" s="172"/>
      <c r="X590" s="172"/>
      <c r="Y590" s="172"/>
      <c r="Z590" s="172"/>
    </row>
    <row r="591" spans="2:26" s="238" customFormat="1" ht="19.899999999999999" customHeight="1">
      <c r="B591" s="705"/>
      <c r="C591" s="790"/>
      <c r="D591" s="676"/>
      <c r="E591" s="621"/>
      <c r="F591" s="179" t="s">
        <v>22</v>
      </c>
      <c r="G591" s="493">
        <v>5.3380000000000001</v>
      </c>
      <c r="H591" s="498"/>
      <c r="I591" s="527">
        <f t="shared" si="1266"/>
        <v>6.9239999999999995</v>
      </c>
      <c r="J591" s="397"/>
      <c r="K591" s="528">
        <f t="shared" si="1258"/>
        <v>6.9239999999999995</v>
      </c>
      <c r="L591" s="277">
        <f t="shared" si="1259"/>
        <v>0</v>
      </c>
      <c r="M591" s="398"/>
      <c r="N591" s="619"/>
      <c r="O591" s="616"/>
      <c r="P591" s="619">
        <f t="shared" si="1262"/>
        <v>0</v>
      </c>
      <c r="Q591" s="616"/>
      <c r="R591" s="616"/>
      <c r="S591" s="620" t="e">
        <f t="shared" si="1269"/>
        <v>#DIV/0!</v>
      </c>
      <c r="T591" s="403"/>
      <c r="U591" s="172"/>
      <c r="V591" s="172"/>
      <c r="W591" s="172"/>
      <c r="X591" s="172"/>
      <c r="Y591" s="172"/>
      <c r="Z591" s="172"/>
    </row>
    <row r="592" spans="2:26" s="238" customFormat="1" ht="19.899999999999999" customHeight="1">
      <c r="B592" s="705"/>
      <c r="C592" s="790"/>
      <c r="D592" s="676"/>
      <c r="E592" s="621" t="s">
        <v>668</v>
      </c>
      <c r="F592" s="179" t="s">
        <v>20</v>
      </c>
      <c r="G592" s="493">
        <v>0.93899999999999995</v>
      </c>
      <c r="H592" s="498"/>
      <c r="I592" s="498">
        <f t="shared" ref="I592" si="1270">G592+H592</f>
        <v>0.93899999999999995</v>
      </c>
      <c r="J592" s="397">
        <v>0</v>
      </c>
      <c r="K592" s="528">
        <f t="shared" si="1258"/>
        <v>0.93899999999999995</v>
      </c>
      <c r="L592" s="277">
        <f t="shared" si="1259"/>
        <v>0</v>
      </c>
      <c r="M592" s="398"/>
      <c r="N592" s="617">
        <f t="shared" ref="N592" si="1271">G592+G593+G594</f>
        <v>10.672000000000001</v>
      </c>
      <c r="O592" s="616">
        <f t="shared" ref="O592" si="1272">H592+H593+H594</f>
        <v>0</v>
      </c>
      <c r="P592" s="617">
        <f t="shared" si="1262"/>
        <v>10.672000000000001</v>
      </c>
      <c r="Q592" s="616">
        <f t="shared" ref="Q592" si="1273">J592+J593+J594</f>
        <v>2.16</v>
      </c>
      <c r="R592" s="616">
        <f t="shared" ref="R592" si="1274">P592-Q592</f>
        <v>8.5120000000000005</v>
      </c>
      <c r="S592" s="620">
        <f t="shared" ref="S592" si="1275">Q592/P592</f>
        <v>0.20239880059970014</v>
      </c>
      <c r="T592" s="403"/>
      <c r="U592" s="172"/>
      <c r="V592" s="172"/>
      <c r="W592" s="172"/>
      <c r="X592" s="172"/>
      <c r="Y592" s="172"/>
      <c r="Z592" s="172"/>
    </row>
    <row r="593" spans="1:26" s="238" customFormat="1" ht="19.899999999999999" customHeight="1">
      <c r="B593" s="705"/>
      <c r="C593" s="790"/>
      <c r="D593" s="676"/>
      <c r="E593" s="621"/>
      <c r="F593" s="251" t="s">
        <v>21</v>
      </c>
      <c r="G593" s="493">
        <v>4.3970000000000002</v>
      </c>
      <c r="H593" s="498"/>
      <c r="I593" s="527">
        <f t="shared" ref="I593:I594" si="1276">G593+H593+K592</f>
        <v>5.3360000000000003</v>
      </c>
      <c r="J593" s="397">
        <v>2.16</v>
      </c>
      <c r="K593" s="528">
        <f t="shared" si="1258"/>
        <v>3.1760000000000002</v>
      </c>
      <c r="L593" s="277">
        <f t="shared" si="1259"/>
        <v>0.40479760119940028</v>
      </c>
      <c r="M593" s="398"/>
      <c r="N593" s="618"/>
      <c r="O593" s="616"/>
      <c r="P593" s="618">
        <f t="shared" si="1262"/>
        <v>0</v>
      </c>
      <c r="Q593" s="616">
        <f t="shared" ref="Q593" si="1277">+O593-P593</f>
        <v>0</v>
      </c>
      <c r="R593" s="616" t="e">
        <f t="shared" ref="R593" si="1278">+P593/O593</f>
        <v>#DIV/0!</v>
      </c>
      <c r="S593" s="620" t="e">
        <f t="shared" ref="S593:S594" si="1279">+Q593/P593</f>
        <v>#DIV/0!</v>
      </c>
      <c r="T593" s="403"/>
      <c r="U593" s="172"/>
      <c r="V593" s="172"/>
      <c r="W593" s="172"/>
      <c r="X593" s="172"/>
      <c r="Y593" s="172"/>
      <c r="Z593" s="172"/>
    </row>
    <row r="594" spans="1:26" s="238" customFormat="1" ht="19.899999999999999" customHeight="1">
      <c r="B594" s="705"/>
      <c r="C594" s="790"/>
      <c r="D594" s="676"/>
      <c r="E594" s="621"/>
      <c r="F594" s="179" t="s">
        <v>22</v>
      </c>
      <c r="G594" s="493">
        <v>5.3360000000000003</v>
      </c>
      <c r="H594" s="498"/>
      <c r="I594" s="527">
        <f t="shared" si="1276"/>
        <v>8.5120000000000005</v>
      </c>
      <c r="J594" s="397"/>
      <c r="K594" s="528">
        <f t="shared" si="1258"/>
        <v>8.5120000000000005</v>
      </c>
      <c r="L594" s="277">
        <f t="shared" si="1259"/>
        <v>0</v>
      </c>
      <c r="M594" s="398"/>
      <c r="N594" s="619"/>
      <c r="O594" s="616"/>
      <c r="P594" s="619">
        <f t="shared" si="1262"/>
        <v>0</v>
      </c>
      <c r="Q594" s="616"/>
      <c r="R594" s="616"/>
      <c r="S594" s="620" t="e">
        <f t="shared" si="1279"/>
        <v>#DIV/0!</v>
      </c>
      <c r="T594" s="403"/>
      <c r="U594" s="172"/>
      <c r="V594" s="172"/>
      <c r="W594" s="172"/>
      <c r="X594" s="172"/>
      <c r="Y594" s="172"/>
      <c r="Z594" s="172"/>
    </row>
    <row r="595" spans="1:26" s="238" customFormat="1" ht="19.899999999999999" customHeight="1">
      <c r="B595" s="705"/>
      <c r="C595" s="790"/>
      <c r="D595" s="676"/>
      <c r="E595" s="621" t="s">
        <v>669</v>
      </c>
      <c r="F595" s="179" t="s">
        <v>20</v>
      </c>
      <c r="G595" s="493">
        <v>0.93899999999999995</v>
      </c>
      <c r="H595" s="498"/>
      <c r="I595" s="498">
        <f t="shared" ref="I595" si="1280">G595+H595</f>
        <v>0.93899999999999995</v>
      </c>
      <c r="J595" s="397">
        <v>0.40500000000000003</v>
      </c>
      <c r="K595" s="528">
        <f t="shared" si="1258"/>
        <v>0.53399999999999992</v>
      </c>
      <c r="L595" s="277">
        <f t="shared" si="1259"/>
        <v>0.43130990415335468</v>
      </c>
      <c r="M595" s="398"/>
      <c r="N595" s="617">
        <f t="shared" ref="N595" si="1281">G595+G596+G597</f>
        <v>10.675000000000001</v>
      </c>
      <c r="O595" s="616">
        <f t="shared" ref="O595" si="1282">H595+H596+H597</f>
        <v>0</v>
      </c>
      <c r="P595" s="617">
        <f t="shared" si="1262"/>
        <v>10.675000000000001</v>
      </c>
      <c r="Q595" s="616">
        <f t="shared" ref="Q595" si="1283">J595+J596+J597</f>
        <v>3.37</v>
      </c>
      <c r="R595" s="616">
        <f t="shared" ref="R595" si="1284">P595-Q595</f>
        <v>7.3050000000000006</v>
      </c>
      <c r="S595" s="620">
        <f t="shared" ref="S595" si="1285">Q595/P595</f>
        <v>0.31569086651053863</v>
      </c>
      <c r="T595" s="403"/>
      <c r="U595" s="172"/>
      <c r="V595" s="172"/>
      <c r="W595" s="172"/>
      <c r="X595" s="172"/>
      <c r="Y595" s="172"/>
      <c r="Z595" s="172"/>
    </row>
    <row r="596" spans="1:26" s="238" customFormat="1" ht="19.899999999999999" customHeight="1">
      <c r="B596" s="705"/>
      <c r="C596" s="790"/>
      <c r="D596" s="676"/>
      <c r="E596" s="621"/>
      <c r="F596" s="251" t="s">
        <v>21</v>
      </c>
      <c r="G596" s="493">
        <v>4.3979999999999997</v>
      </c>
      <c r="H596" s="498"/>
      <c r="I596" s="527">
        <f t="shared" ref="I596:I597" si="1286">G596+H596+K595</f>
        <v>4.9319999999999995</v>
      </c>
      <c r="J596" s="397">
        <v>2.9650000000000003</v>
      </c>
      <c r="K596" s="528">
        <f t="shared" si="1258"/>
        <v>1.9669999999999992</v>
      </c>
      <c r="L596" s="277">
        <f t="shared" si="1259"/>
        <v>0.6011759935117601</v>
      </c>
      <c r="M596" s="398"/>
      <c r="N596" s="618"/>
      <c r="O596" s="616"/>
      <c r="P596" s="618">
        <f t="shared" si="1262"/>
        <v>0</v>
      </c>
      <c r="Q596" s="616">
        <f t="shared" ref="Q596" si="1287">+O596-P596</f>
        <v>0</v>
      </c>
      <c r="R596" s="616" t="e">
        <f t="shared" ref="R596" si="1288">+P596/O596</f>
        <v>#DIV/0!</v>
      </c>
      <c r="S596" s="620" t="e">
        <f t="shared" ref="S596:S597" si="1289">+Q596/P596</f>
        <v>#DIV/0!</v>
      </c>
      <c r="T596" s="403"/>
      <c r="U596" s="172"/>
      <c r="V596" s="172"/>
      <c r="W596" s="172"/>
      <c r="X596" s="172"/>
      <c r="Y596" s="172"/>
      <c r="Z596" s="172"/>
    </row>
    <row r="597" spans="1:26" s="238" customFormat="1" ht="19.899999999999999" customHeight="1">
      <c r="B597" s="705"/>
      <c r="C597" s="790"/>
      <c r="D597" s="676"/>
      <c r="E597" s="621"/>
      <c r="F597" s="179" t="s">
        <v>22</v>
      </c>
      <c r="G597" s="493">
        <v>5.3380000000000001</v>
      </c>
      <c r="H597" s="498"/>
      <c r="I597" s="527">
        <f t="shared" si="1286"/>
        <v>7.3049999999999997</v>
      </c>
      <c r="J597" s="397"/>
      <c r="K597" s="528">
        <f t="shared" si="1258"/>
        <v>7.3049999999999997</v>
      </c>
      <c r="L597" s="277">
        <f t="shared" si="1259"/>
        <v>0</v>
      </c>
      <c r="M597" s="398"/>
      <c r="N597" s="619"/>
      <c r="O597" s="616"/>
      <c r="P597" s="619">
        <f t="shared" si="1262"/>
        <v>0</v>
      </c>
      <c r="Q597" s="616"/>
      <c r="R597" s="616"/>
      <c r="S597" s="620" t="e">
        <f t="shared" si="1289"/>
        <v>#DIV/0!</v>
      </c>
      <c r="T597" s="403"/>
      <c r="U597" s="172"/>
      <c r="V597" s="172"/>
      <c r="W597" s="172"/>
      <c r="X597" s="172"/>
      <c r="Y597" s="172"/>
      <c r="Z597" s="172"/>
    </row>
    <row r="598" spans="1:26" s="238" customFormat="1" ht="19.899999999999999" customHeight="1">
      <c r="B598" s="705"/>
      <c r="C598" s="790"/>
      <c r="D598" s="676"/>
      <c r="E598" s="621" t="s">
        <v>617</v>
      </c>
      <c r="F598" s="179" t="s">
        <v>20</v>
      </c>
      <c r="G598" s="493">
        <v>0.94099999999999995</v>
      </c>
      <c r="H598" s="498"/>
      <c r="I598" s="498">
        <f>G598+H598</f>
        <v>0.94099999999999995</v>
      </c>
      <c r="J598" s="494">
        <v>0.38500000000000001</v>
      </c>
      <c r="K598" s="528">
        <f t="shared" si="1212"/>
        <v>0.55599999999999994</v>
      </c>
      <c r="L598" s="277">
        <f t="shared" si="1213"/>
        <v>0.40913921360255051</v>
      </c>
      <c r="M598" s="398"/>
      <c r="N598" s="617">
        <f t="shared" ref="N598:O598" si="1290">G598+G599+G600</f>
        <v>10.672999999999998</v>
      </c>
      <c r="O598" s="616">
        <f t="shared" si="1290"/>
        <v>0</v>
      </c>
      <c r="P598" s="617">
        <f t="shared" si="1232"/>
        <v>10.672999999999998</v>
      </c>
      <c r="Q598" s="616">
        <f t="shared" ref="Q598" si="1291">J598+J599+J600</f>
        <v>2.6529999999999996</v>
      </c>
      <c r="R598" s="616">
        <f t="shared" ref="R598" si="1292">P598-Q598</f>
        <v>8.02</v>
      </c>
      <c r="S598" s="620">
        <f t="shared" ref="S598" si="1293">Q598/P598</f>
        <v>0.24857116087323153</v>
      </c>
      <c r="T598" s="403"/>
      <c r="U598" s="172"/>
      <c r="V598" s="172"/>
      <c r="W598" s="172"/>
      <c r="X598" s="172"/>
      <c r="Y598" s="172"/>
      <c r="Z598" s="172"/>
    </row>
    <row r="599" spans="1:26" s="238" customFormat="1" ht="19.899999999999999" customHeight="1">
      <c r="A599" s="237"/>
      <c r="B599" s="705"/>
      <c r="C599" s="790"/>
      <c r="D599" s="676"/>
      <c r="E599" s="621"/>
      <c r="F599" s="251" t="s">
        <v>21</v>
      </c>
      <c r="G599" s="493">
        <v>4.3949999999999996</v>
      </c>
      <c r="H599" s="498"/>
      <c r="I599" s="527">
        <f>G599+H599+K598</f>
        <v>4.9509999999999996</v>
      </c>
      <c r="J599" s="397">
        <v>2.2679999999999998</v>
      </c>
      <c r="K599" s="528">
        <f t="shared" si="1212"/>
        <v>2.6829999999999998</v>
      </c>
      <c r="L599" s="277">
        <f t="shared" si="1213"/>
        <v>0.45808927489396079</v>
      </c>
      <c r="M599" s="398"/>
      <c r="N599" s="618"/>
      <c r="O599" s="616"/>
      <c r="P599" s="618">
        <f t="shared" si="1232"/>
        <v>0</v>
      </c>
      <c r="Q599" s="616">
        <f t="shared" ref="Q599" si="1294">+O599-P599</f>
        <v>0</v>
      </c>
      <c r="R599" s="616" t="e">
        <f t="shared" ref="R599" si="1295">+P599/O599</f>
        <v>#DIV/0!</v>
      </c>
      <c r="S599" s="620" t="e">
        <f t="shared" ref="S599:S600" si="1296">+Q599/P599</f>
        <v>#DIV/0!</v>
      </c>
      <c r="T599" s="403"/>
      <c r="U599" s="172"/>
      <c r="V599" s="172"/>
      <c r="W599" s="172"/>
      <c r="X599" s="172"/>
      <c r="Y599" s="172"/>
      <c r="Z599" s="172"/>
    </row>
    <row r="600" spans="1:26" s="238" customFormat="1" ht="19.899999999999999" customHeight="1" thickBot="1">
      <c r="B600" s="705"/>
      <c r="C600" s="790"/>
      <c r="D600" s="677"/>
      <c r="E600" s="663"/>
      <c r="F600" s="179" t="s">
        <v>22</v>
      </c>
      <c r="G600" s="552">
        <v>5.3369999999999997</v>
      </c>
      <c r="H600" s="499"/>
      <c r="I600" s="532">
        <f>G600+H600+K599</f>
        <v>8.02</v>
      </c>
      <c r="J600" s="415"/>
      <c r="K600" s="533">
        <f t="shared" si="1212"/>
        <v>8.02</v>
      </c>
      <c r="L600" s="534">
        <f t="shared" si="1213"/>
        <v>0</v>
      </c>
      <c r="M600" s="398"/>
      <c r="N600" s="619"/>
      <c r="O600" s="616"/>
      <c r="P600" s="619">
        <f t="shared" si="1232"/>
        <v>0</v>
      </c>
      <c r="Q600" s="616"/>
      <c r="R600" s="616"/>
      <c r="S600" s="620" t="e">
        <f t="shared" si="1296"/>
        <v>#DIV/0!</v>
      </c>
      <c r="T600" s="403"/>
      <c r="U600" s="172"/>
      <c r="V600" s="172"/>
      <c r="W600" s="172"/>
      <c r="X600" s="172"/>
      <c r="Y600" s="172"/>
      <c r="Z600" s="172"/>
    </row>
    <row r="601" spans="1:26" s="238" customFormat="1" ht="19.899999999999999" customHeight="1">
      <c r="B601" s="705"/>
      <c r="C601" s="790"/>
      <c r="D601" s="622" t="s">
        <v>618</v>
      </c>
      <c r="E601" s="786" t="s">
        <v>619</v>
      </c>
      <c r="F601" s="179" t="s">
        <v>20</v>
      </c>
      <c r="G601" s="551">
        <v>0.93899999999999995</v>
      </c>
      <c r="H601" s="551"/>
      <c r="I601" s="546">
        <f>G601+H601</f>
        <v>0.93899999999999995</v>
      </c>
      <c r="J601" s="494">
        <v>0.81</v>
      </c>
      <c r="K601" s="529">
        <f t="shared" si="1212"/>
        <v>0.12899999999999989</v>
      </c>
      <c r="L601" s="530">
        <f t="shared" si="1213"/>
        <v>0.86261980830670937</v>
      </c>
      <c r="M601" s="398"/>
      <c r="N601" s="617">
        <f t="shared" ref="N601:O622" si="1297">G601+G602+G603</f>
        <v>10.67</v>
      </c>
      <c r="O601" s="616">
        <f t="shared" si="1297"/>
        <v>0</v>
      </c>
      <c r="P601" s="617">
        <f t="shared" si="1232"/>
        <v>10.67</v>
      </c>
      <c r="Q601" s="616">
        <f t="shared" ref="Q601" si="1298">J601+J602+J603</f>
        <v>4.0949999999999998</v>
      </c>
      <c r="R601" s="616">
        <f t="shared" ref="R601" si="1299">P601-Q601</f>
        <v>6.5750000000000002</v>
      </c>
      <c r="S601" s="620">
        <f t="shared" ref="S601" si="1300">Q601/P601</f>
        <v>0.3837863167760075</v>
      </c>
      <c r="T601" s="403"/>
      <c r="U601" s="172"/>
      <c r="V601" s="172"/>
      <c r="W601" s="172"/>
      <c r="X601" s="172"/>
      <c r="Y601" s="172"/>
      <c r="Z601" s="172"/>
    </row>
    <row r="602" spans="1:26" s="238" customFormat="1" ht="19.899999999999999" customHeight="1">
      <c r="B602" s="705"/>
      <c r="C602" s="790"/>
      <c r="D602" s="623"/>
      <c r="E602" s="786"/>
      <c r="F602" s="251" t="s">
        <v>21</v>
      </c>
      <c r="G602" s="493">
        <v>4.3959999999999999</v>
      </c>
      <c r="H602" s="493"/>
      <c r="I602" s="527">
        <f>G602+H602+K601</f>
        <v>4.5249999999999995</v>
      </c>
      <c r="J602" s="397">
        <v>2.9609999999999999</v>
      </c>
      <c r="K602" s="528">
        <f t="shared" si="1212"/>
        <v>1.5639999999999996</v>
      </c>
      <c r="L602" s="277">
        <f t="shared" si="1213"/>
        <v>0.65436464088397794</v>
      </c>
      <c r="M602" s="398"/>
      <c r="N602" s="618"/>
      <c r="O602" s="616"/>
      <c r="P602" s="618">
        <f t="shared" si="1232"/>
        <v>0</v>
      </c>
      <c r="Q602" s="616">
        <f t="shared" ref="Q602" si="1301">+O602-P602</f>
        <v>0</v>
      </c>
      <c r="R602" s="616" t="e">
        <f t="shared" ref="R602" si="1302">+P602/O602</f>
        <v>#DIV/0!</v>
      </c>
      <c r="S602" s="620" t="e">
        <f t="shared" ref="S602:S603" si="1303">+Q602/P602</f>
        <v>#DIV/0!</v>
      </c>
      <c r="T602" s="403"/>
      <c r="U602" s="172"/>
      <c r="V602" s="172"/>
      <c r="W602" s="172"/>
      <c r="X602" s="172"/>
      <c r="Y602" s="172"/>
      <c r="Z602" s="172"/>
    </row>
    <row r="603" spans="1:26" s="238" customFormat="1" ht="19.899999999999999" customHeight="1" thickBot="1">
      <c r="B603" s="705"/>
      <c r="C603" s="790"/>
      <c r="D603" s="624"/>
      <c r="E603" s="787"/>
      <c r="F603" s="179" t="s">
        <v>22</v>
      </c>
      <c r="G603" s="552">
        <v>5.335</v>
      </c>
      <c r="H603" s="552"/>
      <c r="I603" s="532">
        <f>G603+H603+K602</f>
        <v>6.8989999999999991</v>
      </c>
      <c r="J603" s="415">
        <v>0.32400000000000001</v>
      </c>
      <c r="K603" s="533">
        <f t="shared" si="1212"/>
        <v>6.5749999999999993</v>
      </c>
      <c r="L603" s="534">
        <f t="shared" si="1213"/>
        <v>4.6963328018553421E-2</v>
      </c>
      <c r="M603" s="398"/>
      <c r="N603" s="619"/>
      <c r="O603" s="616"/>
      <c r="P603" s="619">
        <f t="shared" si="1232"/>
        <v>0</v>
      </c>
      <c r="Q603" s="616"/>
      <c r="R603" s="616"/>
      <c r="S603" s="620" t="e">
        <f t="shared" si="1303"/>
        <v>#DIV/0!</v>
      </c>
      <c r="T603" s="403"/>
      <c r="U603" s="172"/>
      <c r="V603" s="172"/>
      <c r="W603" s="172"/>
      <c r="X603" s="172"/>
      <c r="Y603" s="172"/>
      <c r="Z603" s="172"/>
    </row>
    <row r="604" spans="1:26" s="238" customFormat="1" ht="19.899999999999999" customHeight="1">
      <c r="B604" s="705"/>
      <c r="C604" s="790"/>
      <c r="D604" s="625" t="s">
        <v>506</v>
      </c>
      <c r="E604" s="788" t="s">
        <v>506</v>
      </c>
      <c r="F604" s="179" t="s">
        <v>20</v>
      </c>
      <c r="G604" s="553">
        <v>4.6950000000000003</v>
      </c>
      <c r="H604" s="551"/>
      <c r="I604" s="546">
        <f>G604+H604</f>
        <v>4.6950000000000003</v>
      </c>
      <c r="J604" s="494">
        <v>3.6720000000000002</v>
      </c>
      <c r="K604" s="529">
        <f t="shared" si="1212"/>
        <v>1.0230000000000001</v>
      </c>
      <c r="L604" s="530">
        <f t="shared" si="1213"/>
        <v>0.78210862619808308</v>
      </c>
      <c r="M604" s="398"/>
      <c r="N604" s="617">
        <f t="shared" ref="N604:O625" si="1304">G604+G605+G606</f>
        <v>53.352000000000004</v>
      </c>
      <c r="O604" s="616">
        <f t="shared" si="1304"/>
        <v>0</v>
      </c>
      <c r="P604" s="617">
        <f t="shared" si="1232"/>
        <v>53.352000000000004</v>
      </c>
      <c r="Q604" s="616">
        <f t="shared" ref="Q604" si="1305">J604+J605+J606</f>
        <v>13.806000000000003</v>
      </c>
      <c r="R604" s="616">
        <f t="shared" ref="R604" si="1306">P604-Q604</f>
        <v>39.545999999999999</v>
      </c>
      <c r="S604" s="620">
        <f t="shared" ref="S604" si="1307">Q604/P604</f>
        <v>0.25877192982456143</v>
      </c>
      <c r="T604" s="403"/>
      <c r="U604" s="172"/>
      <c r="V604" s="172"/>
      <c r="W604" s="172"/>
      <c r="X604" s="172"/>
      <c r="Y604" s="172"/>
      <c r="Z604" s="172"/>
    </row>
    <row r="605" spans="1:26" s="238" customFormat="1" ht="19.899999999999999" customHeight="1">
      <c r="B605" s="705"/>
      <c r="C605" s="790"/>
      <c r="D605" s="626"/>
      <c r="E605" s="786"/>
      <c r="F605" s="251" t="s">
        <v>21</v>
      </c>
      <c r="G605" s="493">
        <v>21.98</v>
      </c>
      <c r="H605" s="493"/>
      <c r="I605" s="527">
        <f>G605+H605+K604</f>
        <v>23.003</v>
      </c>
      <c r="J605" s="397">
        <v>9.756000000000002</v>
      </c>
      <c r="K605" s="528">
        <f t="shared" si="1212"/>
        <v>13.246999999999998</v>
      </c>
      <c r="L605" s="277">
        <f t="shared" si="1213"/>
        <v>0.42411859322697049</v>
      </c>
      <c r="M605" s="398"/>
      <c r="N605" s="618"/>
      <c r="O605" s="616"/>
      <c r="P605" s="618">
        <f t="shared" si="1232"/>
        <v>0</v>
      </c>
      <c r="Q605" s="616">
        <f t="shared" ref="Q605" si="1308">+O605-P605</f>
        <v>0</v>
      </c>
      <c r="R605" s="616" t="e">
        <f t="shared" ref="R605" si="1309">+P605/O605</f>
        <v>#DIV/0!</v>
      </c>
      <c r="S605" s="620" t="e">
        <f t="shared" ref="S605:S606" si="1310">+Q605/P605</f>
        <v>#DIV/0!</v>
      </c>
      <c r="T605" s="403"/>
      <c r="U605" s="172"/>
      <c r="V605" s="172"/>
      <c r="W605" s="172"/>
      <c r="X605" s="172"/>
      <c r="Y605" s="172"/>
      <c r="Z605" s="172"/>
    </row>
    <row r="606" spans="1:26" s="238" customFormat="1" ht="19.899999999999999" customHeight="1" thickBot="1">
      <c r="B606" s="705"/>
      <c r="C606" s="790"/>
      <c r="D606" s="627"/>
      <c r="E606" s="787"/>
      <c r="F606" s="179" t="s">
        <v>22</v>
      </c>
      <c r="G606" s="552">
        <v>26.677</v>
      </c>
      <c r="H606" s="552"/>
      <c r="I606" s="532">
        <f>G606+H606+K605</f>
        <v>39.923999999999999</v>
      </c>
      <c r="J606" s="415">
        <v>0.378</v>
      </c>
      <c r="K606" s="533">
        <f t="shared" si="1212"/>
        <v>39.545999999999999</v>
      </c>
      <c r="L606" s="534">
        <f t="shared" si="1213"/>
        <v>9.4679891794409374E-3</v>
      </c>
      <c r="M606" s="398"/>
      <c r="N606" s="619"/>
      <c r="O606" s="616"/>
      <c r="P606" s="619">
        <f t="shared" si="1232"/>
        <v>0</v>
      </c>
      <c r="Q606" s="616"/>
      <c r="R606" s="616"/>
      <c r="S606" s="620" t="e">
        <f t="shared" si="1310"/>
        <v>#DIV/0!</v>
      </c>
      <c r="T606" s="403"/>
      <c r="U606" s="172"/>
      <c r="V606" s="172"/>
      <c r="W606" s="172"/>
      <c r="X606" s="172"/>
      <c r="Y606" s="172"/>
      <c r="Z606" s="172"/>
    </row>
    <row r="607" spans="1:26" s="238" customFormat="1" ht="19.899999999999999" customHeight="1">
      <c r="B607" s="705"/>
      <c r="C607" s="790"/>
      <c r="D607" s="628" t="s">
        <v>620</v>
      </c>
      <c r="E607" s="678" t="s">
        <v>621</v>
      </c>
      <c r="F607" s="179" t="s">
        <v>20</v>
      </c>
      <c r="G607" s="553">
        <v>0.94</v>
      </c>
      <c r="H607" s="500"/>
      <c r="I607" s="546">
        <f>G607+H607</f>
        <v>0.94</v>
      </c>
      <c r="J607" s="494">
        <v>1.1339999999999999</v>
      </c>
      <c r="K607" s="529">
        <f t="shared" si="1212"/>
        <v>-0.19399999999999995</v>
      </c>
      <c r="L607" s="530">
        <f t="shared" si="1213"/>
        <v>1.2063829787234042</v>
      </c>
      <c r="M607" s="398">
        <v>43858</v>
      </c>
      <c r="N607" s="617">
        <f t="shared" ref="N607:O628" si="1311">G607+G608+G609</f>
        <v>10.677</v>
      </c>
      <c r="O607" s="616">
        <f t="shared" si="1311"/>
        <v>0</v>
      </c>
      <c r="P607" s="617">
        <f t="shared" si="1232"/>
        <v>10.677</v>
      </c>
      <c r="Q607" s="616">
        <f t="shared" ref="Q607" si="1312">J607+J608+J609</f>
        <v>4.5630000000000006</v>
      </c>
      <c r="R607" s="616">
        <f t="shared" ref="R607" si="1313">P607-Q607</f>
        <v>6.113999999999999</v>
      </c>
      <c r="S607" s="620">
        <f t="shared" ref="S607" si="1314">Q607/P607</f>
        <v>0.42736723798819898</v>
      </c>
      <c r="T607" s="403"/>
      <c r="U607" s="172"/>
      <c r="V607" s="172"/>
      <c r="W607" s="172"/>
      <c r="X607" s="172"/>
      <c r="Y607" s="172"/>
      <c r="Z607" s="172"/>
    </row>
    <row r="608" spans="1:26" s="238" customFormat="1" ht="19.899999999999999" customHeight="1">
      <c r="B608" s="705"/>
      <c r="C608" s="790"/>
      <c r="D608" s="629"/>
      <c r="E608" s="639"/>
      <c r="F608" s="251" t="s">
        <v>21</v>
      </c>
      <c r="G608" s="547">
        <v>4.399</v>
      </c>
      <c r="H608" s="498"/>
      <c r="I608" s="527">
        <f>G608+H608+K607</f>
        <v>4.2050000000000001</v>
      </c>
      <c r="J608" s="397">
        <v>3.24</v>
      </c>
      <c r="K608" s="528">
        <f t="shared" si="1212"/>
        <v>0.96499999999999986</v>
      </c>
      <c r="L608" s="277">
        <f t="shared" si="1213"/>
        <v>0.77051129607609992</v>
      </c>
      <c r="M608" s="398"/>
      <c r="N608" s="618"/>
      <c r="O608" s="616"/>
      <c r="P608" s="618">
        <f t="shared" si="1232"/>
        <v>0</v>
      </c>
      <c r="Q608" s="616">
        <f t="shared" ref="Q608" si="1315">+O608-P608</f>
        <v>0</v>
      </c>
      <c r="R608" s="616" t="e">
        <f t="shared" ref="R608" si="1316">+P608/O608</f>
        <v>#DIV/0!</v>
      </c>
      <c r="S608" s="620" t="e">
        <f t="shared" ref="S608:S609" si="1317">+Q608/P608</f>
        <v>#DIV/0!</v>
      </c>
      <c r="T608" s="403"/>
      <c r="U608" s="172"/>
      <c r="V608" s="172"/>
      <c r="W608" s="172"/>
      <c r="X608" s="172"/>
      <c r="Y608" s="172"/>
      <c r="Z608" s="172"/>
    </row>
    <row r="609" spans="2:26" s="238" customFormat="1" ht="19.899999999999999" customHeight="1">
      <c r="B609" s="705"/>
      <c r="C609" s="790"/>
      <c r="D609" s="629"/>
      <c r="E609" s="639"/>
      <c r="F609" s="179" t="s">
        <v>22</v>
      </c>
      <c r="G609" s="547">
        <v>5.3380000000000001</v>
      </c>
      <c r="H609" s="498"/>
      <c r="I609" s="527">
        <f>G609+H609+K608</f>
        <v>6.3029999999999999</v>
      </c>
      <c r="J609" s="397">
        <v>0.189</v>
      </c>
      <c r="K609" s="528">
        <f t="shared" si="1212"/>
        <v>6.1139999999999999</v>
      </c>
      <c r="L609" s="277">
        <f t="shared" si="1213"/>
        <v>2.9985721085197526E-2</v>
      </c>
      <c r="M609" s="398"/>
      <c r="N609" s="619"/>
      <c r="O609" s="616"/>
      <c r="P609" s="619">
        <f t="shared" si="1232"/>
        <v>0</v>
      </c>
      <c r="Q609" s="616"/>
      <c r="R609" s="616"/>
      <c r="S609" s="620" t="e">
        <f t="shared" si="1317"/>
        <v>#DIV/0!</v>
      </c>
      <c r="T609" s="403"/>
      <c r="U609" s="172"/>
      <c r="V609" s="172"/>
      <c r="W609" s="172"/>
      <c r="X609" s="172"/>
      <c r="Y609" s="172"/>
      <c r="Z609" s="172"/>
    </row>
    <row r="610" spans="2:26" s="238" customFormat="1" ht="19.899999999999999" customHeight="1">
      <c r="B610" s="705"/>
      <c r="C610" s="790"/>
      <c r="D610" s="629"/>
      <c r="E610" s="639" t="s">
        <v>622</v>
      </c>
      <c r="F610" s="179" t="s">
        <v>20</v>
      </c>
      <c r="G610" s="547">
        <v>0.93899999999999995</v>
      </c>
      <c r="H610" s="498"/>
      <c r="I610" s="527">
        <f>G610+H610</f>
        <v>0.93899999999999995</v>
      </c>
      <c r="J610" s="397">
        <v>1.4039999999999999</v>
      </c>
      <c r="K610" s="528">
        <f t="shared" si="1212"/>
        <v>-0.46499999999999997</v>
      </c>
      <c r="L610" s="277">
        <f t="shared" si="1213"/>
        <v>1.4952076677316295</v>
      </c>
      <c r="M610" s="398">
        <v>43858</v>
      </c>
      <c r="N610" s="617">
        <f t="shared" ref="N610:O631" si="1318">G610+G611+G612</f>
        <v>10.666</v>
      </c>
      <c r="O610" s="616">
        <f t="shared" si="1318"/>
        <v>0</v>
      </c>
      <c r="P610" s="617">
        <f t="shared" si="1232"/>
        <v>10.666</v>
      </c>
      <c r="Q610" s="616">
        <f t="shared" ref="Q610" si="1319">J610+J611+J612</f>
        <v>5.6700000000000008</v>
      </c>
      <c r="R610" s="616">
        <f t="shared" ref="R610" si="1320">P610-Q610</f>
        <v>4.9959999999999996</v>
      </c>
      <c r="S610" s="620">
        <f t="shared" ref="S610" si="1321">Q610/P610</f>
        <v>0.53159572473279582</v>
      </c>
      <c r="T610" s="403"/>
      <c r="U610" s="172"/>
      <c r="V610" s="172"/>
      <c r="W610" s="172"/>
      <c r="X610" s="172"/>
      <c r="Y610" s="172"/>
      <c r="Z610" s="172"/>
    </row>
    <row r="611" spans="2:26" s="238" customFormat="1" ht="19.899999999999999" customHeight="1">
      <c r="B611" s="705"/>
      <c r="C611" s="790"/>
      <c r="D611" s="629"/>
      <c r="E611" s="639"/>
      <c r="F611" s="251" t="s">
        <v>21</v>
      </c>
      <c r="G611" s="547">
        <v>4.3940000000000001</v>
      </c>
      <c r="H611" s="498"/>
      <c r="I611" s="527">
        <f>G611+H611+K610</f>
        <v>3.9290000000000003</v>
      </c>
      <c r="J611" s="397">
        <v>3.7260000000000004</v>
      </c>
      <c r="K611" s="528">
        <f t="shared" si="1212"/>
        <v>0.20299999999999985</v>
      </c>
      <c r="L611" s="277">
        <f t="shared" si="1213"/>
        <v>0.94833290913718504</v>
      </c>
      <c r="M611" s="398"/>
      <c r="N611" s="618"/>
      <c r="O611" s="616"/>
      <c r="P611" s="618">
        <f t="shared" si="1232"/>
        <v>0</v>
      </c>
      <c r="Q611" s="616">
        <f t="shared" ref="Q611" si="1322">+O611-P611</f>
        <v>0</v>
      </c>
      <c r="R611" s="616" t="e">
        <f t="shared" ref="R611" si="1323">+P611/O611</f>
        <v>#DIV/0!</v>
      </c>
      <c r="S611" s="620" t="e">
        <f t="shared" ref="S611:S612" si="1324">+Q611/P611</f>
        <v>#DIV/0!</v>
      </c>
      <c r="T611" s="403"/>
      <c r="U611" s="172"/>
      <c r="V611" s="172"/>
      <c r="W611" s="172"/>
      <c r="X611" s="172"/>
      <c r="Y611" s="172"/>
      <c r="Z611" s="172"/>
    </row>
    <row r="612" spans="2:26" s="238" customFormat="1" ht="19.899999999999999" customHeight="1">
      <c r="B612" s="705"/>
      <c r="C612" s="790"/>
      <c r="D612" s="629"/>
      <c r="E612" s="639"/>
      <c r="F612" s="179" t="s">
        <v>22</v>
      </c>
      <c r="G612" s="547">
        <v>5.3330000000000002</v>
      </c>
      <c r="H612" s="498"/>
      <c r="I612" s="527">
        <f>G612+H612+K611</f>
        <v>5.5359999999999996</v>
      </c>
      <c r="J612" s="397">
        <v>0.54</v>
      </c>
      <c r="K612" s="528">
        <f t="shared" si="1212"/>
        <v>4.9959999999999996</v>
      </c>
      <c r="L612" s="277">
        <f t="shared" si="1213"/>
        <v>9.7543352601156083E-2</v>
      </c>
      <c r="M612" s="398"/>
      <c r="N612" s="619"/>
      <c r="O612" s="616"/>
      <c r="P612" s="619">
        <f t="shared" si="1232"/>
        <v>0</v>
      </c>
      <c r="Q612" s="616"/>
      <c r="R612" s="616"/>
      <c r="S612" s="620" t="e">
        <f t="shared" si="1324"/>
        <v>#DIV/0!</v>
      </c>
      <c r="T612" s="403"/>
      <c r="U612" s="172"/>
      <c r="V612" s="172"/>
      <c r="W612" s="172"/>
      <c r="X612" s="172"/>
      <c r="Y612" s="172"/>
      <c r="Z612" s="172"/>
    </row>
    <row r="613" spans="2:26" s="238" customFormat="1" ht="19.899999999999999" customHeight="1">
      <c r="B613" s="705"/>
      <c r="C613" s="790"/>
      <c r="D613" s="629"/>
      <c r="E613" s="639" t="s">
        <v>623</v>
      </c>
      <c r="F613" s="179" t="s">
        <v>20</v>
      </c>
      <c r="G613" s="547">
        <v>0.93899999999999995</v>
      </c>
      <c r="H613" s="498"/>
      <c r="I613" s="527">
        <f>G613+H613</f>
        <v>0.93899999999999995</v>
      </c>
      <c r="J613" s="397">
        <v>0.40500000000000003</v>
      </c>
      <c r="K613" s="528">
        <f t="shared" si="1212"/>
        <v>0.53399999999999992</v>
      </c>
      <c r="L613" s="277">
        <f t="shared" si="1213"/>
        <v>0.43130990415335468</v>
      </c>
      <c r="M613" s="398"/>
      <c r="N613" s="617">
        <f t="shared" ref="N613:O634" si="1325">G613+G614+G615</f>
        <v>10.672000000000001</v>
      </c>
      <c r="O613" s="616">
        <f t="shared" si="1325"/>
        <v>0</v>
      </c>
      <c r="P613" s="617">
        <f t="shared" si="1232"/>
        <v>10.672000000000001</v>
      </c>
      <c r="Q613" s="616">
        <f t="shared" ref="Q613" si="1326">J613+J614+J615</f>
        <v>4.6710000000000003</v>
      </c>
      <c r="R613" s="616">
        <f t="shared" ref="R613" si="1327">P613-Q613</f>
        <v>6.0010000000000003</v>
      </c>
      <c r="S613" s="620">
        <f t="shared" ref="S613" si="1328">Q613/P613</f>
        <v>0.4376874062968516</v>
      </c>
      <c r="T613" s="403"/>
      <c r="U613" s="172"/>
      <c r="V613" s="172"/>
      <c r="W613" s="172"/>
      <c r="X613" s="172"/>
      <c r="Y613" s="172"/>
      <c r="Z613" s="172"/>
    </row>
    <row r="614" spans="2:26" s="238" customFormat="1" ht="19.899999999999999" customHeight="1">
      <c r="B614" s="705"/>
      <c r="C614" s="790"/>
      <c r="D614" s="629"/>
      <c r="E614" s="639"/>
      <c r="F614" s="251" t="s">
        <v>21</v>
      </c>
      <c r="G614" s="547">
        <v>4.3970000000000002</v>
      </c>
      <c r="H614" s="498"/>
      <c r="I614" s="527">
        <f>G614+H614+K613</f>
        <v>4.931</v>
      </c>
      <c r="J614" s="397">
        <v>4.0229999999999997</v>
      </c>
      <c r="K614" s="528">
        <f t="shared" si="1212"/>
        <v>0.90800000000000036</v>
      </c>
      <c r="L614" s="277">
        <f t="shared" si="1213"/>
        <v>0.81585885215980525</v>
      </c>
      <c r="M614" s="398"/>
      <c r="N614" s="618"/>
      <c r="O614" s="616"/>
      <c r="P614" s="618">
        <f t="shared" si="1232"/>
        <v>0</v>
      </c>
      <c r="Q614" s="616">
        <f t="shared" ref="Q614" si="1329">+O614-P614</f>
        <v>0</v>
      </c>
      <c r="R614" s="616" t="e">
        <f t="shared" ref="R614" si="1330">+P614/O614</f>
        <v>#DIV/0!</v>
      </c>
      <c r="S614" s="620" t="e">
        <f t="shared" ref="S614:S615" si="1331">+Q614/P614</f>
        <v>#DIV/0!</v>
      </c>
      <c r="T614" s="403"/>
      <c r="U614" s="172"/>
      <c r="V614" s="172"/>
      <c r="W614" s="172"/>
      <c r="X614" s="172"/>
      <c r="Y614" s="172"/>
      <c r="Z614" s="172"/>
    </row>
    <row r="615" spans="2:26" s="238" customFormat="1" ht="19.899999999999999" customHeight="1">
      <c r="B615" s="705"/>
      <c r="C615" s="790"/>
      <c r="D615" s="629"/>
      <c r="E615" s="639"/>
      <c r="F615" s="179" t="s">
        <v>22</v>
      </c>
      <c r="G615" s="547">
        <v>5.3360000000000003</v>
      </c>
      <c r="H615" s="498"/>
      <c r="I615" s="527">
        <f>G615+H615+K614</f>
        <v>6.2440000000000007</v>
      </c>
      <c r="J615" s="397">
        <v>0.24299999999999999</v>
      </c>
      <c r="K615" s="528">
        <f t="shared" si="1212"/>
        <v>6.0010000000000003</v>
      </c>
      <c r="L615" s="277">
        <f t="shared" si="1213"/>
        <v>3.8917360666239582E-2</v>
      </c>
      <c r="M615" s="398"/>
      <c r="N615" s="619"/>
      <c r="O615" s="616"/>
      <c r="P615" s="619">
        <f t="shared" si="1232"/>
        <v>0</v>
      </c>
      <c r="Q615" s="616"/>
      <c r="R615" s="616"/>
      <c r="S615" s="620" t="e">
        <f t="shared" si="1331"/>
        <v>#DIV/0!</v>
      </c>
      <c r="T615" s="403"/>
      <c r="U615" s="172"/>
      <c r="V615" s="172"/>
      <c r="W615" s="172"/>
      <c r="X615" s="172"/>
      <c r="Y615" s="172"/>
      <c r="Z615" s="172"/>
    </row>
    <row r="616" spans="2:26" s="238" customFormat="1" ht="19.899999999999999" customHeight="1">
      <c r="B616" s="705"/>
      <c r="C616" s="790"/>
      <c r="D616" s="629"/>
      <c r="E616" s="639" t="s">
        <v>624</v>
      </c>
      <c r="F616" s="179" t="s">
        <v>20</v>
      </c>
      <c r="G616" s="547">
        <v>0.93899999999999995</v>
      </c>
      <c r="H616" s="498"/>
      <c r="I616" s="527">
        <f>G616+H616</f>
        <v>0.93899999999999995</v>
      </c>
      <c r="J616" s="397">
        <v>0.621</v>
      </c>
      <c r="K616" s="528">
        <f t="shared" si="1212"/>
        <v>0.31799999999999995</v>
      </c>
      <c r="L616" s="277">
        <f t="shared" si="1213"/>
        <v>0.66134185303514381</v>
      </c>
      <c r="M616" s="398"/>
      <c r="N616" s="617">
        <f t="shared" ref="N616:O637" si="1332">G616+G617+G618</f>
        <v>10.675000000000001</v>
      </c>
      <c r="O616" s="616">
        <f t="shared" si="1332"/>
        <v>0</v>
      </c>
      <c r="P616" s="617">
        <f t="shared" si="1232"/>
        <v>10.675000000000001</v>
      </c>
      <c r="Q616" s="616">
        <f t="shared" ref="Q616" si="1333">J616+J617+J618</f>
        <v>3.8069999999999995</v>
      </c>
      <c r="R616" s="616">
        <f t="shared" ref="R616" si="1334">P616-Q616</f>
        <v>6.8680000000000012</v>
      </c>
      <c r="S616" s="620">
        <f t="shared" ref="S616" si="1335">Q616/P616</f>
        <v>0.35662763466042147</v>
      </c>
      <c r="T616" s="403"/>
      <c r="U616" s="172"/>
      <c r="V616" s="172"/>
      <c r="W616" s="172"/>
      <c r="X616" s="172"/>
      <c r="Y616" s="172"/>
      <c r="Z616" s="172"/>
    </row>
    <row r="617" spans="2:26" s="238" customFormat="1" ht="19.899999999999999" customHeight="1">
      <c r="B617" s="705"/>
      <c r="C617" s="790"/>
      <c r="D617" s="629"/>
      <c r="E617" s="639"/>
      <c r="F617" s="251" t="s">
        <v>21</v>
      </c>
      <c r="G617" s="547">
        <v>4.3979999999999997</v>
      </c>
      <c r="H617" s="498"/>
      <c r="I617" s="527">
        <f>G617+H617+K616</f>
        <v>4.7159999999999993</v>
      </c>
      <c r="J617" s="397">
        <v>3.0509999999999993</v>
      </c>
      <c r="K617" s="528">
        <f t="shared" si="1212"/>
        <v>1.665</v>
      </c>
      <c r="L617" s="277">
        <f t="shared" si="1213"/>
        <v>0.64694656488549618</v>
      </c>
      <c r="M617" s="398"/>
      <c r="N617" s="618"/>
      <c r="O617" s="616"/>
      <c r="P617" s="618">
        <f t="shared" si="1232"/>
        <v>0</v>
      </c>
      <c r="Q617" s="616">
        <f t="shared" ref="Q617" si="1336">+O617-P617</f>
        <v>0</v>
      </c>
      <c r="R617" s="616" t="e">
        <f t="shared" ref="R617" si="1337">+P617/O617</f>
        <v>#DIV/0!</v>
      </c>
      <c r="S617" s="620" t="e">
        <f t="shared" ref="S617:S618" si="1338">+Q617/P617</f>
        <v>#DIV/0!</v>
      </c>
      <c r="T617" s="403"/>
      <c r="U617" s="172"/>
      <c r="V617" s="172"/>
      <c r="W617" s="172"/>
      <c r="X617" s="172"/>
      <c r="Y617" s="172"/>
      <c r="Z617" s="172"/>
    </row>
    <row r="618" spans="2:26" s="238" customFormat="1" ht="19.899999999999999" customHeight="1">
      <c r="B618" s="705"/>
      <c r="C618" s="790"/>
      <c r="D618" s="629"/>
      <c r="E618" s="639"/>
      <c r="F618" s="179" t="s">
        <v>22</v>
      </c>
      <c r="G618" s="547">
        <v>5.3380000000000001</v>
      </c>
      <c r="H618" s="498"/>
      <c r="I618" s="527">
        <f>G618+H618+K617</f>
        <v>7.0030000000000001</v>
      </c>
      <c r="J618" s="397">
        <v>0.13500000000000001</v>
      </c>
      <c r="K618" s="528">
        <f t="shared" si="1212"/>
        <v>6.8680000000000003</v>
      </c>
      <c r="L618" s="277">
        <f t="shared" si="1213"/>
        <v>1.9277452520348425E-2</v>
      </c>
      <c r="M618" s="398"/>
      <c r="N618" s="619"/>
      <c r="O618" s="616"/>
      <c r="P618" s="619">
        <f t="shared" si="1232"/>
        <v>0</v>
      </c>
      <c r="Q618" s="616"/>
      <c r="R618" s="616"/>
      <c r="S618" s="620" t="e">
        <f t="shared" si="1338"/>
        <v>#DIV/0!</v>
      </c>
      <c r="T618" s="403"/>
      <c r="U618" s="172"/>
      <c r="V618" s="172"/>
      <c r="W618" s="172"/>
      <c r="X618" s="172"/>
      <c r="Y618" s="172"/>
      <c r="Z618" s="172"/>
    </row>
    <row r="619" spans="2:26" s="238" customFormat="1" ht="19.899999999999999" customHeight="1">
      <c r="B619" s="705"/>
      <c r="C619" s="790"/>
      <c r="D619" s="629"/>
      <c r="E619" s="639" t="s">
        <v>625</v>
      </c>
      <c r="F619" s="179" t="s">
        <v>20</v>
      </c>
      <c r="G619" s="547">
        <v>0.93899999999999995</v>
      </c>
      <c r="H619" s="498"/>
      <c r="I619" s="527">
        <f>G619+H619</f>
        <v>0.93899999999999995</v>
      </c>
      <c r="J619" s="397">
        <v>0</v>
      </c>
      <c r="K619" s="528">
        <f t="shared" si="1212"/>
        <v>0.93899999999999995</v>
      </c>
      <c r="L619" s="277">
        <f t="shared" si="1213"/>
        <v>0</v>
      </c>
      <c r="M619" s="398"/>
      <c r="N619" s="617">
        <f t="shared" ref="N619:O619" si="1339">G619+G620+G621</f>
        <v>10.673</v>
      </c>
      <c r="O619" s="616">
        <f t="shared" si="1339"/>
        <v>0</v>
      </c>
      <c r="P619" s="617">
        <f t="shared" si="1232"/>
        <v>10.673</v>
      </c>
      <c r="Q619" s="616">
        <f t="shared" ref="Q619" si="1340">J619+J620+J621</f>
        <v>3.6720000000000006</v>
      </c>
      <c r="R619" s="616">
        <f t="shared" ref="R619" si="1341">P619-Q619</f>
        <v>7.0009999999999994</v>
      </c>
      <c r="S619" s="620">
        <f t="shared" ref="S619" si="1342">Q619/P619</f>
        <v>0.34404572285205665</v>
      </c>
      <c r="T619" s="403"/>
      <c r="U619" s="172"/>
      <c r="V619" s="172"/>
      <c r="W619" s="172"/>
      <c r="X619" s="172"/>
      <c r="Y619" s="172"/>
      <c r="Z619" s="172"/>
    </row>
    <row r="620" spans="2:26" s="238" customFormat="1" ht="19.899999999999999" customHeight="1">
      <c r="B620" s="705"/>
      <c r="C620" s="790"/>
      <c r="D620" s="629"/>
      <c r="E620" s="639"/>
      <c r="F620" s="251" t="s">
        <v>21</v>
      </c>
      <c r="G620" s="547">
        <v>4.3970000000000002</v>
      </c>
      <c r="H620" s="498"/>
      <c r="I620" s="527">
        <f>G620+H620+K619</f>
        <v>5.3360000000000003</v>
      </c>
      <c r="J620" s="397">
        <v>3.4020000000000006</v>
      </c>
      <c r="K620" s="528">
        <f t="shared" si="1212"/>
        <v>1.9339999999999997</v>
      </c>
      <c r="L620" s="277">
        <f t="shared" si="1213"/>
        <v>0.63755622188905559</v>
      </c>
      <c r="M620" s="398"/>
      <c r="N620" s="618"/>
      <c r="O620" s="616"/>
      <c r="P620" s="618">
        <f t="shared" si="1232"/>
        <v>0</v>
      </c>
      <c r="Q620" s="616">
        <f t="shared" ref="Q620" si="1343">+O620-P620</f>
        <v>0</v>
      </c>
      <c r="R620" s="616" t="e">
        <f t="shared" ref="R620" si="1344">+P620/O620</f>
        <v>#DIV/0!</v>
      </c>
      <c r="S620" s="620" t="e">
        <f t="shared" ref="S620:S621" si="1345">+Q620/P620</f>
        <v>#DIV/0!</v>
      </c>
      <c r="T620" s="403"/>
      <c r="U620" s="172"/>
      <c r="V620" s="172"/>
      <c r="W620" s="172"/>
      <c r="X620" s="172"/>
      <c r="Y620" s="172"/>
      <c r="Z620" s="172"/>
    </row>
    <row r="621" spans="2:26" s="238" customFormat="1" ht="19.899999999999999" customHeight="1">
      <c r="B621" s="705"/>
      <c r="C621" s="790"/>
      <c r="D621" s="629"/>
      <c r="E621" s="639"/>
      <c r="F621" s="179" t="s">
        <v>22</v>
      </c>
      <c r="G621" s="547">
        <v>5.3369999999999997</v>
      </c>
      <c r="H621" s="498"/>
      <c r="I621" s="527">
        <f>G621+H621+K620</f>
        <v>7.270999999999999</v>
      </c>
      <c r="J621" s="397">
        <v>0.27</v>
      </c>
      <c r="K621" s="528">
        <f t="shared" si="1212"/>
        <v>7.0009999999999994</v>
      </c>
      <c r="L621" s="277">
        <f t="shared" si="1213"/>
        <v>3.7133819282079504E-2</v>
      </c>
      <c r="M621" s="398"/>
      <c r="N621" s="619"/>
      <c r="O621" s="616"/>
      <c r="P621" s="619">
        <f t="shared" si="1232"/>
        <v>0</v>
      </c>
      <c r="Q621" s="616"/>
      <c r="R621" s="616"/>
      <c r="S621" s="620" t="e">
        <f t="shared" si="1345"/>
        <v>#DIV/0!</v>
      </c>
      <c r="T621" s="403"/>
      <c r="U621" s="172"/>
      <c r="V621" s="172"/>
      <c r="W621" s="172"/>
      <c r="X621" s="172"/>
      <c r="Y621" s="172"/>
      <c r="Z621" s="172"/>
    </row>
    <row r="622" spans="2:26" s="238" customFormat="1" ht="19.899999999999999" customHeight="1">
      <c r="B622" s="705"/>
      <c r="C622" s="790"/>
      <c r="D622" s="629"/>
      <c r="E622" s="639" t="s">
        <v>626</v>
      </c>
      <c r="F622" s="179" t="s">
        <v>20</v>
      </c>
      <c r="G622" s="547">
        <v>0.94</v>
      </c>
      <c r="H622" s="498"/>
      <c r="I622" s="527">
        <f>G622+H622</f>
        <v>0.94</v>
      </c>
      <c r="J622" s="397">
        <v>0.40500000000000003</v>
      </c>
      <c r="K622" s="528">
        <f t="shared" si="1212"/>
        <v>0.53499999999999992</v>
      </c>
      <c r="L622" s="277">
        <f t="shared" si="1213"/>
        <v>0.43085106382978727</v>
      </c>
      <c r="M622" s="398"/>
      <c r="N622" s="617">
        <f t="shared" ref="N622" si="1346">G622+G623+G624</f>
        <v>10.68</v>
      </c>
      <c r="O622" s="616">
        <f t="shared" si="1297"/>
        <v>0</v>
      </c>
      <c r="P622" s="617">
        <f t="shared" si="1232"/>
        <v>10.68</v>
      </c>
      <c r="Q622" s="616">
        <f t="shared" ref="Q622" si="1347">J622+J623+J624</f>
        <v>2.9160000000000004</v>
      </c>
      <c r="R622" s="616">
        <f t="shared" ref="R622" si="1348">P622-Q622</f>
        <v>7.7639999999999993</v>
      </c>
      <c r="S622" s="620">
        <f t="shared" ref="S622" si="1349">Q622/P622</f>
        <v>0.27303370786516856</v>
      </c>
      <c r="T622" s="403"/>
      <c r="U622" s="172"/>
      <c r="V622" s="172"/>
      <c r="W622" s="172"/>
      <c r="X622" s="172"/>
      <c r="Y622" s="172"/>
      <c r="Z622" s="172"/>
    </row>
    <row r="623" spans="2:26" s="238" customFormat="1" ht="19.899999999999999" customHeight="1">
      <c r="B623" s="705"/>
      <c r="C623" s="790"/>
      <c r="D623" s="629"/>
      <c r="E623" s="639"/>
      <c r="F623" s="251" t="s">
        <v>21</v>
      </c>
      <c r="G623" s="547">
        <v>4.4000000000000004</v>
      </c>
      <c r="H623" s="498"/>
      <c r="I623" s="527">
        <f>G623+H623+K622</f>
        <v>4.9350000000000005</v>
      </c>
      <c r="J623" s="397">
        <v>2.1060000000000003</v>
      </c>
      <c r="K623" s="528">
        <f t="shared" si="1212"/>
        <v>2.8290000000000002</v>
      </c>
      <c r="L623" s="277">
        <f t="shared" si="1213"/>
        <v>0.42674772036474168</v>
      </c>
      <c r="M623" s="398"/>
      <c r="N623" s="618"/>
      <c r="O623" s="616"/>
      <c r="P623" s="618">
        <f t="shared" si="1232"/>
        <v>0</v>
      </c>
      <c r="Q623" s="616">
        <f t="shared" ref="Q623" si="1350">+O623-P623</f>
        <v>0</v>
      </c>
      <c r="R623" s="616" t="e">
        <f t="shared" ref="R623" si="1351">+P623/O623</f>
        <v>#DIV/0!</v>
      </c>
      <c r="S623" s="620" t="e">
        <f t="shared" ref="S623:S624" si="1352">+Q623/P623</f>
        <v>#DIV/0!</v>
      </c>
      <c r="T623" s="403"/>
      <c r="U623" s="172"/>
      <c r="V623" s="172"/>
      <c r="W623" s="172"/>
      <c r="X623" s="172"/>
      <c r="Y623" s="172"/>
      <c r="Z623" s="172"/>
    </row>
    <row r="624" spans="2:26" s="238" customFormat="1" ht="19.899999999999999" customHeight="1">
      <c r="B624" s="705"/>
      <c r="C624" s="790"/>
      <c r="D624" s="629"/>
      <c r="E624" s="639"/>
      <c r="F624" s="179" t="s">
        <v>22</v>
      </c>
      <c r="G624" s="547">
        <v>5.34</v>
      </c>
      <c r="H624" s="498"/>
      <c r="I624" s="527">
        <f>G624+H624+K623</f>
        <v>8.1690000000000005</v>
      </c>
      <c r="J624" s="397">
        <v>0.40500000000000003</v>
      </c>
      <c r="K624" s="528">
        <f t="shared" si="1212"/>
        <v>7.7640000000000002</v>
      </c>
      <c r="L624" s="277">
        <f t="shared" si="1213"/>
        <v>4.9577671685640839E-2</v>
      </c>
      <c r="M624" s="398"/>
      <c r="N624" s="619"/>
      <c r="O624" s="616"/>
      <c r="P624" s="619">
        <f t="shared" si="1232"/>
        <v>0</v>
      </c>
      <c r="Q624" s="616"/>
      <c r="R624" s="616"/>
      <c r="S624" s="620" t="e">
        <f t="shared" si="1352"/>
        <v>#DIV/0!</v>
      </c>
      <c r="T624" s="403"/>
      <c r="U624" s="172"/>
      <c r="V624" s="172"/>
      <c r="W624" s="172"/>
      <c r="X624" s="172"/>
      <c r="Y624" s="172"/>
      <c r="Z624" s="172"/>
    </row>
    <row r="625" spans="2:26" s="238" customFormat="1" ht="19.899999999999999" customHeight="1">
      <c r="B625" s="705"/>
      <c r="C625" s="790"/>
      <c r="D625" s="629"/>
      <c r="E625" s="639" t="s">
        <v>627</v>
      </c>
      <c r="F625" s="179" t="s">
        <v>20</v>
      </c>
      <c r="G625" s="547">
        <v>0.94099999999999995</v>
      </c>
      <c r="H625" s="498"/>
      <c r="I625" s="527">
        <f>G625+H625</f>
        <v>0.94099999999999995</v>
      </c>
      <c r="J625" s="397">
        <v>0.378</v>
      </c>
      <c r="K625" s="528">
        <f t="shared" si="1212"/>
        <v>0.56299999999999994</v>
      </c>
      <c r="L625" s="277">
        <f t="shared" si="1213"/>
        <v>0.40170031880977686</v>
      </c>
      <c r="M625" s="398"/>
      <c r="N625" s="617">
        <f t="shared" ref="N625" si="1353">G625+G626+G627</f>
        <v>10.696999999999999</v>
      </c>
      <c r="O625" s="616">
        <f t="shared" si="1304"/>
        <v>0</v>
      </c>
      <c r="P625" s="617">
        <f t="shared" si="1232"/>
        <v>10.696999999999999</v>
      </c>
      <c r="Q625" s="616">
        <f t="shared" ref="Q625" si="1354">J625+J626+J627</f>
        <v>1.35</v>
      </c>
      <c r="R625" s="616">
        <f t="shared" ref="R625" si="1355">P625-Q625</f>
        <v>9.3469999999999995</v>
      </c>
      <c r="S625" s="620">
        <f t="shared" ref="S625" si="1356">Q625/P625</f>
        <v>0.12620360848836124</v>
      </c>
      <c r="T625" s="403"/>
      <c r="U625" s="172"/>
      <c r="V625" s="172"/>
      <c r="W625" s="172"/>
      <c r="X625" s="172"/>
      <c r="Y625" s="172"/>
      <c r="Z625" s="172"/>
    </row>
    <row r="626" spans="2:26" s="169" customFormat="1" ht="19.899999999999999" customHeight="1">
      <c r="B626" s="705"/>
      <c r="C626" s="790"/>
      <c r="D626" s="629"/>
      <c r="E626" s="639"/>
      <c r="F626" s="251" t="s">
        <v>21</v>
      </c>
      <c r="G626" s="547">
        <v>4.407</v>
      </c>
      <c r="H626" s="498"/>
      <c r="I626" s="527">
        <f>G626+H626+K625</f>
        <v>4.97</v>
      </c>
      <c r="J626" s="397">
        <v>0.97200000000000009</v>
      </c>
      <c r="K626" s="528">
        <f t="shared" si="1212"/>
        <v>3.9979999999999998</v>
      </c>
      <c r="L626" s="277">
        <f t="shared" si="1213"/>
        <v>0.1955734406438632</v>
      </c>
      <c r="M626" s="398"/>
      <c r="N626" s="618"/>
      <c r="O626" s="616"/>
      <c r="P626" s="618">
        <f t="shared" si="1232"/>
        <v>0</v>
      </c>
      <c r="Q626" s="616">
        <f t="shared" ref="Q626" si="1357">+O626-P626</f>
        <v>0</v>
      </c>
      <c r="R626" s="616" t="e">
        <f t="shared" ref="R626" si="1358">+P626/O626</f>
        <v>#DIV/0!</v>
      </c>
      <c r="S626" s="620" t="e">
        <f t="shared" ref="S626:S627" si="1359">+Q626/P626</f>
        <v>#DIV/0!</v>
      </c>
      <c r="T626" s="403"/>
      <c r="U626" s="172"/>
      <c r="V626" s="172"/>
      <c r="W626" s="172"/>
      <c r="X626" s="172"/>
      <c r="Y626" s="172"/>
      <c r="Z626" s="172"/>
    </row>
    <row r="627" spans="2:26" s="238" customFormat="1" ht="19.899999999999999" customHeight="1">
      <c r="B627" s="705"/>
      <c r="C627" s="790"/>
      <c r="D627" s="629"/>
      <c r="E627" s="639"/>
      <c r="F627" s="179" t="s">
        <v>22</v>
      </c>
      <c r="G627" s="547">
        <v>5.3490000000000002</v>
      </c>
      <c r="H627" s="498"/>
      <c r="I627" s="527">
        <f>G627+H627+K626</f>
        <v>9.3469999999999995</v>
      </c>
      <c r="J627" s="397"/>
      <c r="K627" s="528">
        <f t="shared" si="1212"/>
        <v>9.3469999999999995</v>
      </c>
      <c r="L627" s="277">
        <f t="shared" si="1213"/>
        <v>0</v>
      </c>
      <c r="M627" s="398"/>
      <c r="N627" s="619"/>
      <c r="O627" s="616"/>
      <c r="P627" s="619">
        <f t="shared" si="1232"/>
        <v>0</v>
      </c>
      <c r="Q627" s="616"/>
      <c r="R627" s="616"/>
      <c r="S627" s="620" t="e">
        <f t="shared" si="1359"/>
        <v>#DIV/0!</v>
      </c>
      <c r="T627" s="403"/>
      <c r="U627" s="172"/>
      <c r="V627" s="172"/>
      <c r="W627" s="172"/>
      <c r="X627" s="172"/>
      <c r="Y627" s="172"/>
      <c r="Z627" s="172"/>
    </row>
    <row r="628" spans="2:26" s="238" customFormat="1" ht="19.899999999999999" customHeight="1">
      <c r="B628" s="705"/>
      <c r="C628" s="790"/>
      <c r="D628" s="629"/>
      <c r="E628" s="639" t="s">
        <v>628</v>
      </c>
      <c r="F628" s="179" t="s">
        <v>371</v>
      </c>
      <c r="G628" s="547">
        <v>0.93899999999999995</v>
      </c>
      <c r="H628" s="498"/>
      <c r="I628" s="527">
        <f>G628+H628</f>
        <v>0.93899999999999995</v>
      </c>
      <c r="J628" s="397">
        <v>0.8640000000000001</v>
      </c>
      <c r="K628" s="528">
        <f t="shared" si="1212"/>
        <v>7.4999999999999845E-2</v>
      </c>
      <c r="L628" s="277">
        <f t="shared" si="1213"/>
        <v>0.92012779552715673</v>
      </c>
      <c r="M628" s="398"/>
      <c r="N628" s="617">
        <f t="shared" ref="N628" si="1360">G628+G629+G630</f>
        <v>10.673</v>
      </c>
      <c r="O628" s="616">
        <f t="shared" si="1311"/>
        <v>0</v>
      </c>
      <c r="P628" s="617">
        <f t="shared" si="1232"/>
        <v>10.673</v>
      </c>
      <c r="Q628" s="616">
        <f t="shared" ref="Q628" si="1361">J628+J629+J630</f>
        <v>5.508</v>
      </c>
      <c r="R628" s="616">
        <f t="shared" ref="R628" si="1362">P628-Q628</f>
        <v>5.165</v>
      </c>
      <c r="S628" s="620">
        <f t="shared" ref="S628" si="1363">Q628/P628</f>
        <v>0.51606858427808489</v>
      </c>
      <c r="T628" s="403"/>
      <c r="U628" s="172"/>
      <c r="V628" s="172"/>
      <c r="W628" s="172"/>
      <c r="X628" s="172"/>
      <c r="Y628" s="172"/>
      <c r="Z628" s="172"/>
    </row>
    <row r="629" spans="2:26" s="238" customFormat="1" ht="19.899999999999999" customHeight="1">
      <c r="B629" s="705"/>
      <c r="C629" s="790"/>
      <c r="D629" s="629"/>
      <c r="E629" s="639"/>
      <c r="F629" s="251" t="s">
        <v>21</v>
      </c>
      <c r="G629" s="547">
        <v>4.3970000000000002</v>
      </c>
      <c r="H629" s="498"/>
      <c r="I629" s="527">
        <f>G629+H629+K628</f>
        <v>4.4720000000000004</v>
      </c>
      <c r="J629" s="397">
        <v>4.4550000000000001</v>
      </c>
      <c r="K629" s="528">
        <f t="shared" si="1212"/>
        <v>1.7000000000000348E-2</v>
      </c>
      <c r="L629" s="277">
        <f t="shared" si="1213"/>
        <v>0.99619856887298741</v>
      </c>
      <c r="M629" s="398" t="s">
        <v>258</v>
      </c>
      <c r="N629" s="618"/>
      <c r="O629" s="616"/>
      <c r="P629" s="618">
        <f t="shared" si="1232"/>
        <v>0</v>
      </c>
      <c r="Q629" s="616">
        <f t="shared" ref="Q629" si="1364">+O629-P629</f>
        <v>0</v>
      </c>
      <c r="R629" s="616" t="e">
        <f t="shared" ref="R629" si="1365">+P629/O629</f>
        <v>#DIV/0!</v>
      </c>
      <c r="S629" s="620" t="e">
        <f t="shared" ref="S629:S630" si="1366">+Q629/P629</f>
        <v>#DIV/0!</v>
      </c>
      <c r="T629" s="403"/>
      <c r="U629" s="172"/>
      <c r="V629" s="172"/>
      <c r="W629" s="172"/>
      <c r="X629" s="172"/>
      <c r="Y629" s="172"/>
      <c r="Z629" s="172"/>
    </row>
    <row r="630" spans="2:26" s="238" customFormat="1" ht="19.899999999999999" customHeight="1">
      <c r="B630" s="705"/>
      <c r="C630" s="790"/>
      <c r="D630" s="629"/>
      <c r="E630" s="639"/>
      <c r="F630" s="179" t="s">
        <v>22</v>
      </c>
      <c r="G630" s="547">
        <v>5.3369999999999997</v>
      </c>
      <c r="H630" s="498"/>
      <c r="I630" s="527">
        <f>G630+H630+K629</f>
        <v>5.3540000000000001</v>
      </c>
      <c r="J630" s="397">
        <v>0.189</v>
      </c>
      <c r="K630" s="528">
        <f t="shared" si="1212"/>
        <v>5.165</v>
      </c>
      <c r="L630" s="277">
        <f t="shared" si="1213"/>
        <v>3.5300709749719834E-2</v>
      </c>
      <c r="M630" s="398"/>
      <c r="N630" s="619"/>
      <c r="O630" s="616"/>
      <c r="P630" s="619">
        <f t="shared" si="1232"/>
        <v>0</v>
      </c>
      <c r="Q630" s="616"/>
      <c r="R630" s="616"/>
      <c r="S630" s="620" t="e">
        <f t="shared" si="1366"/>
        <v>#DIV/0!</v>
      </c>
      <c r="T630" s="403"/>
      <c r="U630" s="172"/>
      <c r="V630" s="172"/>
      <c r="W630" s="172"/>
      <c r="X630" s="172"/>
      <c r="Y630" s="172"/>
      <c r="Z630" s="172"/>
    </row>
    <row r="631" spans="2:26" s="238" customFormat="1" ht="19.899999999999999" customHeight="1">
      <c r="B631" s="705"/>
      <c r="C631" s="790"/>
      <c r="D631" s="629"/>
      <c r="E631" s="639" t="s">
        <v>629</v>
      </c>
      <c r="F631" s="179" t="s">
        <v>20</v>
      </c>
      <c r="G631" s="547">
        <v>0.93899999999999995</v>
      </c>
      <c r="H631" s="498"/>
      <c r="I631" s="527">
        <f>G631+H631</f>
        <v>0.93899999999999995</v>
      </c>
      <c r="J631" s="397">
        <v>0.89100000000000001</v>
      </c>
      <c r="K631" s="528">
        <f t="shared" si="1212"/>
        <v>4.7999999999999932E-2</v>
      </c>
      <c r="L631" s="277">
        <f t="shared" si="1213"/>
        <v>0.9488817891373803</v>
      </c>
      <c r="M631" s="398"/>
      <c r="N631" s="617">
        <f t="shared" ref="N631" si="1367">G631+G632+G633</f>
        <v>10.672000000000001</v>
      </c>
      <c r="O631" s="616">
        <f t="shared" si="1318"/>
        <v>0</v>
      </c>
      <c r="P631" s="617">
        <f t="shared" si="1232"/>
        <v>10.672000000000001</v>
      </c>
      <c r="Q631" s="616">
        <f t="shared" ref="Q631" si="1368">J631+J632+J633</f>
        <v>3.7800000000000002</v>
      </c>
      <c r="R631" s="616">
        <f t="shared" ref="R631" si="1369">P631-Q631</f>
        <v>6.8920000000000003</v>
      </c>
      <c r="S631" s="620">
        <f t="shared" ref="S631" si="1370">Q631/P631</f>
        <v>0.35419790104947524</v>
      </c>
      <c r="T631" s="403"/>
      <c r="U631" s="172"/>
      <c r="V631" s="172"/>
      <c r="W631" s="172"/>
      <c r="X631" s="172"/>
      <c r="Y631" s="172"/>
      <c r="Z631" s="172"/>
    </row>
    <row r="632" spans="2:26" s="238" customFormat="1" ht="19.899999999999999" customHeight="1">
      <c r="B632" s="705"/>
      <c r="C632" s="790"/>
      <c r="D632" s="629"/>
      <c r="E632" s="639"/>
      <c r="F632" s="251" t="s">
        <v>21</v>
      </c>
      <c r="G632" s="547">
        <v>4.3970000000000002</v>
      </c>
      <c r="H632" s="498"/>
      <c r="I632" s="527">
        <f>G632+H632+K631</f>
        <v>4.4450000000000003</v>
      </c>
      <c r="J632" s="397">
        <v>2.673</v>
      </c>
      <c r="K632" s="528">
        <f t="shared" si="1212"/>
        <v>1.7720000000000002</v>
      </c>
      <c r="L632" s="277">
        <f t="shared" si="1213"/>
        <v>0.6013498312710911</v>
      </c>
      <c r="M632" s="398"/>
      <c r="N632" s="618"/>
      <c r="O632" s="616"/>
      <c r="P632" s="618">
        <f t="shared" si="1232"/>
        <v>0</v>
      </c>
      <c r="Q632" s="616">
        <f t="shared" ref="Q632" si="1371">+O632-P632</f>
        <v>0</v>
      </c>
      <c r="R632" s="616" t="e">
        <f t="shared" ref="R632" si="1372">+P632/O632</f>
        <v>#DIV/0!</v>
      </c>
      <c r="S632" s="620" t="e">
        <f t="shared" ref="S632:S633" si="1373">+Q632/P632</f>
        <v>#DIV/0!</v>
      </c>
      <c r="T632" s="403"/>
      <c r="U632" s="172"/>
      <c r="V632" s="172"/>
      <c r="W632" s="172"/>
      <c r="X632" s="172"/>
      <c r="Y632" s="172"/>
      <c r="Z632" s="172"/>
    </row>
    <row r="633" spans="2:26" s="238" customFormat="1" ht="19.899999999999999" customHeight="1">
      <c r="B633" s="705"/>
      <c r="C633" s="790"/>
      <c r="D633" s="629"/>
      <c r="E633" s="639"/>
      <c r="F633" s="179" t="s">
        <v>22</v>
      </c>
      <c r="G633" s="547">
        <v>5.3360000000000003</v>
      </c>
      <c r="H633" s="498"/>
      <c r="I633" s="527">
        <f>G633+H633+K632</f>
        <v>7.1080000000000005</v>
      </c>
      <c r="J633" s="397">
        <v>0.216</v>
      </c>
      <c r="K633" s="528">
        <f t="shared" si="1212"/>
        <v>6.8920000000000003</v>
      </c>
      <c r="L633" s="277">
        <f t="shared" si="1213"/>
        <v>3.0388294879009563E-2</v>
      </c>
      <c r="M633" s="473"/>
      <c r="N633" s="619"/>
      <c r="O633" s="616"/>
      <c r="P633" s="619">
        <f t="shared" si="1232"/>
        <v>0</v>
      </c>
      <c r="Q633" s="616"/>
      <c r="R633" s="616"/>
      <c r="S633" s="620" t="e">
        <f t="shared" si="1373"/>
        <v>#DIV/0!</v>
      </c>
      <c r="T633" s="403"/>
      <c r="U633" s="172"/>
      <c r="V633" s="172"/>
      <c r="W633" s="172"/>
      <c r="X633" s="172"/>
      <c r="Y633" s="172"/>
      <c r="Z633" s="172"/>
    </row>
    <row r="634" spans="2:26" s="238" customFormat="1" ht="19.899999999999999" customHeight="1">
      <c r="B634" s="705"/>
      <c r="C634" s="790"/>
      <c r="D634" s="629"/>
      <c r="E634" s="639" t="s">
        <v>630</v>
      </c>
      <c r="F634" s="179" t="s">
        <v>20</v>
      </c>
      <c r="G634" s="547">
        <v>0.93899999999999995</v>
      </c>
      <c r="H634" s="498"/>
      <c r="I634" s="527">
        <f>G634+H634</f>
        <v>0.93899999999999995</v>
      </c>
      <c r="J634" s="397">
        <v>1.1880000000000002</v>
      </c>
      <c r="K634" s="528">
        <f t="shared" si="1212"/>
        <v>-0.24900000000000022</v>
      </c>
      <c r="L634" s="277">
        <f t="shared" si="1213"/>
        <v>1.2651757188498405</v>
      </c>
      <c r="M634" s="398">
        <v>43858</v>
      </c>
      <c r="N634" s="617">
        <f t="shared" ref="N634" si="1374">G634+G635+G636</f>
        <v>10.675000000000001</v>
      </c>
      <c r="O634" s="616">
        <f t="shared" si="1325"/>
        <v>0</v>
      </c>
      <c r="P634" s="617">
        <f t="shared" si="1232"/>
        <v>10.675000000000001</v>
      </c>
      <c r="Q634" s="616">
        <f t="shared" ref="Q634" si="1375">J634+J635+J636</f>
        <v>5.6430000000000007</v>
      </c>
      <c r="R634" s="616">
        <f t="shared" ref="R634" si="1376">P634-Q634</f>
        <v>5.032</v>
      </c>
      <c r="S634" s="620">
        <f t="shared" ref="S634" si="1377">Q634/P634</f>
        <v>0.52861826697892278</v>
      </c>
      <c r="T634" s="403"/>
      <c r="U634" s="172"/>
      <c r="V634" s="172"/>
      <c r="W634" s="172"/>
      <c r="X634" s="172"/>
      <c r="Y634" s="172"/>
      <c r="Z634" s="172"/>
    </row>
    <row r="635" spans="2:26" s="238" customFormat="1" ht="19.899999999999999" customHeight="1">
      <c r="B635" s="705"/>
      <c r="C635" s="790"/>
      <c r="D635" s="629"/>
      <c r="E635" s="639"/>
      <c r="F635" s="251" t="s">
        <v>21</v>
      </c>
      <c r="G635" s="547">
        <v>4.3979999999999997</v>
      </c>
      <c r="H635" s="498"/>
      <c r="I635" s="527">
        <f>G635+H635+K634</f>
        <v>4.1489999999999991</v>
      </c>
      <c r="J635" s="397">
        <v>3.6449999999999996</v>
      </c>
      <c r="K635" s="528">
        <f t="shared" si="1212"/>
        <v>0.50399999999999956</v>
      </c>
      <c r="L635" s="277">
        <f t="shared" si="1213"/>
        <v>0.87852494577006512</v>
      </c>
      <c r="M635" s="398"/>
      <c r="N635" s="618"/>
      <c r="O635" s="616"/>
      <c r="P635" s="618">
        <f t="shared" si="1232"/>
        <v>0</v>
      </c>
      <c r="Q635" s="616">
        <f t="shared" ref="Q635" si="1378">+O635-P635</f>
        <v>0</v>
      </c>
      <c r="R635" s="616" t="e">
        <f t="shared" ref="R635" si="1379">+P635/O635</f>
        <v>#DIV/0!</v>
      </c>
      <c r="S635" s="620" t="e">
        <f t="shared" ref="S635:S636" si="1380">+Q635/P635</f>
        <v>#DIV/0!</v>
      </c>
      <c r="T635" s="403"/>
      <c r="U635" s="172"/>
      <c r="V635" s="172"/>
      <c r="W635" s="172"/>
      <c r="X635" s="172"/>
      <c r="Y635" s="172"/>
      <c r="Z635" s="172"/>
    </row>
    <row r="636" spans="2:26" s="238" customFormat="1" ht="19.899999999999999" customHeight="1">
      <c r="B636" s="705"/>
      <c r="C636" s="790"/>
      <c r="D636" s="629"/>
      <c r="E636" s="639"/>
      <c r="F636" s="179" t="s">
        <v>22</v>
      </c>
      <c r="G636" s="547">
        <v>5.3380000000000001</v>
      </c>
      <c r="H636" s="498"/>
      <c r="I636" s="527">
        <f>G636+H636+K635</f>
        <v>5.8419999999999996</v>
      </c>
      <c r="J636" s="397">
        <v>0.81</v>
      </c>
      <c r="K636" s="528">
        <f t="shared" si="1212"/>
        <v>5.032</v>
      </c>
      <c r="L636" s="277">
        <f t="shared" si="1213"/>
        <v>0.13865114686751115</v>
      </c>
      <c r="M636" s="398"/>
      <c r="N636" s="619"/>
      <c r="O636" s="616"/>
      <c r="P636" s="619">
        <f t="shared" si="1232"/>
        <v>0</v>
      </c>
      <c r="Q636" s="616"/>
      <c r="R636" s="616"/>
      <c r="S636" s="620" t="e">
        <f t="shared" si="1380"/>
        <v>#DIV/0!</v>
      </c>
      <c r="T636" s="403"/>
      <c r="U636" s="172"/>
      <c r="V636" s="172"/>
      <c r="W636" s="172"/>
      <c r="X636" s="172"/>
      <c r="Y636" s="172"/>
      <c r="Z636" s="172"/>
    </row>
    <row r="637" spans="2:26" s="238" customFormat="1" ht="19.899999999999999" customHeight="1">
      <c r="B637" s="705"/>
      <c r="C637" s="790"/>
      <c r="D637" s="629"/>
      <c r="E637" s="639" t="s">
        <v>631</v>
      </c>
      <c r="F637" s="179" t="s">
        <v>20</v>
      </c>
      <c r="G637" s="547">
        <v>0.93899999999999995</v>
      </c>
      <c r="H637" s="498"/>
      <c r="I637" s="527">
        <f>G637+H637</f>
        <v>0.93899999999999995</v>
      </c>
      <c r="J637" s="397">
        <v>0.54</v>
      </c>
      <c r="K637" s="528">
        <f t="shared" si="1212"/>
        <v>0.39899999999999991</v>
      </c>
      <c r="L637" s="277">
        <f t="shared" si="1213"/>
        <v>0.57507987220447288</v>
      </c>
      <c r="M637" s="398"/>
      <c r="N637" s="617">
        <f t="shared" ref="N637" si="1381">G637+G638+G639</f>
        <v>10.673999999999999</v>
      </c>
      <c r="O637" s="616">
        <f t="shared" si="1332"/>
        <v>0</v>
      </c>
      <c r="P637" s="617">
        <f t="shared" si="1232"/>
        <v>10.673999999999999</v>
      </c>
      <c r="Q637" s="616">
        <f t="shared" ref="Q637" si="1382">J637+J638+J639</f>
        <v>3.5910000000000002</v>
      </c>
      <c r="R637" s="616">
        <f t="shared" ref="R637" si="1383">P637-Q637</f>
        <v>7.0829999999999993</v>
      </c>
      <c r="S637" s="620">
        <f t="shared" ref="S637" si="1384">Q637/P637</f>
        <v>0.33642495784148402</v>
      </c>
      <c r="T637" s="403"/>
      <c r="U637" s="172"/>
      <c r="V637" s="172"/>
      <c r="W637" s="172"/>
      <c r="X637" s="172"/>
      <c r="Y637" s="172"/>
      <c r="Z637" s="172"/>
    </row>
    <row r="638" spans="2:26" s="238" customFormat="1" ht="19.899999999999999" customHeight="1">
      <c r="B638" s="705"/>
      <c r="C638" s="790"/>
      <c r="D638" s="629"/>
      <c r="E638" s="639"/>
      <c r="F638" s="251" t="s">
        <v>21</v>
      </c>
      <c r="G638" s="547">
        <v>4.3979999999999997</v>
      </c>
      <c r="H638" s="498"/>
      <c r="I638" s="527">
        <f>G638+H638+K637</f>
        <v>4.7969999999999997</v>
      </c>
      <c r="J638" s="397">
        <v>2.9430000000000001</v>
      </c>
      <c r="K638" s="528">
        <f t="shared" si="1212"/>
        <v>1.8539999999999996</v>
      </c>
      <c r="L638" s="277">
        <f t="shared" si="1213"/>
        <v>0.61350844277673555</v>
      </c>
      <c r="M638" s="398"/>
      <c r="N638" s="618"/>
      <c r="O638" s="616"/>
      <c r="P638" s="618">
        <f t="shared" si="1232"/>
        <v>0</v>
      </c>
      <c r="Q638" s="616">
        <f t="shared" ref="Q638" si="1385">+O638-P638</f>
        <v>0</v>
      </c>
      <c r="R638" s="616" t="e">
        <f t="shared" ref="R638" si="1386">+P638/O638</f>
        <v>#DIV/0!</v>
      </c>
      <c r="S638" s="620" t="e">
        <f t="shared" ref="S638:S639" si="1387">+Q638/P638</f>
        <v>#DIV/0!</v>
      </c>
      <c r="T638" s="403"/>
      <c r="U638" s="172"/>
      <c r="V638" s="172"/>
      <c r="W638" s="172"/>
      <c r="X638" s="172"/>
      <c r="Y638" s="172"/>
      <c r="Z638" s="172"/>
    </row>
    <row r="639" spans="2:26" s="238" customFormat="1" ht="19.899999999999999" customHeight="1">
      <c r="B639" s="705"/>
      <c r="C639" s="790"/>
      <c r="D639" s="629"/>
      <c r="E639" s="639"/>
      <c r="F639" s="179" t="s">
        <v>22</v>
      </c>
      <c r="G639" s="547">
        <v>5.3369999999999997</v>
      </c>
      <c r="H639" s="498"/>
      <c r="I639" s="527">
        <f>G639+H639+K638</f>
        <v>7.1909999999999989</v>
      </c>
      <c r="J639" s="397">
        <v>0.108</v>
      </c>
      <c r="K639" s="528">
        <f t="shared" si="1212"/>
        <v>7.0829999999999993</v>
      </c>
      <c r="L639" s="277">
        <f t="shared" si="1213"/>
        <v>1.5018773466833543E-2</v>
      </c>
      <c r="M639" s="398"/>
      <c r="N639" s="619"/>
      <c r="O639" s="616"/>
      <c r="P639" s="619">
        <f t="shared" si="1232"/>
        <v>0</v>
      </c>
      <c r="Q639" s="616"/>
      <c r="R639" s="616"/>
      <c r="S639" s="620" t="e">
        <f t="shared" si="1387"/>
        <v>#DIV/0!</v>
      </c>
      <c r="T639" s="403"/>
      <c r="U639" s="172"/>
      <c r="V639" s="172"/>
      <c r="W639" s="172"/>
      <c r="X639" s="172"/>
      <c r="Y639" s="172"/>
      <c r="Z639" s="172"/>
    </row>
    <row r="640" spans="2:26" s="238" customFormat="1" ht="19.899999999999999" customHeight="1">
      <c r="B640" s="705"/>
      <c r="C640" s="790"/>
      <c r="D640" s="629"/>
      <c r="E640" s="639" t="s">
        <v>632</v>
      </c>
      <c r="F640" s="179" t="s">
        <v>20</v>
      </c>
      <c r="G640" s="547">
        <v>0.93899999999999995</v>
      </c>
      <c r="H640" s="498"/>
      <c r="I640" s="527">
        <f>G640+H640</f>
        <v>0.93899999999999995</v>
      </c>
      <c r="J640" s="397">
        <v>1.2150000000000001</v>
      </c>
      <c r="K640" s="528">
        <f t="shared" si="1212"/>
        <v>-0.27600000000000013</v>
      </c>
      <c r="L640" s="277">
        <f t="shared" si="1213"/>
        <v>1.2939297124600642</v>
      </c>
      <c r="M640" s="398"/>
      <c r="N640" s="617">
        <f t="shared" ref="N640:O640" si="1388">G640+G641+G642</f>
        <v>10.672000000000001</v>
      </c>
      <c r="O640" s="616">
        <f t="shared" si="1388"/>
        <v>0</v>
      </c>
      <c r="P640" s="617">
        <f t="shared" si="1232"/>
        <v>10.672000000000001</v>
      </c>
      <c r="Q640" s="616">
        <f t="shared" ref="Q640" si="1389">J640+J641+J642</f>
        <v>5.5350000000000001</v>
      </c>
      <c r="R640" s="616">
        <f t="shared" ref="R640" si="1390">P640-Q640</f>
        <v>5.1370000000000005</v>
      </c>
      <c r="S640" s="620">
        <f t="shared" ref="S640" si="1391">Q640/P640</f>
        <v>0.51864692653673161</v>
      </c>
      <c r="T640" s="403"/>
      <c r="U640" s="172"/>
      <c r="V640" s="172"/>
      <c r="W640" s="172"/>
      <c r="X640" s="172"/>
      <c r="Y640" s="172"/>
      <c r="Z640" s="172"/>
    </row>
    <row r="641" spans="2:26" s="238" customFormat="1" ht="19.899999999999999" customHeight="1">
      <c r="B641" s="705"/>
      <c r="C641" s="790"/>
      <c r="D641" s="629"/>
      <c r="E641" s="639"/>
      <c r="F641" s="251" t="s">
        <v>21</v>
      </c>
      <c r="G641" s="547">
        <v>7.0650000000000004</v>
      </c>
      <c r="H641" s="498"/>
      <c r="I641" s="527">
        <f>G641+H641+K640</f>
        <v>6.7890000000000006</v>
      </c>
      <c r="J641" s="397">
        <v>4.1310000000000002</v>
      </c>
      <c r="K641" s="528">
        <f t="shared" si="1212"/>
        <v>2.6580000000000004</v>
      </c>
      <c r="L641" s="277">
        <f t="shared" si="1213"/>
        <v>0.6084843128590367</v>
      </c>
      <c r="M641" s="398">
        <v>43958</v>
      </c>
      <c r="N641" s="618"/>
      <c r="O641" s="616"/>
      <c r="P641" s="618">
        <f t="shared" si="1232"/>
        <v>0</v>
      </c>
      <c r="Q641" s="616">
        <f t="shared" ref="Q641" si="1392">+O641-P641</f>
        <v>0</v>
      </c>
      <c r="R641" s="616" t="e">
        <f t="shared" ref="R641" si="1393">+P641/O641</f>
        <v>#DIV/0!</v>
      </c>
      <c r="S641" s="620" t="e">
        <f t="shared" ref="S641:S642" si="1394">+Q641/P641</f>
        <v>#DIV/0!</v>
      </c>
      <c r="T641" s="403"/>
      <c r="U641" s="172"/>
      <c r="V641" s="172"/>
      <c r="W641" s="172"/>
      <c r="X641" s="172"/>
      <c r="Y641" s="172"/>
      <c r="Z641" s="172"/>
    </row>
    <row r="642" spans="2:26" s="238" customFormat="1" ht="19.899999999999999" customHeight="1">
      <c r="B642" s="705"/>
      <c r="C642" s="790"/>
      <c r="D642" s="629"/>
      <c r="E642" s="639"/>
      <c r="F642" s="179" t="s">
        <v>22</v>
      </c>
      <c r="G642" s="547">
        <v>2.6680000000000001</v>
      </c>
      <c r="H642" s="498"/>
      <c r="I642" s="527">
        <f>G642+H642+K641</f>
        <v>5.3260000000000005</v>
      </c>
      <c r="J642" s="397">
        <v>0.189</v>
      </c>
      <c r="K642" s="528">
        <f t="shared" si="1212"/>
        <v>5.1370000000000005</v>
      </c>
      <c r="L642" s="277">
        <f t="shared" si="1213"/>
        <v>3.5486293653773933E-2</v>
      </c>
      <c r="M642" s="398"/>
      <c r="N642" s="619"/>
      <c r="O642" s="616"/>
      <c r="P642" s="619">
        <f t="shared" si="1232"/>
        <v>0</v>
      </c>
      <c r="Q642" s="616"/>
      <c r="R642" s="616"/>
      <c r="S642" s="620" t="e">
        <f t="shared" si="1394"/>
        <v>#DIV/0!</v>
      </c>
      <c r="T642" s="403"/>
      <c r="U642" s="172"/>
      <c r="V642" s="172"/>
      <c r="W642" s="172"/>
      <c r="X642" s="172"/>
      <c r="Y642" s="172"/>
      <c r="Z642" s="172"/>
    </row>
    <row r="643" spans="2:26" s="238" customFormat="1" ht="19.899999999999999" customHeight="1">
      <c r="B643" s="705"/>
      <c r="C643" s="790"/>
      <c r="D643" s="629"/>
      <c r="E643" s="639" t="s">
        <v>633</v>
      </c>
      <c r="F643" s="179" t="s">
        <v>20</v>
      </c>
      <c r="G643" s="547">
        <v>0.93899999999999995</v>
      </c>
      <c r="H643" s="498"/>
      <c r="I643" s="527">
        <f>G643+H643</f>
        <v>0.93899999999999995</v>
      </c>
      <c r="J643" s="397">
        <v>0.378</v>
      </c>
      <c r="K643" s="528">
        <f t="shared" si="1212"/>
        <v>0.56099999999999994</v>
      </c>
      <c r="L643" s="277">
        <f t="shared" si="1213"/>
        <v>0.402555910543131</v>
      </c>
      <c r="M643" s="398"/>
      <c r="N643" s="617">
        <f t="shared" ref="N643:O664" si="1395">G643+G644+G645</f>
        <v>10.667</v>
      </c>
      <c r="O643" s="616">
        <f t="shared" si="1395"/>
        <v>0</v>
      </c>
      <c r="P643" s="617">
        <f t="shared" si="1232"/>
        <v>10.667</v>
      </c>
      <c r="Q643" s="616">
        <f t="shared" ref="Q643" si="1396">J643+J644+J645</f>
        <v>1.5930000000000004</v>
      </c>
      <c r="R643" s="616">
        <f t="shared" ref="R643" si="1397">P643-Q643</f>
        <v>9.0739999999999998</v>
      </c>
      <c r="S643" s="620">
        <f t="shared" ref="S643" si="1398">Q643/P643</f>
        <v>0.14933908315365149</v>
      </c>
      <c r="T643" s="403"/>
      <c r="U643" s="172"/>
      <c r="V643" s="172"/>
      <c r="W643" s="172"/>
      <c r="X643" s="172"/>
      <c r="Y643" s="172"/>
      <c r="Z643" s="172"/>
    </row>
    <row r="644" spans="2:26" s="238" customFormat="1" ht="19.899999999999999" customHeight="1">
      <c r="B644" s="705"/>
      <c r="C644" s="790"/>
      <c r="D644" s="629"/>
      <c r="E644" s="639"/>
      <c r="F644" s="251" t="s">
        <v>21</v>
      </c>
      <c r="G644" s="547">
        <v>4.3949999999999996</v>
      </c>
      <c r="H644" s="498"/>
      <c r="I644" s="527">
        <f>G644+H644+K643</f>
        <v>4.9559999999999995</v>
      </c>
      <c r="J644" s="397">
        <v>1.2150000000000003</v>
      </c>
      <c r="K644" s="528">
        <f t="shared" ref="K644:K707" si="1399">I644-J644</f>
        <v>3.7409999999999992</v>
      </c>
      <c r="L644" s="277">
        <f t="shared" ref="L644:L705" si="1400">J644/I644</f>
        <v>0.24515738498789355</v>
      </c>
      <c r="M644" s="398"/>
      <c r="N644" s="618"/>
      <c r="O644" s="616"/>
      <c r="P644" s="618">
        <f t="shared" si="1232"/>
        <v>0</v>
      </c>
      <c r="Q644" s="616">
        <f t="shared" ref="Q644" si="1401">+O644-P644</f>
        <v>0</v>
      </c>
      <c r="R644" s="616" t="e">
        <f t="shared" ref="R644" si="1402">+P644/O644</f>
        <v>#DIV/0!</v>
      </c>
      <c r="S644" s="620" t="e">
        <f t="shared" ref="S644:S645" si="1403">+Q644/P644</f>
        <v>#DIV/0!</v>
      </c>
      <c r="T644" s="403"/>
      <c r="U644" s="172"/>
      <c r="V644" s="172"/>
      <c r="W644" s="172"/>
      <c r="X644" s="172"/>
      <c r="Y644" s="172"/>
      <c r="Z644" s="172"/>
    </row>
    <row r="645" spans="2:26" s="238" customFormat="1" ht="19.899999999999999" customHeight="1">
      <c r="B645" s="705"/>
      <c r="C645" s="790"/>
      <c r="D645" s="629"/>
      <c r="E645" s="639"/>
      <c r="F645" s="179" t="s">
        <v>22</v>
      </c>
      <c r="G645" s="547">
        <v>5.3330000000000002</v>
      </c>
      <c r="H645" s="498"/>
      <c r="I645" s="527">
        <f>G645+H645+K644</f>
        <v>9.0739999999999998</v>
      </c>
      <c r="J645" s="397"/>
      <c r="K645" s="528">
        <f t="shared" si="1399"/>
        <v>9.0739999999999998</v>
      </c>
      <c r="L645" s="277">
        <f t="shared" si="1400"/>
        <v>0</v>
      </c>
      <c r="M645" s="398"/>
      <c r="N645" s="619"/>
      <c r="O645" s="616"/>
      <c r="P645" s="619">
        <f t="shared" si="1232"/>
        <v>0</v>
      </c>
      <c r="Q645" s="616"/>
      <c r="R645" s="616"/>
      <c r="S645" s="620" t="e">
        <f t="shared" si="1403"/>
        <v>#DIV/0!</v>
      </c>
      <c r="T645" s="403"/>
      <c r="U645" s="172"/>
      <c r="V645" s="172"/>
      <c r="W645" s="172"/>
      <c r="X645" s="172"/>
      <c r="Y645" s="172"/>
      <c r="Z645" s="172"/>
    </row>
    <row r="646" spans="2:26" s="238" customFormat="1" ht="19.899999999999999" customHeight="1">
      <c r="B646" s="705"/>
      <c r="C646" s="790"/>
      <c r="D646" s="629"/>
      <c r="E646" s="639" t="s">
        <v>634</v>
      </c>
      <c r="F646" s="179" t="s">
        <v>20</v>
      </c>
      <c r="G646" s="547">
        <v>0.93899999999999995</v>
      </c>
      <c r="H646" s="498"/>
      <c r="I646" s="527">
        <f>G646+H646</f>
        <v>0.93899999999999995</v>
      </c>
      <c r="J646" s="397">
        <v>0.216</v>
      </c>
      <c r="K646" s="528">
        <f t="shared" si="1399"/>
        <v>0.72299999999999998</v>
      </c>
      <c r="L646" s="277">
        <f t="shared" si="1400"/>
        <v>0.23003194888178916</v>
      </c>
      <c r="M646" s="398"/>
      <c r="N646" s="617">
        <f t="shared" ref="N646:O667" si="1404">G646+G647+G648</f>
        <v>10.675000000000001</v>
      </c>
      <c r="O646" s="616">
        <f t="shared" si="1404"/>
        <v>25</v>
      </c>
      <c r="P646" s="617">
        <f t="shared" si="1232"/>
        <v>35.674999999999997</v>
      </c>
      <c r="Q646" s="616">
        <f t="shared" ref="Q646" si="1405">J646+J647+J648</f>
        <v>1.998</v>
      </c>
      <c r="R646" s="616">
        <f t="shared" ref="R646" si="1406">P646-Q646</f>
        <v>33.677</v>
      </c>
      <c r="S646" s="620">
        <f t="shared" ref="S646" si="1407">Q646/P646</f>
        <v>5.6005606166783468E-2</v>
      </c>
      <c r="T646" s="403"/>
      <c r="U646" s="172"/>
      <c r="V646" s="172"/>
      <c r="W646" s="172"/>
      <c r="X646" s="172"/>
      <c r="Y646" s="172"/>
      <c r="Z646" s="172"/>
    </row>
    <row r="647" spans="2:26" s="238" customFormat="1" ht="19.899999999999999" customHeight="1">
      <c r="B647" s="705"/>
      <c r="C647" s="790"/>
      <c r="D647" s="629"/>
      <c r="E647" s="639"/>
      <c r="F647" s="251" t="s">
        <v>21</v>
      </c>
      <c r="G647" s="547">
        <v>4.3979999999999997</v>
      </c>
      <c r="H647" s="498">
        <v>25</v>
      </c>
      <c r="I647" s="527">
        <f>G647+H647+K646</f>
        <v>30.120999999999999</v>
      </c>
      <c r="J647" s="397">
        <v>1.782</v>
      </c>
      <c r="K647" s="528">
        <f t="shared" si="1399"/>
        <v>28.338999999999999</v>
      </c>
      <c r="L647" s="277">
        <f t="shared" si="1400"/>
        <v>5.9161382424222309E-2</v>
      </c>
      <c r="M647" s="398"/>
      <c r="N647" s="618"/>
      <c r="O647" s="616"/>
      <c r="P647" s="618">
        <f t="shared" si="1232"/>
        <v>0</v>
      </c>
      <c r="Q647" s="616">
        <f t="shared" ref="Q647" si="1408">+O647-P647</f>
        <v>0</v>
      </c>
      <c r="R647" s="616" t="e">
        <f t="shared" ref="R647" si="1409">+P647/O647</f>
        <v>#DIV/0!</v>
      </c>
      <c r="S647" s="620" t="e">
        <f t="shared" ref="S647:S648" si="1410">+Q647/P647</f>
        <v>#DIV/0!</v>
      </c>
      <c r="T647" s="403"/>
      <c r="U647" s="172"/>
      <c r="V647" s="172"/>
      <c r="W647" s="172"/>
      <c r="X647" s="172"/>
      <c r="Y647" s="172"/>
      <c r="Z647" s="172"/>
    </row>
    <row r="648" spans="2:26" s="238" customFormat="1" ht="19.899999999999999" customHeight="1">
      <c r="B648" s="705"/>
      <c r="C648" s="790"/>
      <c r="D648" s="629"/>
      <c r="E648" s="639"/>
      <c r="F648" s="179" t="s">
        <v>22</v>
      </c>
      <c r="G648" s="547">
        <v>5.3380000000000001</v>
      </c>
      <c r="H648" s="498"/>
      <c r="I648" s="527">
        <f>G648+H648+K647</f>
        <v>33.677</v>
      </c>
      <c r="J648" s="397"/>
      <c r="K648" s="528">
        <f t="shared" si="1399"/>
        <v>33.677</v>
      </c>
      <c r="L648" s="277">
        <f t="shared" si="1400"/>
        <v>0</v>
      </c>
      <c r="M648" s="398"/>
      <c r="N648" s="619"/>
      <c r="O648" s="616"/>
      <c r="P648" s="619">
        <f t="shared" si="1232"/>
        <v>0</v>
      </c>
      <c r="Q648" s="616"/>
      <c r="R648" s="616"/>
      <c r="S648" s="620" t="e">
        <f t="shared" si="1410"/>
        <v>#DIV/0!</v>
      </c>
      <c r="T648" s="403"/>
      <c r="U648" s="172"/>
      <c r="V648" s="172"/>
      <c r="W648" s="172"/>
      <c r="X648" s="172"/>
      <c r="Y648" s="172"/>
      <c r="Z648" s="172"/>
    </row>
    <row r="649" spans="2:26" s="238" customFormat="1" ht="19.899999999999999" customHeight="1">
      <c r="B649" s="705"/>
      <c r="C649" s="790"/>
      <c r="D649" s="629"/>
      <c r="E649" s="639" t="s">
        <v>635</v>
      </c>
      <c r="F649" s="179" t="s">
        <v>20</v>
      </c>
      <c r="G649" s="547">
        <v>0.93799999999999994</v>
      </c>
      <c r="H649" s="498"/>
      <c r="I649" s="527">
        <f>G649+H649</f>
        <v>0.93799999999999994</v>
      </c>
      <c r="J649" s="397">
        <v>0.8640000000000001</v>
      </c>
      <c r="K649" s="528">
        <f t="shared" si="1399"/>
        <v>7.3999999999999844E-2</v>
      </c>
      <c r="L649" s="277">
        <f t="shared" si="1400"/>
        <v>0.92110874200426451</v>
      </c>
      <c r="M649" s="398"/>
      <c r="N649" s="617">
        <f t="shared" ref="N649:O670" si="1411">G649+G650+G651</f>
        <v>10.664</v>
      </c>
      <c r="O649" s="616">
        <f t="shared" si="1411"/>
        <v>0</v>
      </c>
      <c r="P649" s="617">
        <f t="shared" si="1232"/>
        <v>10.664</v>
      </c>
      <c r="Q649" s="616">
        <f t="shared" ref="Q649" si="1412">J649+J650+J651</f>
        <v>1.512</v>
      </c>
      <c r="R649" s="616">
        <f t="shared" ref="R649" si="1413">P649-Q649</f>
        <v>9.1519999999999992</v>
      </c>
      <c r="S649" s="620">
        <f t="shared" ref="S649" si="1414">Q649/P649</f>
        <v>0.14178544636159041</v>
      </c>
      <c r="T649" s="403"/>
      <c r="U649" s="172"/>
      <c r="V649" s="172"/>
      <c r="W649" s="172"/>
      <c r="X649" s="172"/>
      <c r="Y649" s="172"/>
      <c r="Z649" s="172"/>
    </row>
    <row r="650" spans="2:26" s="238" customFormat="1" ht="19.899999999999999" customHeight="1">
      <c r="B650" s="705"/>
      <c r="C650" s="790"/>
      <c r="D650" s="629"/>
      <c r="E650" s="639"/>
      <c r="F650" s="251" t="s">
        <v>21</v>
      </c>
      <c r="G650" s="547">
        <v>4.3940000000000001</v>
      </c>
      <c r="H650" s="498"/>
      <c r="I650" s="527">
        <f>G650+H650+K649</f>
        <v>4.468</v>
      </c>
      <c r="J650" s="397">
        <v>0.621</v>
      </c>
      <c r="K650" s="528">
        <f t="shared" si="1399"/>
        <v>3.847</v>
      </c>
      <c r="L650" s="277">
        <f t="shared" si="1400"/>
        <v>0.13898836168307968</v>
      </c>
      <c r="M650" s="398"/>
      <c r="N650" s="618"/>
      <c r="O650" s="616"/>
      <c r="P650" s="618">
        <f t="shared" si="1232"/>
        <v>0</v>
      </c>
      <c r="Q650" s="616">
        <f t="shared" ref="Q650" si="1415">+O650-P650</f>
        <v>0</v>
      </c>
      <c r="R650" s="616" t="e">
        <f t="shared" ref="R650" si="1416">+P650/O650</f>
        <v>#DIV/0!</v>
      </c>
      <c r="S650" s="620" t="e">
        <f t="shared" ref="S650:S651" si="1417">+Q650/P650</f>
        <v>#DIV/0!</v>
      </c>
      <c r="T650" s="403"/>
      <c r="U650" s="172"/>
      <c r="V650" s="172"/>
      <c r="W650" s="172"/>
      <c r="X650" s="172"/>
      <c r="Y650" s="172"/>
      <c r="Z650" s="172"/>
    </row>
    <row r="651" spans="2:26" s="238" customFormat="1" ht="19.899999999999999" customHeight="1">
      <c r="B651" s="705"/>
      <c r="C651" s="790"/>
      <c r="D651" s="629"/>
      <c r="E651" s="639"/>
      <c r="F651" s="179" t="s">
        <v>22</v>
      </c>
      <c r="G651" s="547">
        <v>5.3319999999999999</v>
      </c>
      <c r="H651" s="498"/>
      <c r="I651" s="527">
        <f>G651+H651+K650</f>
        <v>9.1790000000000003</v>
      </c>
      <c r="J651" s="397">
        <v>2.7E-2</v>
      </c>
      <c r="K651" s="528">
        <f t="shared" si="1399"/>
        <v>9.152000000000001</v>
      </c>
      <c r="L651" s="277">
        <f t="shared" si="1400"/>
        <v>2.9414968950866108E-3</v>
      </c>
      <c r="M651" s="398"/>
      <c r="N651" s="619"/>
      <c r="O651" s="616"/>
      <c r="P651" s="619">
        <f t="shared" ref="P651:P708" si="1418">+N651+O651</f>
        <v>0</v>
      </c>
      <c r="Q651" s="616"/>
      <c r="R651" s="616"/>
      <c r="S651" s="620" t="e">
        <f t="shared" si="1417"/>
        <v>#DIV/0!</v>
      </c>
      <c r="T651" s="403"/>
      <c r="U651" s="172"/>
      <c r="V651" s="172"/>
      <c r="W651" s="172"/>
      <c r="X651" s="172"/>
      <c r="Y651" s="172"/>
      <c r="Z651" s="172"/>
    </row>
    <row r="652" spans="2:26" s="238" customFormat="1" ht="19.899999999999999" customHeight="1">
      <c r="B652" s="705"/>
      <c r="C652" s="790"/>
      <c r="D652" s="629"/>
      <c r="E652" s="639" t="s">
        <v>636</v>
      </c>
      <c r="F652" s="179" t="s">
        <v>20</v>
      </c>
      <c r="G652" s="547">
        <v>0.93899999999999995</v>
      </c>
      <c r="H652" s="498"/>
      <c r="I652" s="527">
        <f>G652+H652</f>
        <v>0.93899999999999995</v>
      </c>
      <c r="J652" s="397">
        <v>0</v>
      </c>
      <c r="K652" s="528">
        <f t="shared" si="1399"/>
        <v>0.93899999999999995</v>
      </c>
      <c r="L652" s="277">
        <f t="shared" si="1400"/>
        <v>0</v>
      </c>
      <c r="M652" s="398"/>
      <c r="N652" s="617">
        <f t="shared" ref="N652:O673" si="1419">G652+G653+G654</f>
        <v>10.673999999999999</v>
      </c>
      <c r="O652" s="616">
        <f t="shared" si="1419"/>
        <v>0</v>
      </c>
      <c r="P652" s="617">
        <f t="shared" si="1418"/>
        <v>10.673999999999999</v>
      </c>
      <c r="Q652" s="616">
        <f t="shared" ref="Q652" si="1420">J652+J653+J654</f>
        <v>3.5910000000000002</v>
      </c>
      <c r="R652" s="616">
        <f t="shared" ref="R652" si="1421">P652-Q652</f>
        <v>7.0829999999999993</v>
      </c>
      <c r="S652" s="620">
        <f t="shared" ref="S652" si="1422">Q652/P652</f>
        <v>0.33642495784148402</v>
      </c>
      <c r="T652" s="403"/>
      <c r="U652" s="172"/>
      <c r="V652" s="172"/>
      <c r="W652" s="172"/>
      <c r="X652" s="172"/>
      <c r="Y652" s="172"/>
      <c r="Z652" s="172"/>
    </row>
    <row r="653" spans="2:26" s="238" customFormat="1" ht="19.899999999999999" customHeight="1">
      <c r="B653" s="705"/>
      <c r="C653" s="790"/>
      <c r="D653" s="629"/>
      <c r="E653" s="639"/>
      <c r="F653" s="251" t="s">
        <v>21</v>
      </c>
      <c r="G653" s="547">
        <v>4.3979999999999997</v>
      </c>
      <c r="H653" s="498"/>
      <c r="I653" s="527">
        <f>G653+H653+K652</f>
        <v>5.3369999999999997</v>
      </c>
      <c r="J653" s="397">
        <v>2.835</v>
      </c>
      <c r="K653" s="528">
        <f t="shared" si="1399"/>
        <v>2.5019999999999998</v>
      </c>
      <c r="L653" s="277">
        <f t="shared" si="1400"/>
        <v>0.53119730185497471</v>
      </c>
      <c r="M653" s="398"/>
      <c r="N653" s="618"/>
      <c r="O653" s="616"/>
      <c r="P653" s="618">
        <f t="shared" si="1418"/>
        <v>0</v>
      </c>
      <c r="Q653" s="616">
        <f t="shared" ref="Q653" si="1423">+O653-P653</f>
        <v>0</v>
      </c>
      <c r="R653" s="616" t="e">
        <f t="shared" ref="R653" si="1424">+P653/O653</f>
        <v>#DIV/0!</v>
      </c>
      <c r="S653" s="620" t="e">
        <f t="shared" ref="S653:S654" si="1425">+Q653/P653</f>
        <v>#DIV/0!</v>
      </c>
      <c r="T653" s="403"/>
      <c r="U653" s="172"/>
      <c r="V653" s="172"/>
      <c r="W653" s="172"/>
      <c r="X653" s="172"/>
      <c r="Y653" s="172"/>
      <c r="Z653" s="172"/>
    </row>
    <row r="654" spans="2:26" s="238" customFormat="1" ht="19.899999999999999" customHeight="1">
      <c r="B654" s="705"/>
      <c r="C654" s="790"/>
      <c r="D654" s="629"/>
      <c r="E654" s="639"/>
      <c r="F654" s="179" t="s">
        <v>22</v>
      </c>
      <c r="G654" s="547">
        <v>5.3369999999999997</v>
      </c>
      <c r="H654" s="498"/>
      <c r="I654" s="527">
        <f>G654+H654+K653</f>
        <v>7.8389999999999995</v>
      </c>
      <c r="J654" s="397">
        <v>0.75600000000000001</v>
      </c>
      <c r="K654" s="528">
        <f t="shared" si="1399"/>
        <v>7.0829999999999993</v>
      </c>
      <c r="L654" s="277">
        <f t="shared" si="1400"/>
        <v>9.6440872560275545E-2</v>
      </c>
      <c r="M654" s="398"/>
      <c r="N654" s="619"/>
      <c r="O654" s="616"/>
      <c r="P654" s="619">
        <f t="shared" si="1418"/>
        <v>0</v>
      </c>
      <c r="Q654" s="616"/>
      <c r="R654" s="616"/>
      <c r="S654" s="620" t="e">
        <f t="shared" si="1425"/>
        <v>#DIV/0!</v>
      </c>
      <c r="T654" s="403"/>
      <c r="U654" s="172"/>
      <c r="V654" s="172"/>
      <c r="W654" s="172"/>
      <c r="X654" s="172"/>
      <c r="Y654" s="172"/>
      <c r="Z654" s="172"/>
    </row>
    <row r="655" spans="2:26" s="238" customFormat="1" ht="19.899999999999999" customHeight="1">
      <c r="B655" s="705"/>
      <c r="C655" s="790"/>
      <c r="D655" s="629"/>
      <c r="E655" s="639" t="s">
        <v>637</v>
      </c>
      <c r="F655" s="179" t="s">
        <v>20</v>
      </c>
      <c r="G655" s="547">
        <v>0.93899999999999995</v>
      </c>
      <c r="H655" s="498"/>
      <c r="I655" s="527">
        <f>G655+H655</f>
        <v>0.93899999999999995</v>
      </c>
      <c r="J655" s="397">
        <v>0</v>
      </c>
      <c r="K655" s="528">
        <f t="shared" si="1399"/>
        <v>0.93899999999999995</v>
      </c>
      <c r="L655" s="277">
        <f t="shared" si="1400"/>
        <v>0</v>
      </c>
      <c r="M655" s="398"/>
      <c r="N655" s="617">
        <f t="shared" ref="N655:O676" si="1426">G655+G656+G657</f>
        <v>10.673</v>
      </c>
      <c r="O655" s="616">
        <f t="shared" si="1426"/>
        <v>0</v>
      </c>
      <c r="P655" s="617">
        <f t="shared" si="1418"/>
        <v>10.673</v>
      </c>
      <c r="Q655" s="616">
        <f t="shared" ref="Q655" si="1427">J655+J656+J657</f>
        <v>4.7860000000000005</v>
      </c>
      <c r="R655" s="616">
        <f t="shared" ref="R655" si="1428">P655-Q655</f>
        <v>5.8869999999999996</v>
      </c>
      <c r="S655" s="620">
        <f t="shared" ref="S655" si="1429">Q655/P655</f>
        <v>0.44842124988288207</v>
      </c>
      <c r="T655" s="403"/>
      <c r="U655" s="172"/>
      <c r="V655" s="172"/>
      <c r="W655" s="172"/>
      <c r="X655" s="172"/>
      <c r="Y655" s="172"/>
      <c r="Z655" s="172"/>
    </row>
    <row r="656" spans="2:26" s="238" customFormat="1" ht="19.899999999999999" customHeight="1">
      <c r="B656" s="705"/>
      <c r="C656" s="790"/>
      <c r="D656" s="629"/>
      <c r="E656" s="639"/>
      <c r="F656" s="251" t="s">
        <v>21</v>
      </c>
      <c r="G656" s="547">
        <v>4.3970000000000002</v>
      </c>
      <c r="H656" s="498"/>
      <c r="I656" s="527">
        <f>G656+H656+K655</f>
        <v>5.3360000000000003</v>
      </c>
      <c r="J656" s="397">
        <v>3.8680000000000003</v>
      </c>
      <c r="K656" s="528">
        <f t="shared" si="1399"/>
        <v>1.468</v>
      </c>
      <c r="L656" s="277">
        <f t="shared" si="1400"/>
        <v>0.72488755622188905</v>
      </c>
      <c r="M656" s="398"/>
      <c r="N656" s="618"/>
      <c r="O656" s="616"/>
      <c r="P656" s="618">
        <f t="shared" si="1418"/>
        <v>0</v>
      </c>
      <c r="Q656" s="616">
        <f t="shared" ref="Q656" si="1430">+O656-P656</f>
        <v>0</v>
      </c>
      <c r="R656" s="616" t="e">
        <f t="shared" ref="R656" si="1431">+P656/O656</f>
        <v>#DIV/0!</v>
      </c>
      <c r="S656" s="620" t="e">
        <f t="shared" ref="S656:S657" si="1432">+Q656/P656</f>
        <v>#DIV/0!</v>
      </c>
      <c r="T656" s="403"/>
      <c r="U656" s="172"/>
      <c r="V656" s="172"/>
      <c r="W656" s="172"/>
      <c r="X656" s="172"/>
      <c r="Y656" s="172"/>
      <c r="Z656" s="172"/>
    </row>
    <row r="657" spans="2:26" s="238" customFormat="1" ht="19.899999999999999" customHeight="1">
      <c r="B657" s="705"/>
      <c r="C657" s="790"/>
      <c r="D657" s="629"/>
      <c r="E657" s="639"/>
      <c r="F657" s="179" t="s">
        <v>22</v>
      </c>
      <c r="G657" s="547">
        <v>5.3369999999999997</v>
      </c>
      <c r="H657" s="498"/>
      <c r="I657" s="527">
        <f>G657+H657+K656</f>
        <v>6.8049999999999997</v>
      </c>
      <c r="J657" s="397">
        <v>0.91800000000000004</v>
      </c>
      <c r="K657" s="528">
        <f t="shared" si="1399"/>
        <v>5.8869999999999996</v>
      </c>
      <c r="L657" s="277">
        <f t="shared" si="1400"/>
        <v>0.13490080822924322</v>
      </c>
      <c r="M657" s="398"/>
      <c r="N657" s="619"/>
      <c r="O657" s="616"/>
      <c r="P657" s="619">
        <f t="shared" si="1418"/>
        <v>0</v>
      </c>
      <c r="Q657" s="616"/>
      <c r="R657" s="616"/>
      <c r="S657" s="620" t="e">
        <f t="shared" si="1432"/>
        <v>#DIV/0!</v>
      </c>
      <c r="T657" s="403"/>
      <c r="U657" s="172"/>
      <c r="V657" s="172"/>
      <c r="W657" s="172"/>
      <c r="X657" s="172"/>
      <c r="Y657" s="172"/>
      <c r="Z657" s="172"/>
    </row>
    <row r="658" spans="2:26" s="238" customFormat="1" ht="19.899999999999999" customHeight="1">
      <c r="B658" s="705"/>
      <c r="C658" s="790"/>
      <c r="D658" s="629"/>
      <c r="E658" s="639" t="s">
        <v>638</v>
      </c>
      <c r="F658" s="179" t="s">
        <v>20</v>
      </c>
      <c r="G658" s="547">
        <v>0.93899999999999995</v>
      </c>
      <c r="H658" s="498"/>
      <c r="I658" s="527">
        <f>G658+H658</f>
        <v>0.93899999999999995</v>
      </c>
      <c r="J658" s="397">
        <v>0.81</v>
      </c>
      <c r="K658" s="528">
        <f t="shared" si="1399"/>
        <v>0.12899999999999989</v>
      </c>
      <c r="L658" s="277">
        <f t="shared" si="1400"/>
        <v>0.86261980830670937</v>
      </c>
      <c r="M658" s="398"/>
      <c r="N658" s="617">
        <f t="shared" ref="N658:O679" si="1433">G658+G659+G660</f>
        <v>10.673999999999999</v>
      </c>
      <c r="O658" s="616">
        <f t="shared" si="1433"/>
        <v>0</v>
      </c>
      <c r="P658" s="617">
        <f t="shared" si="1418"/>
        <v>10.673999999999999</v>
      </c>
      <c r="Q658" s="616">
        <f t="shared" ref="Q658" si="1434">J658+J659+J660</f>
        <v>4.3739999999999997</v>
      </c>
      <c r="R658" s="616">
        <f t="shared" ref="R658" si="1435">P658-Q658</f>
        <v>6.3</v>
      </c>
      <c r="S658" s="620">
        <f t="shared" ref="S658" si="1436">Q658/P658</f>
        <v>0.40978077571669475</v>
      </c>
      <c r="T658" s="403"/>
      <c r="U658" s="172"/>
      <c r="V658" s="172"/>
      <c r="W658" s="172"/>
      <c r="X658" s="172"/>
      <c r="Y658" s="172"/>
      <c r="Z658" s="172"/>
    </row>
    <row r="659" spans="2:26" s="238" customFormat="1" ht="19.899999999999999" customHeight="1">
      <c r="B659" s="705"/>
      <c r="C659" s="790"/>
      <c r="D659" s="629"/>
      <c r="E659" s="639"/>
      <c r="F659" s="251" t="s">
        <v>21</v>
      </c>
      <c r="G659" s="547">
        <v>4.3979999999999997</v>
      </c>
      <c r="H659" s="498"/>
      <c r="I659" s="527">
        <f>G659+H659+K658</f>
        <v>4.5269999999999992</v>
      </c>
      <c r="J659" s="397">
        <v>3.5639999999999996</v>
      </c>
      <c r="K659" s="528">
        <f t="shared" si="1399"/>
        <v>0.96299999999999963</v>
      </c>
      <c r="L659" s="277">
        <f t="shared" si="1400"/>
        <v>0.7872763419483102</v>
      </c>
      <c r="M659" s="398"/>
      <c r="N659" s="618"/>
      <c r="O659" s="616"/>
      <c r="P659" s="618">
        <f t="shared" si="1418"/>
        <v>0</v>
      </c>
      <c r="Q659" s="616">
        <f t="shared" ref="Q659" si="1437">+O659-P659</f>
        <v>0</v>
      </c>
      <c r="R659" s="616" t="e">
        <f t="shared" ref="R659" si="1438">+P659/O659</f>
        <v>#DIV/0!</v>
      </c>
      <c r="S659" s="620" t="e">
        <f t="shared" ref="S659:S660" si="1439">+Q659/P659</f>
        <v>#DIV/0!</v>
      </c>
      <c r="T659" s="403"/>
      <c r="U659" s="172"/>
      <c r="V659" s="172"/>
      <c r="W659" s="172"/>
      <c r="X659" s="172"/>
      <c r="Y659" s="172"/>
      <c r="Z659" s="172"/>
    </row>
    <row r="660" spans="2:26" s="238" customFormat="1" ht="19.899999999999999" customHeight="1">
      <c r="B660" s="705"/>
      <c r="C660" s="790"/>
      <c r="D660" s="629"/>
      <c r="E660" s="639"/>
      <c r="F660" s="179" t="s">
        <v>22</v>
      </c>
      <c r="G660" s="547">
        <v>5.3369999999999997</v>
      </c>
      <c r="H660" s="498"/>
      <c r="I660" s="527">
        <f>G660+H660+K659</f>
        <v>6.2999999999999989</v>
      </c>
      <c r="J660" s="397"/>
      <c r="K660" s="528">
        <f t="shared" si="1399"/>
        <v>6.2999999999999989</v>
      </c>
      <c r="L660" s="277">
        <f t="shared" si="1400"/>
        <v>0</v>
      </c>
      <c r="M660" s="398"/>
      <c r="N660" s="619"/>
      <c r="O660" s="616"/>
      <c r="P660" s="619">
        <f t="shared" si="1418"/>
        <v>0</v>
      </c>
      <c r="Q660" s="616"/>
      <c r="R660" s="616"/>
      <c r="S660" s="620" t="e">
        <f t="shared" si="1439"/>
        <v>#DIV/0!</v>
      </c>
      <c r="T660" s="403"/>
      <c r="U660" s="172"/>
      <c r="V660" s="172"/>
      <c r="W660" s="172"/>
      <c r="X660" s="172"/>
      <c r="Y660" s="172"/>
      <c r="Z660" s="172"/>
    </row>
    <row r="661" spans="2:26" s="238" customFormat="1" ht="19.899999999999999" customHeight="1">
      <c r="B661" s="705"/>
      <c r="C661" s="790"/>
      <c r="D661" s="629"/>
      <c r="E661" s="639" t="s">
        <v>639</v>
      </c>
      <c r="F661" s="179" t="s">
        <v>20</v>
      </c>
      <c r="G661" s="547">
        <v>0.93899999999999995</v>
      </c>
      <c r="H661" s="498"/>
      <c r="I661" s="527">
        <f>G661+H661</f>
        <v>0.93899999999999995</v>
      </c>
      <c r="J661" s="397">
        <v>0.81</v>
      </c>
      <c r="K661" s="528">
        <f t="shared" si="1399"/>
        <v>0.12899999999999989</v>
      </c>
      <c r="L661" s="277">
        <f t="shared" si="1400"/>
        <v>0.86261980830670937</v>
      </c>
      <c r="M661" s="398"/>
      <c r="N661" s="617">
        <f t="shared" ref="N661:O661" si="1440">G661+G662+G663</f>
        <v>10.673999999999999</v>
      </c>
      <c r="O661" s="616">
        <f t="shared" si="1440"/>
        <v>0</v>
      </c>
      <c r="P661" s="617">
        <f t="shared" si="1418"/>
        <v>10.673999999999999</v>
      </c>
      <c r="Q661" s="616">
        <f t="shared" ref="Q661" si="1441">J661+J662+J663</f>
        <v>4.2390000000000008</v>
      </c>
      <c r="R661" s="616">
        <f t="shared" ref="R661" si="1442">P661-Q661</f>
        <v>6.4349999999999987</v>
      </c>
      <c r="S661" s="620">
        <f t="shared" ref="S661" si="1443">Q661/P661</f>
        <v>0.39713322091062403</v>
      </c>
      <c r="T661" s="403"/>
      <c r="U661" s="172"/>
      <c r="V661" s="172"/>
      <c r="W661" s="172"/>
      <c r="X661" s="172"/>
      <c r="Y661" s="172"/>
      <c r="Z661" s="172"/>
    </row>
    <row r="662" spans="2:26" s="238" customFormat="1" ht="19.899999999999999" customHeight="1">
      <c r="B662" s="705"/>
      <c r="C662" s="790"/>
      <c r="D662" s="629"/>
      <c r="E662" s="639"/>
      <c r="F662" s="251" t="s">
        <v>21</v>
      </c>
      <c r="G662" s="547">
        <v>4.3979999999999997</v>
      </c>
      <c r="H662" s="498"/>
      <c r="I662" s="527">
        <f>G662+H662+K661</f>
        <v>4.5269999999999992</v>
      </c>
      <c r="J662" s="397">
        <v>3.2130000000000005</v>
      </c>
      <c r="K662" s="528">
        <f t="shared" si="1399"/>
        <v>1.3139999999999987</v>
      </c>
      <c r="L662" s="277">
        <f t="shared" si="1400"/>
        <v>0.70974155069582523</v>
      </c>
      <c r="M662" s="398"/>
      <c r="N662" s="618"/>
      <c r="O662" s="616"/>
      <c r="P662" s="618">
        <f t="shared" si="1418"/>
        <v>0</v>
      </c>
      <c r="Q662" s="616">
        <f t="shared" ref="Q662" si="1444">+O662-P662</f>
        <v>0</v>
      </c>
      <c r="R662" s="616" t="e">
        <f t="shared" ref="R662" si="1445">+P662/O662</f>
        <v>#DIV/0!</v>
      </c>
      <c r="S662" s="620" t="e">
        <f t="shared" ref="S662:S663" si="1446">+Q662/P662</f>
        <v>#DIV/0!</v>
      </c>
      <c r="T662" s="403"/>
      <c r="U662" s="172"/>
      <c r="V662" s="172"/>
      <c r="W662" s="172"/>
      <c r="X662" s="172"/>
      <c r="Y662" s="172"/>
      <c r="Z662" s="172"/>
    </row>
    <row r="663" spans="2:26" s="238" customFormat="1" ht="19.899999999999999" customHeight="1">
      <c r="B663" s="705"/>
      <c r="C663" s="790"/>
      <c r="D663" s="629"/>
      <c r="E663" s="639"/>
      <c r="F663" s="179" t="s">
        <v>22</v>
      </c>
      <c r="G663" s="547">
        <v>5.3369999999999997</v>
      </c>
      <c r="H663" s="498"/>
      <c r="I663" s="527">
        <f>G663+H663+K662</f>
        <v>6.650999999999998</v>
      </c>
      <c r="J663" s="397">
        <v>0.216</v>
      </c>
      <c r="K663" s="528">
        <f t="shared" si="1399"/>
        <v>6.4349999999999978</v>
      </c>
      <c r="L663" s="277">
        <f t="shared" si="1400"/>
        <v>3.2476319350473619E-2</v>
      </c>
      <c r="M663" s="398"/>
      <c r="N663" s="619"/>
      <c r="O663" s="616"/>
      <c r="P663" s="619">
        <f t="shared" si="1418"/>
        <v>0</v>
      </c>
      <c r="Q663" s="616"/>
      <c r="R663" s="616"/>
      <c r="S663" s="620" t="e">
        <f t="shared" si="1446"/>
        <v>#DIV/0!</v>
      </c>
      <c r="T663" s="403"/>
      <c r="U663" s="172"/>
      <c r="V663" s="172"/>
      <c r="W663" s="172"/>
      <c r="X663" s="172"/>
      <c r="Y663" s="172"/>
      <c r="Z663" s="172"/>
    </row>
    <row r="664" spans="2:26" s="238" customFormat="1" ht="19.899999999999999" customHeight="1">
      <c r="B664" s="705"/>
      <c r="C664" s="790"/>
      <c r="D664" s="629"/>
      <c r="E664" s="639" t="s">
        <v>640</v>
      </c>
      <c r="F664" s="179" t="s">
        <v>20</v>
      </c>
      <c r="G664" s="547">
        <v>0.93899999999999995</v>
      </c>
      <c r="H664" s="498"/>
      <c r="I664" s="527">
        <f>G664+H664</f>
        <v>0.93899999999999995</v>
      </c>
      <c r="J664" s="495">
        <v>0</v>
      </c>
      <c r="K664" s="528">
        <f t="shared" si="1399"/>
        <v>0.93899999999999995</v>
      </c>
      <c r="L664" s="277">
        <f t="shared" si="1400"/>
        <v>0</v>
      </c>
      <c r="M664" s="398"/>
      <c r="N664" s="617">
        <f t="shared" ref="N664" si="1447">G664+G665+G666</f>
        <v>10.673999999999999</v>
      </c>
      <c r="O664" s="616">
        <f t="shared" si="1395"/>
        <v>0</v>
      </c>
      <c r="P664" s="617">
        <f t="shared" si="1418"/>
        <v>10.673999999999999</v>
      </c>
      <c r="Q664" s="616">
        <f t="shared" ref="Q664" si="1448">J664+J665+J666</f>
        <v>4.3199999999999994</v>
      </c>
      <c r="R664" s="616">
        <f t="shared" ref="R664" si="1449">P664-Q664</f>
        <v>6.3540000000000001</v>
      </c>
      <c r="S664" s="620">
        <f t="shared" ref="S664" si="1450">Q664/P664</f>
        <v>0.40472175379426639</v>
      </c>
      <c r="T664" s="403"/>
      <c r="U664" s="172"/>
      <c r="V664" s="172"/>
      <c r="W664" s="172"/>
      <c r="X664" s="172"/>
      <c r="Y664" s="172"/>
      <c r="Z664" s="172"/>
    </row>
    <row r="665" spans="2:26" s="238" customFormat="1" ht="19.899999999999999" customHeight="1">
      <c r="B665" s="705"/>
      <c r="C665" s="790"/>
      <c r="D665" s="629"/>
      <c r="E665" s="639"/>
      <c r="F665" s="251" t="s">
        <v>21</v>
      </c>
      <c r="G665" s="547">
        <v>4.3979999999999997</v>
      </c>
      <c r="H665" s="498"/>
      <c r="I665" s="527">
        <f>G665+H665+K664</f>
        <v>5.3369999999999997</v>
      </c>
      <c r="J665" s="495">
        <v>4.0229999999999997</v>
      </c>
      <c r="K665" s="528">
        <f>I665-J665</f>
        <v>1.3140000000000001</v>
      </c>
      <c r="L665" s="548">
        <f t="shared" si="1400"/>
        <v>0.75379426644182124</v>
      </c>
      <c r="M665" s="398"/>
      <c r="N665" s="618"/>
      <c r="O665" s="616"/>
      <c r="P665" s="618">
        <f t="shared" si="1418"/>
        <v>0</v>
      </c>
      <c r="Q665" s="616">
        <f t="shared" ref="Q665" si="1451">+O665-P665</f>
        <v>0</v>
      </c>
      <c r="R665" s="616" t="e">
        <f t="shared" ref="R665" si="1452">+P665/O665</f>
        <v>#DIV/0!</v>
      </c>
      <c r="S665" s="620" t="e">
        <f t="shared" ref="S665:S666" si="1453">+Q665/P665</f>
        <v>#DIV/0!</v>
      </c>
      <c r="T665" s="403"/>
      <c r="U665" s="172"/>
      <c r="V665" s="172"/>
      <c r="W665" s="172"/>
      <c r="X665" s="172"/>
      <c r="Y665" s="172"/>
      <c r="Z665" s="172"/>
    </row>
    <row r="666" spans="2:26" s="238" customFormat="1" ht="19.899999999999999" customHeight="1">
      <c r="B666" s="705"/>
      <c r="C666" s="790"/>
      <c r="D666" s="629"/>
      <c r="E666" s="639"/>
      <c r="F666" s="179" t="s">
        <v>22</v>
      </c>
      <c r="G666" s="547">
        <v>5.3369999999999997</v>
      </c>
      <c r="H666" s="498"/>
      <c r="I666" s="527">
        <f>G666+H666+K665</f>
        <v>6.6509999999999998</v>
      </c>
      <c r="J666" s="495">
        <v>0.29699999999999999</v>
      </c>
      <c r="K666" s="528">
        <f t="shared" si="1399"/>
        <v>6.3540000000000001</v>
      </c>
      <c r="L666" s="277">
        <f t="shared" si="1400"/>
        <v>4.4654939106901215E-2</v>
      </c>
      <c r="M666" s="473"/>
      <c r="N666" s="619"/>
      <c r="O666" s="616"/>
      <c r="P666" s="619">
        <f t="shared" si="1418"/>
        <v>0</v>
      </c>
      <c r="Q666" s="616"/>
      <c r="R666" s="616"/>
      <c r="S666" s="620" t="e">
        <f t="shared" si="1453"/>
        <v>#DIV/0!</v>
      </c>
      <c r="T666" s="403"/>
      <c r="U666" s="172"/>
      <c r="V666" s="172"/>
      <c r="W666" s="172"/>
      <c r="X666" s="172"/>
      <c r="Y666" s="172"/>
      <c r="Z666" s="172"/>
    </row>
    <row r="667" spans="2:26" s="238" customFormat="1" ht="19.899999999999999" customHeight="1">
      <c r="B667" s="705"/>
      <c r="C667" s="790"/>
      <c r="D667" s="629"/>
      <c r="E667" s="639" t="s">
        <v>641</v>
      </c>
      <c r="F667" s="179" t="s">
        <v>20</v>
      </c>
      <c r="G667" s="547">
        <v>0.93899999999999995</v>
      </c>
      <c r="H667" s="498"/>
      <c r="I667" s="527">
        <f>G667+H667</f>
        <v>0.93899999999999995</v>
      </c>
      <c r="J667" s="495">
        <v>1.08</v>
      </c>
      <c r="K667" s="528">
        <f t="shared" si="1399"/>
        <v>-0.14100000000000013</v>
      </c>
      <c r="L667" s="277">
        <f t="shared" si="1400"/>
        <v>1.1501597444089458</v>
      </c>
      <c r="M667" s="398"/>
      <c r="N667" s="617">
        <f t="shared" ref="N667" si="1454">G667+G668+G669</f>
        <v>10.673999999999999</v>
      </c>
      <c r="O667" s="616">
        <f t="shared" si="1404"/>
        <v>0</v>
      </c>
      <c r="P667" s="617">
        <f t="shared" si="1418"/>
        <v>10.673999999999999</v>
      </c>
      <c r="Q667" s="616">
        <f t="shared" ref="Q667" si="1455">J667+J668+J669</f>
        <v>5.2920000000000007</v>
      </c>
      <c r="R667" s="616">
        <f t="shared" ref="R667" si="1456">P667-Q667</f>
        <v>5.3819999999999988</v>
      </c>
      <c r="S667" s="620">
        <f t="shared" ref="S667" si="1457">Q667/P667</f>
        <v>0.49578414839797647</v>
      </c>
      <c r="T667" s="403"/>
      <c r="U667" s="172"/>
      <c r="V667" s="172"/>
      <c r="W667" s="172"/>
      <c r="X667" s="172"/>
      <c r="Y667" s="172"/>
      <c r="Z667" s="172"/>
    </row>
    <row r="668" spans="2:26" s="238" customFormat="1" ht="19.899999999999999" customHeight="1">
      <c r="B668" s="705"/>
      <c r="C668" s="790"/>
      <c r="D668" s="629"/>
      <c r="E668" s="639"/>
      <c r="F668" s="251" t="s">
        <v>21</v>
      </c>
      <c r="G668" s="547">
        <v>4.3979999999999997</v>
      </c>
      <c r="H668" s="498"/>
      <c r="I668" s="527">
        <f>G668+H668+K667</f>
        <v>4.2569999999999997</v>
      </c>
      <c r="J668" s="495">
        <v>3.9960000000000004</v>
      </c>
      <c r="K668" s="528">
        <f t="shared" si="1399"/>
        <v>0.26099999999999923</v>
      </c>
      <c r="L668" s="277">
        <f t="shared" si="1400"/>
        <v>0.93868921775898539</v>
      </c>
      <c r="M668" s="398"/>
      <c r="N668" s="618"/>
      <c r="O668" s="616"/>
      <c r="P668" s="618">
        <f t="shared" si="1418"/>
        <v>0</v>
      </c>
      <c r="Q668" s="616">
        <f t="shared" ref="Q668" si="1458">+O668-P668</f>
        <v>0</v>
      </c>
      <c r="R668" s="616" t="e">
        <f t="shared" ref="R668" si="1459">+P668/O668</f>
        <v>#DIV/0!</v>
      </c>
      <c r="S668" s="620" t="e">
        <f t="shared" ref="S668:S669" si="1460">+Q668/P668</f>
        <v>#DIV/0!</v>
      </c>
      <c r="T668" s="403"/>
      <c r="U668" s="172"/>
      <c r="V668" s="172"/>
      <c r="W668" s="172"/>
      <c r="X668" s="172"/>
      <c r="Y668" s="172"/>
      <c r="Z668" s="172"/>
    </row>
    <row r="669" spans="2:26" s="238" customFormat="1" ht="19.899999999999999" customHeight="1">
      <c r="B669" s="705"/>
      <c r="C669" s="790"/>
      <c r="D669" s="629"/>
      <c r="E669" s="639"/>
      <c r="F669" s="179" t="s">
        <v>22</v>
      </c>
      <c r="G669" s="547">
        <v>5.3369999999999997</v>
      </c>
      <c r="H669" s="498"/>
      <c r="I669" s="527">
        <f>G669+H669+K668</f>
        <v>5.597999999999999</v>
      </c>
      <c r="J669" s="495">
        <v>0.216</v>
      </c>
      <c r="K669" s="528">
        <f t="shared" si="1399"/>
        <v>5.3819999999999988</v>
      </c>
      <c r="L669" s="277">
        <f t="shared" si="1400"/>
        <v>3.8585209003215444E-2</v>
      </c>
      <c r="M669" s="398"/>
      <c r="N669" s="619"/>
      <c r="O669" s="616"/>
      <c r="P669" s="619">
        <f t="shared" si="1418"/>
        <v>0</v>
      </c>
      <c r="Q669" s="616"/>
      <c r="R669" s="616"/>
      <c r="S669" s="620" t="e">
        <f t="shared" si="1460"/>
        <v>#DIV/0!</v>
      </c>
      <c r="T669" s="403"/>
      <c r="U669" s="172"/>
      <c r="V669" s="172"/>
      <c r="W669" s="172"/>
      <c r="X669" s="172"/>
      <c r="Y669" s="172"/>
      <c r="Z669" s="172"/>
    </row>
    <row r="670" spans="2:26" s="238" customFormat="1" ht="19.899999999999999" customHeight="1">
      <c r="B670" s="705"/>
      <c r="C670" s="790"/>
      <c r="D670" s="629"/>
      <c r="E670" s="639" t="s">
        <v>642</v>
      </c>
      <c r="F670" s="179" t="s">
        <v>20</v>
      </c>
      <c r="G670" s="547">
        <v>0.93899999999999995</v>
      </c>
      <c r="H670" s="498"/>
      <c r="I670" s="527">
        <f>G670+H670</f>
        <v>0.93899999999999995</v>
      </c>
      <c r="J670" s="495">
        <v>0.45900000000000002</v>
      </c>
      <c r="K670" s="528">
        <f t="shared" si="1399"/>
        <v>0.47999999999999993</v>
      </c>
      <c r="L670" s="277">
        <f t="shared" si="1400"/>
        <v>0.48881789137380194</v>
      </c>
      <c r="M670" s="398"/>
      <c r="N670" s="617">
        <f t="shared" ref="N670" si="1461">G670+G671+G672</f>
        <v>10.675000000000001</v>
      </c>
      <c r="O670" s="616">
        <f t="shared" si="1411"/>
        <v>0</v>
      </c>
      <c r="P670" s="617">
        <f t="shared" si="1418"/>
        <v>10.675000000000001</v>
      </c>
      <c r="Q670" s="616">
        <f t="shared" ref="Q670" si="1462">J670+J671+J672</f>
        <v>3.0510000000000002</v>
      </c>
      <c r="R670" s="616">
        <f t="shared" ref="R670" si="1463">P670-Q670</f>
        <v>7.6240000000000006</v>
      </c>
      <c r="S670" s="620">
        <f t="shared" ref="S670" si="1464">Q670/P670</f>
        <v>0.28580796252927398</v>
      </c>
      <c r="T670" s="403"/>
      <c r="U670" s="172"/>
      <c r="V670" s="172"/>
      <c r="W670" s="172"/>
      <c r="X670" s="172"/>
      <c r="Y670" s="172"/>
      <c r="Z670" s="172"/>
    </row>
    <row r="671" spans="2:26" s="238" customFormat="1" ht="19.899999999999999" customHeight="1">
      <c r="B671" s="705"/>
      <c r="C671" s="790"/>
      <c r="D671" s="629"/>
      <c r="E671" s="639"/>
      <c r="F671" s="251" t="s">
        <v>21</v>
      </c>
      <c r="G671" s="547">
        <v>4.3979999999999997</v>
      </c>
      <c r="H671" s="498"/>
      <c r="I671" s="527">
        <f>G671+H671+K670</f>
        <v>4.8779999999999992</v>
      </c>
      <c r="J671" s="495">
        <v>2.5920000000000001</v>
      </c>
      <c r="K671" s="528">
        <f t="shared" si="1399"/>
        <v>2.2859999999999991</v>
      </c>
      <c r="L671" s="277">
        <f t="shared" si="1400"/>
        <v>0.53136531365313666</v>
      </c>
      <c r="M671" s="398"/>
      <c r="N671" s="618"/>
      <c r="O671" s="616"/>
      <c r="P671" s="618">
        <f t="shared" si="1418"/>
        <v>0</v>
      </c>
      <c r="Q671" s="616">
        <f t="shared" ref="Q671" si="1465">+O671-P671</f>
        <v>0</v>
      </c>
      <c r="R671" s="616" t="e">
        <f t="shared" ref="R671" si="1466">+P671/O671</f>
        <v>#DIV/0!</v>
      </c>
      <c r="S671" s="620" t="e">
        <f t="shared" ref="S671:S672" si="1467">+Q671/P671</f>
        <v>#DIV/0!</v>
      </c>
      <c r="T671" s="403"/>
      <c r="U671" s="172"/>
      <c r="V671" s="172"/>
      <c r="W671" s="172"/>
      <c r="X671" s="172"/>
      <c r="Y671" s="172"/>
      <c r="Z671" s="172"/>
    </row>
    <row r="672" spans="2:26" s="238" customFormat="1" ht="19.899999999999999" customHeight="1">
      <c r="B672" s="705"/>
      <c r="C672" s="790"/>
      <c r="D672" s="629"/>
      <c r="E672" s="639"/>
      <c r="F672" s="179" t="s">
        <v>22</v>
      </c>
      <c r="G672" s="547">
        <v>5.3380000000000001</v>
      </c>
      <c r="H672" s="498"/>
      <c r="I672" s="527">
        <f>G672+H672+K671</f>
        <v>7.6239999999999988</v>
      </c>
      <c r="J672" s="495"/>
      <c r="K672" s="528">
        <f t="shared" si="1399"/>
        <v>7.6239999999999988</v>
      </c>
      <c r="L672" s="277">
        <f t="shared" si="1400"/>
        <v>0</v>
      </c>
      <c r="M672" s="398"/>
      <c r="N672" s="619"/>
      <c r="O672" s="616"/>
      <c r="P672" s="619">
        <f t="shared" si="1418"/>
        <v>0</v>
      </c>
      <c r="Q672" s="616"/>
      <c r="R672" s="616"/>
      <c r="S672" s="620" t="e">
        <f t="shared" si="1467"/>
        <v>#DIV/0!</v>
      </c>
      <c r="T672" s="403"/>
      <c r="U672" s="172"/>
      <c r="V672" s="172"/>
      <c r="W672" s="172"/>
      <c r="X672" s="172"/>
      <c r="Y672" s="172"/>
      <c r="Z672" s="172"/>
    </row>
    <row r="673" spans="2:26" s="169" customFormat="1" ht="15" customHeight="1">
      <c r="B673" s="705"/>
      <c r="C673" s="790"/>
      <c r="D673" s="629"/>
      <c r="E673" s="639" t="s">
        <v>643</v>
      </c>
      <c r="F673" s="399" t="s">
        <v>20</v>
      </c>
      <c r="G673" s="547">
        <v>0.93899999999999995</v>
      </c>
      <c r="H673" s="498"/>
      <c r="I673" s="527">
        <f>G673+H673</f>
        <v>0.93899999999999995</v>
      </c>
      <c r="J673" s="397">
        <v>0.72900000000000009</v>
      </c>
      <c r="K673" s="528">
        <f t="shared" si="1399"/>
        <v>0.20999999999999985</v>
      </c>
      <c r="L673" s="277">
        <f t="shared" si="1400"/>
        <v>0.77635782747603843</v>
      </c>
      <c r="M673" s="398"/>
      <c r="N673" s="617">
        <f t="shared" ref="N673" si="1468">G673+G674+G675</f>
        <v>10.673999999999999</v>
      </c>
      <c r="O673" s="616">
        <f t="shared" si="1419"/>
        <v>0</v>
      </c>
      <c r="P673" s="617">
        <f t="shared" si="1418"/>
        <v>10.673999999999999</v>
      </c>
      <c r="Q673" s="616">
        <f t="shared" ref="Q673" si="1469">J673+J674+J675</f>
        <v>4.1849999999999996</v>
      </c>
      <c r="R673" s="616">
        <f t="shared" ref="R673" si="1470">P673-Q673</f>
        <v>6.4889999999999999</v>
      </c>
      <c r="S673" s="620">
        <f t="shared" ref="S673" si="1471">Q673/P673</f>
        <v>0.39207419898819562</v>
      </c>
      <c r="T673" s="403"/>
      <c r="U673" s="172"/>
      <c r="V673" s="172"/>
      <c r="W673" s="172"/>
      <c r="X673" s="172"/>
      <c r="Y673" s="172"/>
      <c r="Z673" s="172"/>
    </row>
    <row r="674" spans="2:26" s="169" customFormat="1" ht="19.899999999999999" customHeight="1">
      <c r="B674" s="705"/>
      <c r="C674" s="790"/>
      <c r="D674" s="629"/>
      <c r="E674" s="639"/>
      <c r="F674" s="251" t="s">
        <v>21</v>
      </c>
      <c r="G674" s="547">
        <v>4.3979999999999997</v>
      </c>
      <c r="H674" s="498"/>
      <c r="I674" s="527">
        <f>G674+H674+K673</f>
        <v>4.6079999999999997</v>
      </c>
      <c r="J674" s="397">
        <v>3.2669999999999999</v>
      </c>
      <c r="K674" s="528">
        <f t="shared" si="1399"/>
        <v>1.3409999999999997</v>
      </c>
      <c r="L674" s="277">
        <f t="shared" si="1400"/>
        <v>0.708984375</v>
      </c>
      <c r="M674" s="398"/>
      <c r="N674" s="618"/>
      <c r="O674" s="616"/>
      <c r="P674" s="618">
        <f t="shared" si="1418"/>
        <v>0</v>
      </c>
      <c r="Q674" s="616">
        <f t="shared" ref="Q674" si="1472">+O674-P674</f>
        <v>0</v>
      </c>
      <c r="R674" s="616" t="e">
        <f t="shared" ref="R674" si="1473">+P674/O674</f>
        <v>#DIV/0!</v>
      </c>
      <c r="S674" s="620" t="e">
        <f t="shared" ref="S674:S675" si="1474">+Q674/P674</f>
        <v>#DIV/0!</v>
      </c>
      <c r="T674" s="403"/>
      <c r="U674" s="172"/>
      <c r="V674" s="172"/>
      <c r="W674" s="172"/>
      <c r="X674" s="172"/>
      <c r="Y674" s="172"/>
      <c r="Z674" s="172"/>
    </row>
    <row r="675" spans="2:26" s="169" customFormat="1" ht="19.899999999999999" customHeight="1">
      <c r="B675" s="705"/>
      <c r="C675" s="790"/>
      <c r="D675" s="629"/>
      <c r="E675" s="639"/>
      <c r="F675" s="179" t="s">
        <v>22</v>
      </c>
      <c r="G675" s="547">
        <v>5.3369999999999997</v>
      </c>
      <c r="H675" s="498"/>
      <c r="I675" s="527">
        <f>G675+H675+K674</f>
        <v>6.677999999999999</v>
      </c>
      <c r="J675" s="397">
        <v>0.189</v>
      </c>
      <c r="K675" s="528">
        <f t="shared" si="1399"/>
        <v>6.488999999999999</v>
      </c>
      <c r="L675" s="277">
        <f t="shared" si="1400"/>
        <v>2.8301886792452834E-2</v>
      </c>
      <c r="M675" s="398"/>
      <c r="N675" s="619"/>
      <c r="O675" s="616"/>
      <c r="P675" s="619">
        <f t="shared" si="1418"/>
        <v>0</v>
      </c>
      <c r="Q675" s="616"/>
      <c r="R675" s="616"/>
      <c r="S675" s="620" t="e">
        <f t="shared" si="1474"/>
        <v>#DIV/0!</v>
      </c>
      <c r="T675" s="403"/>
      <c r="U675" s="172"/>
      <c r="V675" s="172"/>
      <c r="W675" s="172"/>
      <c r="X675" s="172"/>
      <c r="Y675" s="172"/>
      <c r="Z675" s="172"/>
    </row>
    <row r="676" spans="2:26" s="238" customFormat="1" ht="19.899999999999999" customHeight="1">
      <c r="B676" s="705"/>
      <c r="C676" s="790"/>
      <c r="D676" s="629"/>
      <c r="E676" s="639" t="s">
        <v>644</v>
      </c>
      <c r="F676" s="179" t="s">
        <v>20</v>
      </c>
      <c r="G676" s="547">
        <v>0.93899999999999995</v>
      </c>
      <c r="H676" s="498"/>
      <c r="I676" s="527">
        <f>G676+H676</f>
        <v>0.93899999999999995</v>
      </c>
      <c r="J676" s="397">
        <v>0</v>
      </c>
      <c r="K676" s="528">
        <f t="shared" si="1399"/>
        <v>0.93899999999999995</v>
      </c>
      <c r="L676" s="277">
        <f t="shared" si="1400"/>
        <v>0</v>
      </c>
      <c r="M676" s="398"/>
      <c r="N676" s="617">
        <f t="shared" ref="N676" si="1475">G676+G677+G678</f>
        <v>10.672000000000001</v>
      </c>
      <c r="O676" s="616">
        <f t="shared" si="1426"/>
        <v>0</v>
      </c>
      <c r="P676" s="617">
        <f t="shared" si="1418"/>
        <v>10.672000000000001</v>
      </c>
      <c r="Q676" s="616">
        <f t="shared" ref="Q676" si="1476">J676+J677+J678</f>
        <v>1.4040000000000001</v>
      </c>
      <c r="R676" s="616">
        <f t="shared" ref="R676" si="1477">P676-Q676</f>
        <v>9.2680000000000007</v>
      </c>
      <c r="S676" s="620">
        <f t="shared" ref="S676" si="1478">Q676/P676</f>
        <v>0.13155922038980511</v>
      </c>
      <c r="T676" s="403"/>
      <c r="U676" s="172"/>
      <c r="V676" s="172"/>
      <c r="W676" s="172"/>
      <c r="X676" s="172"/>
      <c r="Y676" s="172"/>
      <c r="Z676" s="172"/>
    </row>
    <row r="677" spans="2:26" s="238" customFormat="1" ht="19.899999999999999" customHeight="1">
      <c r="B677" s="705"/>
      <c r="C677" s="790"/>
      <c r="D677" s="629"/>
      <c r="E677" s="639"/>
      <c r="F677" s="251" t="s">
        <v>21</v>
      </c>
      <c r="G677" s="547">
        <v>4.3970000000000002</v>
      </c>
      <c r="H677" s="498"/>
      <c r="I677" s="527">
        <f>G677+H677+K676</f>
        <v>5.3360000000000003</v>
      </c>
      <c r="J677" s="397">
        <v>1.296</v>
      </c>
      <c r="K677" s="528">
        <f>I677-J677</f>
        <v>4.04</v>
      </c>
      <c r="L677" s="277">
        <f t="shared" si="1400"/>
        <v>0.24287856071964017</v>
      </c>
      <c r="M677" s="398"/>
      <c r="N677" s="618"/>
      <c r="O677" s="616"/>
      <c r="P677" s="618">
        <f t="shared" si="1418"/>
        <v>0</v>
      </c>
      <c r="Q677" s="616">
        <f t="shared" ref="Q677" si="1479">+O677-P677</f>
        <v>0</v>
      </c>
      <c r="R677" s="616" t="e">
        <f t="shared" ref="R677" si="1480">+P677/O677</f>
        <v>#DIV/0!</v>
      </c>
      <c r="S677" s="620" t="e">
        <f t="shared" ref="S677:S678" si="1481">+Q677/P677</f>
        <v>#DIV/0!</v>
      </c>
      <c r="T677" s="403"/>
      <c r="U677" s="172"/>
      <c r="V677" s="172"/>
      <c r="W677" s="172"/>
      <c r="X677" s="172"/>
      <c r="Y677" s="172"/>
      <c r="Z677" s="172"/>
    </row>
    <row r="678" spans="2:26" s="238" customFormat="1" ht="19.899999999999999" customHeight="1">
      <c r="B678" s="705"/>
      <c r="C678" s="790"/>
      <c r="D678" s="629"/>
      <c r="E678" s="639"/>
      <c r="F678" s="179" t="s">
        <v>22</v>
      </c>
      <c r="G678" s="547">
        <v>5.3360000000000003</v>
      </c>
      <c r="H678" s="498"/>
      <c r="I678" s="527">
        <f>G678+H678+K677</f>
        <v>9.3760000000000012</v>
      </c>
      <c r="J678" s="397">
        <v>0.108</v>
      </c>
      <c r="K678" s="528">
        <f>I678-J678</f>
        <v>9.2680000000000007</v>
      </c>
      <c r="L678" s="277">
        <f t="shared" si="1400"/>
        <v>1.1518771331058018E-2</v>
      </c>
      <c r="M678" s="398"/>
      <c r="N678" s="619"/>
      <c r="O678" s="616"/>
      <c r="P678" s="619">
        <f t="shared" si="1418"/>
        <v>0</v>
      </c>
      <c r="Q678" s="616"/>
      <c r="R678" s="616"/>
      <c r="S678" s="620" t="e">
        <f t="shared" si="1481"/>
        <v>#DIV/0!</v>
      </c>
      <c r="T678" s="403"/>
      <c r="U678" s="172"/>
      <c r="V678" s="172"/>
      <c r="W678" s="172"/>
      <c r="X678" s="172"/>
      <c r="Y678" s="172"/>
      <c r="Z678" s="172"/>
    </row>
    <row r="679" spans="2:26" s="238" customFormat="1" ht="19.899999999999999" customHeight="1">
      <c r="B679" s="705"/>
      <c r="C679" s="790"/>
      <c r="D679" s="629"/>
      <c r="E679" s="639" t="s">
        <v>645</v>
      </c>
      <c r="F679" s="179" t="s">
        <v>20</v>
      </c>
      <c r="G679" s="547">
        <v>0.93899999999999995</v>
      </c>
      <c r="H679" s="498"/>
      <c r="I679" s="527">
        <f>G679+H679</f>
        <v>0.93899999999999995</v>
      </c>
      <c r="J679" s="397">
        <v>0.13500000000000001</v>
      </c>
      <c r="K679" s="528">
        <f t="shared" si="1399"/>
        <v>0.80399999999999994</v>
      </c>
      <c r="L679" s="277">
        <f t="shared" si="1400"/>
        <v>0.14376996805111822</v>
      </c>
      <c r="M679" s="398"/>
      <c r="N679" s="617">
        <f t="shared" ref="N679" si="1482">G679+G680+G681</f>
        <v>10.67</v>
      </c>
      <c r="O679" s="616">
        <f t="shared" si="1433"/>
        <v>0</v>
      </c>
      <c r="P679" s="617">
        <f t="shared" si="1418"/>
        <v>10.67</v>
      </c>
      <c r="Q679" s="616">
        <f t="shared" ref="Q679" si="1483">J679+J680+J681</f>
        <v>4.2389999999999999</v>
      </c>
      <c r="R679" s="616">
        <f t="shared" ref="R679" si="1484">P679-Q679</f>
        <v>6.431</v>
      </c>
      <c r="S679" s="620">
        <f t="shared" ref="S679" si="1485">Q679/P679</f>
        <v>0.39728209934395503</v>
      </c>
      <c r="T679" s="403"/>
      <c r="U679" s="172"/>
      <c r="V679" s="172"/>
      <c r="W679" s="172"/>
      <c r="X679" s="172"/>
      <c r="Y679" s="172"/>
      <c r="Z679" s="172"/>
    </row>
    <row r="680" spans="2:26" s="238" customFormat="1" ht="19.899999999999999" customHeight="1">
      <c r="B680" s="705"/>
      <c r="C680" s="790"/>
      <c r="D680" s="629"/>
      <c r="E680" s="639"/>
      <c r="F680" s="251" t="s">
        <v>21</v>
      </c>
      <c r="G680" s="547">
        <v>4.3959999999999999</v>
      </c>
      <c r="H680" s="498"/>
      <c r="I680" s="527">
        <f>G680+H680+K679</f>
        <v>5.2</v>
      </c>
      <c r="J680" s="397">
        <v>3.915</v>
      </c>
      <c r="K680" s="528">
        <f t="shared" si="1399"/>
        <v>1.2850000000000001</v>
      </c>
      <c r="L680" s="277">
        <f t="shared" si="1400"/>
        <v>0.75288461538461537</v>
      </c>
      <c r="M680" s="398"/>
      <c r="N680" s="618"/>
      <c r="O680" s="616"/>
      <c r="P680" s="618">
        <f t="shared" si="1418"/>
        <v>0</v>
      </c>
      <c r="Q680" s="616">
        <f t="shared" ref="Q680" si="1486">+O680-P680</f>
        <v>0</v>
      </c>
      <c r="R680" s="616" t="e">
        <f t="shared" ref="R680" si="1487">+P680/O680</f>
        <v>#DIV/0!</v>
      </c>
      <c r="S680" s="620" t="e">
        <f t="shared" ref="S680:S681" si="1488">+Q680/P680</f>
        <v>#DIV/0!</v>
      </c>
      <c r="T680" s="403"/>
      <c r="U680" s="172"/>
      <c r="V680" s="172"/>
      <c r="W680" s="172"/>
      <c r="X680" s="172"/>
      <c r="Y680" s="172"/>
      <c r="Z680" s="172"/>
    </row>
    <row r="681" spans="2:26" s="238" customFormat="1" ht="19.899999999999999" customHeight="1">
      <c r="B681" s="705"/>
      <c r="C681" s="790"/>
      <c r="D681" s="629"/>
      <c r="E681" s="639"/>
      <c r="F681" s="179" t="s">
        <v>22</v>
      </c>
      <c r="G681" s="547">
        <v>5.335</v>
      </c>
      <c r="H681" s="498"/>
      <c r="I681" s="527">
        <f>G681+H681+K680</f>
        <v>6.62</v>
      </c>
      <c r="J681" s="397">
        <v>0.189</v>
      </c>
      <c r="K681" s="528">
        <f t="shared" si="1399"/>
        <v>6.431</v>
      </c>
      <c r="L681" s="277">
        <f t="shared" si="1400"/>
        <v>2.8549848942598186E-2</v>
      </c>
      <c r="M681" s="398"/>
      <c r="N681" s="619"/>
      <c r="O681" s="616"/>
      <c r="P681" s="619">
        <f t="shared" si="1418"/>
        <v>0</v>
      </c>
      <c r="Q681" s="616"/>
      <c r="R681" s="616"/>
      <c r="S681" s="620" t="e">
        <f t="shared" si="1488"/>
        <v>#DIV/0!</v>
      </c>
      <c r="T681" s="403"/>
      <c r="U681" s="172"/>
      <c r="V681" s="172"/>
      <c r="W681" s="172"/>
      <c r="X681" s="172"/>
      <c r="Y681" s="172"/>
      <c r="Z681" s="172"/>
    </row>
    <row r="682" spans="2:26" s="238" customFormat="1" ht="19.899999999999999" customHeight="1">
      <c r="B682" s="705"/>
      <c r="C682" s="790"/>
      <c r="D682" s="629"/>
      <c r="E682" s="639" t="s">
        <v>646</v>
      </c>
      <c r="F682" s="179" t="s">
        <v>20</v>
      </c>
      <c r="G682" s="547">
        <v>0.93899999999999995</v>
      </c>
      <c r="H682" s="498"/>
      <c r="I682" s="527">
        <f>G682+H682</f>
        <v>0.93899999999999995</v>
      </c>
      <c r="J682" s="397"/>
      <c r="K682" s="528">
        <f t="shared" si="1399"/>
        <v>0.93899999999999995</v>
      </c>
      <c r="L682" s="277">
        <f t="shared" si="1400"/>
        <v>0</v>
      </c>
      <c r="M682" s="398"/>
      <c r="N682" s="617">
        <f t="shared" ref="N682:O682" si="1489">G682+G683+G684</f>
        <v>10.673</v>
      </c>
      <c r="O682" s="616">
        <f t="shared" si="1489"/>
        <v>0</v>
      </c>
      <c r="P682" s="617">
        <f t="shared" si="1418"/>
        <v>10.673</v>
      </c>
      <c r="Q682" s="616">
        <f t="shared" ref="Q682" si="1490">J682+J683+J684</f>
        <v>1.802</v>
      </c>
      <c r="R682" s="616">
        <f t="shared" ref="R682" si="1491">P682-Q682</f>
        <v>8.8710000000000004</v>
      </c>
      <c r="S682" s="620">
        <f t="shared" ref="S682" si="1492">Q682/P682</f>
        <v>0.16883725288110185</v>
      </c>
      <c r="T682" s="403"/>
      <c r="U682" s="172"/>
      <c r="V682" s="172"/>
      <c r="W682" s="172"/>
      <c r="X682" s="172"/>
      <c r="Y682" s="172"/>
      <c r="Z682" s="172"/>
    </row>
    <row r="683" spans="2:26" s="238" customFormat="1" ht="19.899999999999999" customHeight="1">
      <c r="B683" s="705"/>
      <c r="C683" s="790"/>
      <c r="D683" s="629"/>
      <c r="E683" s="639"/>
      <c r="F683" s="251" t="s">
        <v>21</v>
      </c>
      <c r="G683" s="547">
        <v>4.3970000000000002</v>
      </c>
      <c r="H683" s="498"/>
      <c r="I683" s="527">
        <f>G683+H683+K682</f>
        <v>5.3360000000000003</v>
      </c>
      <c r="J683" s="397">
        <v>1.802</v>
      </c>
      <c r="K683" s="528">
        <f t="shared" si="1399"/>
        <v>3.5340000000000003</v>
      </c>
      <c r="L683" s="277">
        <f t="shared" si="1400"/>
        <v>0.33770614692653672</v>
      </c>
      <c r="M683" s="398"/>
      <c r="N683" s="618"/>
      <c r="O683" s="616"/>
      <c r="P683" s="618">
        <f t="shared" si="1418"/>
        <v>0</v>
      </c>
      <c r="Q683" s="616">
        <f t="shared" ref="Q683" si="1493">+O683-P683</f>
        <v>0</v>
      </c>
      <c r="R683" s="616" t="e">
        <f t="shared" ref="R683" si="1494">+P683/O683</f>
        <v>#DIV/0!</v>
      </c>
      <c r="S683" s="620" t="e">
        <f t="shared" ref="S683:S684" si="1495">+Q683/P683</f>
        <v>#DIV/0!</v>
      </c>
      <c r="T683" s="403"/>
      <c r="U683" s="172"/>
      <c r="V683" s="172"/>
      <c r="W683" s="172"/>
      <c r="X683" s="172"/>
      <c r="Y683" s="172"/>
      <c r="Z683" s="172"/>
    </row>
    <row r="684" spans="2:26" s="238" customFormat="1" ht="19.899999999999999" customHeight="1">
      <c r="B684" s="705"/>
      <c r="C684" s="790"/>
      <c r="D684" s="629"/>
      <c r="E684" s="639"/>
      <c r="F684" s="179" t="s">
        <v>22</v>
      </c>
      <c r="G684" s="547">
        <v>5.3369999999999997</v>
      </c>
      <c r="H684" s="498"/>
      <c r="I684" s="527">
        <f>G684+H684+K683</f>
        <v>8.8710000000000004</v>
      </c>
      <c r="J684" s="397"/>
      <c r="K684" s="528">
        <f t="shared" si="1399"/>
        <v>8.8710000000000004</v>
      </c>
      <c r="L684" s="277">
        <f t="shared" si="1400"/>
        <v>0</v>
      </c>
      <c r="M684" s="398"/>
      <c r="N684" s="619"/>
      <c r="O684" s="616"/>
      <c r="P684" s="619">
        <f t="shared" si="1418"/>
        <v>0</v>
      </c>
      <c r="Q684" s="616"/>
      <c r="R684" s="616"/>
      <c r="S684" s="620" t="e">
        <f t="shared" si="1495"/>
        <v>#DIV/0!</v>
      </c>
      <c r="T684" s="403"/>
      <c r="U684" s="172"/>
      <c r="V684" s="172"/>
      <c r="W684" s="172"/>
      <c r="X684" s="172"/>
      <c r="Y684" s="172"/>
      <c r="Z684" s="172"/>
    </row>
    <row r="685" spans="2:26" s="238" customFormat="1" ht="19.899999999999999" customHeight="1">
      <c r="B685" s="705"/>
      <c r="C685" s="790"/>
      <c r="D685" s="629"/>
      <c r="E685" s="639" t="s">
        <v>647</v>
      </c>
      <c r="F685" s="179" t="s">
        <v>20</v>
      </c>
      <c r="G685" s="547">
        <v>0.93899999999999995</v>
      </c>
      <c r="H685" s="498"/>
      <c r="I685" s="527">
        <f>G685+H685</f>
        <v>0.93899999999999995</v>
      </c>
      <c r="J685" s="397">
        <v>1.512</v>
      </c>
      <c r="K685" s="528">
        <f t="shared" si="1399"/>
        <v>-0.57300000000000006</v>
      </c>
      <c r="L685" s="277">
        <f t="shared" si="1400"/>
        <v>1.610223642172524</v>
      </c>
      <c r="M685" s="398">
        <v>43858</v>
      </c>
      <c r="N685" s="617">
        <f t="shared" ref="N685:O706" si="1496">G685+G686+G687</f>
        <v>10.673999999999999</v>
      </c>
      <c r="O685" s="616">
        <f t="shared" si="1496"/>
        <v>0</v>
      </c>
      <c r="P685" s="617">
        <f t="shared" si="1418"/>
        <v>10.673999999999999</v>
      </c>
      <c r="Q685" s="616">
        <f t="shared" ref="Q685" si="1497">J685+J686+J687</f>
        <v>4.806</v>
      </c>
      <c r="R685" s="616">
        <f t="shared" ref="R685" si="1498">P685-Q685</f>
        <v>5.8679999999999994</v>
      </c>
      <c r="S685" s="620">
        <f t="shared" ref="S685" si="1499">Q685/P685</f>
        <v>0.45025295109612146</v>
      </c>
      <c r="T685" s="403"/>
      <c r="U685" s="172"/>
      <c r="V685" s="172"/>
      <c r="W685" s="172"/>
      <c r="X685" s="172"/>
      <c r="Y685" s="172"/>
      <c r="Z685" s="172"/>
    </row>
    <row r="686" spans="2:26" s="238" customFormat="1" ht="19.899999999999999" customHeight="1">
      <c r="B686" s="705"/>
      <c r="C686" s="790"/>
      <c r="D686" s="629"/>
      <c r="E686" s="639"/>
      <c r="F686" s="251" t="s">
        <v>21</v>
      </c>
      <c r="G686" s="547">
        <v>4.3979999999999997</v>
      </c>
      <c r="H686" s="498"/>
      <c r="I686" s="527">
        <f>G686+H686+K685</f>
        <v>3.8249999999999997</v>
      </c>
      <c r="J686" s="397">
        <v>3.2130000000000001</v>
      </c>
      <c r="K686" s="528">
        <f t="shared" si="1399"/>
        <v>0.61199999999999966</v>
      </c>
      <c r="L686" s="277">
        <f t="shared" si="1400"/>
        <v>0.84000000000000008</v>
      </c>
      <c r="M686" s="398"/>
      <c r="N686" s="618"/>
      <c r="O686" s="616"/>
      <c r="P686" s="618">
        <f t="shared" si="1418"/>
        <v>0</v>
      </c>
      <c r="Q686" s="616">
        <f t="shared" ref="Q686" si="1500">+O686-P686</f>
        <v>0</v>
      </c>
      <c r="R686" s="616" t="e">
        <f t="shared" ref="R686" si="1501">+P686/O686</f>
        <v>#DIV/0!</v>
      </c>
      <c r="S686" s="620" t="e">
        <f t="shared" ref="S686:S687" si="1502">+Q686/P686</f>
        <v>#DIV/0!</v>
      </c>
      <c r="T686" s="403"/>
      <c r="U686" s="172"/>
      <c r="V686" s="172"/>
      <c r="W686" s="172"/>
      <c r="X686" s="172"/>
      <c r="Y686" s="172"/>
      <c r="Z686" s="172"/>
    </row>
    <row r="687" spans="2:26" s="238" customFormat="1" ht="19.899999999999999" customHeight="1">
      <c r="B687" s="705"/>
      <c r="C687" s="790"/>
      <c r="D687" s="629"/>
      <c r="E687" s="639"/>
      <c r="F687" s="179" t="s">
        <v>22</v>
      </c>
      <c r="G687" s="547">
        <v>5.3369999999999997</v>
      </c>
      <c r="H687" s="498"/>
      <c r="I687" s="527">
        <f>G687+H687+K686</f>
        <v>5.9489999999999998</v>
      </c>
      <c r="J687" s="397">
        <v>8.1000000000000003E-2</v>
      </c>
      <c r="K687" s="528">
        <f t="shared" si="1399"/>
        <v>5.8679999999999994</v>
      </c>
      <c r="L687" s="277">
        <f t="shared" si="1400"/>
        <v>1.3615733736762482E-2</v>
      </c>
      <c r="M687" s="398"/>
      <c r="N687" s="619"/>
      <c r="O687" s="616"/>
      <c r="P687" s="619">
        <f t="shared" si="1418"/>
        <v>0</v>
      </c>
      <c r="Q687" s="616"/>
      <c r="R687" s="616"/>
      <c r="S687" s="620" t="e">
        <f t="shared" si="1502"/>
        <v>#DIV/0!</v>
      </c>
      <c r="T687" s="403"/>
      <c r="U687" s="172"/>
      <c r="V687" s="172"/>
      <c r="W687" s="172"/>
      <c r="X687" s="172"/>
      <c r="Y687" s="172"/>
      <c r="Z687" s="172"/>
    </row>
    <row r="688" spans="2:26" s="238" customFormat="1" ht="19.899999999999999" customHeight="1">
      <c r="B688" s="705"/>
      <c r="C688" s="790"/>
      <c r="D688" s="629"/>
      <c r="E688" s="639" t="s">
        <v>648</v>
      </c>
      <c r="F688" s="179" t="s">
        <v>20</v>
      </c>
      <c r="G688" s="547">
        <v>0.93899999999999995</v>
      </c>
      <c r="H688" s="498"/>
      <c r="I688" s="527">
        <f>G688+H688</f>
        <v>0.93899999999999995</v>
      </c>
      <c r="J688" s="397">
        <v>0.91800000000000004</v>
      </c>
      <c r="K688" s="528">
        <f t="shared" si="1399"/>
        <v>2.0999999999999908E-2</v>
      </c>
      <c r="L688" s="277">
        <f t="shared" si="1400"/>
        <v>0.97763578274760388</v>
      </c>
      <c r="M688" s="398"/>
      <c r="N688" s="617">
        <f t="shared" ref="N688:O688" si="1503">G688+G689+G690</f>
        <v>10.672000000000001</v>
      </c>
      <c r="O688" s="616">
        <f t="shared" si="1503"/>
        <v>0</v>
      </c>
      <c r="P688" s="617">
        <f t="shared" si="1418"/>
        <v>10.672000000000001</v>
      </c>
      <c r="Q688" s="616">
        <f t="shared" ref="Q688" si="1504">J688+J689+J690</f>
        <v>5.319</v>
      </c>
      <c r="R688" s="616">
        <f t="shared" ref="R688" si="1505">P688-Q688</f>
        <v>5.3530000000000006</v>
      </c>
      <c r="S688" s="620">
        <f t="shared" ref="S688" si="1506">Q688/P688</f>
        <v>0.49840704647676159</v>
      </c>
      <c r="T688" s="403"/>
      <c r="U688" s="172"/>
      <c r="V688" s="172"/>
      <c r="W688" s="172"/>
      <c r="X688" s="172"/>
      <c r="Y688" s="172"/>
      <c r="Z688" s="172"/>
    </row>
    <row r="689" spans="2:26" s="238" customFormat="1" ht="19.899999999999999" customHeight="1">
      <c r="B689" s="705"/>
      <c r="C689" s="790"/>
      <c r="D689" s="629"/>
      <c r="E689" s="639"/>
      <c r="F689" s="251" t="s">
        <v>21</v>
      </c>
      <c r="G689" s="547">
        <v>4.3970000000000002</v>
      </c>
      <c r="H689" s="498"/>
      <c r="I689" s="527">
        <f>G689+H689+K688</f>
        <v>4.4180000000000001</v>
      </c>
      <c r="J689" s="397">
        <v>4.4009999999999998</v>
      </c>
      <c r="K689" s="528">
        <f t="shared" si="1399"/>
        <v>1.7000000000000348E-2</v>
      </c>
      <c r="L689" s="277">
        <f t="shared" si="1400"/>
        <v>0.99615210502489804</v>
      </c>
      <c r="M689" s="398">
        <v>43951</v>
      </c>
      <c r="N689" s="618"/>
      <c r="O689" s="616"/>
      <c r="P689" s="618">
        <f t="shared" si="1418"/>
        <v>0</v>
      </c>
      <c r="Q689" s="616">
        <f t="shared" ref="Q689" si="1507">+O689-P689</f>
        <v>0</v>
      </c>
      <c r="R689" s="616" t="e">
        <f t="shared" ref="R689" si="1508">+P689/O689</f>
        <v>#DIV/0!</v>
      </c>
      <c r="S689" s="620" t="e">
        <f t="shared" ref="S689:S690" si="1509">+Q689/P689</f>
        <v>#DIV/0!</v>
      </c>
      <c r="T689" s="403"/>
      <c r="U689" s="172"/>
      <c r="V689" s="172"/>
      <c r="W689" s="172"/>
      <c r="X689" s="172"/>
      <c r="Y689" s="172"/>
      <c r="Z689" s="172"/>
    </row>
    <row r="690" spans="2:26" s="238" customFormat="1" ht="19.899999999999999" customHeight="1">
      <c r="B690" s="705"/>
      <c r="C690" s="790"/>
      <c r="D690" s="629"/>
      <c r="E690" s="639"/>
      <c r="F690" s="179" t="s">
        <v>22</v>
      </c>
      <c r="G690" s="547">
        <v>5.3360000000000003</v>
      </c>
      <c r="H690" s="498"/>
      <c r="I690" s="527">
        <f>G690+H690+K689</f>
        <v>5.3530000000000006</v>
      </c>
      <c r="J690" s="397"/>
      <c r="K690" s="528">
        <f t="shared" si="1399"/>
        <v>5.3530000000000006</v>
      </c>
      <c r="L690" s="277">
        <f t="shared" si="1400"/>
        <v>0</v>
      </c>
      <c r="M690" s="398"/>
      <c r="N690" s="619"/>
      <c r="O690" s="616"/>
      <c r="P690" s="619">
        <f t="shared" si="1418"/>
        <v>0</v>
      </c>
      <c r="Q690" s="616"/>
      <c r="R690" s="616"/>
      <c r="S690" s="620" t="e">
        <f t="shared" si="1509"/>
        <v>#DIV/0!</v>
      </c>
      <c r="T690" s="403"/>
      <c r="U690" s="172"/>
      <c r="V690" s="172"/>
      <c r="W690" s="172"/>
      <c r="X690" s="172"/>
      <c r="Y690" s="172"/>
      <c r="Z690" s="172"/>
    </row>
    <row r="691" spans="2:26" s="238" customFormat="1" ht="19.899999999999999" customHeight="1">
      <c r="B691" s="705"/>
      <c r="C691" s="790"/>
      <c r="D691" s="629"/>
      <c r="E691" s="639" t="s">
        <v>649</v>
      </c>
      <c r="F691" s="179" t="s">
        <v>20</v>
      </c>
      <c r="G691" s="547">
        <v>0.93899999999999995</v>
      </c>
      <c r="H691" s="498"/>
      <c r="I691" s="527">
        <f>G691+H691</f>
        <v>0.93899999999999995</v>
      </c>
      <c r="J691" s="397">
        <v>0.8640000000000001</v>
      </c>
      <c r="K691" s="528">
        <f t="shared" si="1399"/>
        <v>7.4999999999999845E-2</v>
      </c>
      <c r="L691" s="277">
        <f t="shared" si="1400"/>
        <v>0.92012779552715673</v>
      </c>
      <c r="M691" s="398"/>
      <c r="N691" s="617">
        <f>G691+G692+G693</f>
        <v>10.675000000000001</v>
      </c>
      <c r="O691" s="616">
        <f t="shared" ref="O691" si="1510">H691+H692+H693</f>
        <v>0</v>
      </c>
      <c r="P691" s="617">
        <f t="shared" si="1418"/>
        <v>10.675000000000001</v>
      </c>
      <c r="Q691" s="616">
        <f t="shared" ref="Q691" si="1511">J691+J692+J693</f>
        <v>5.8049999999999997</v>
      </c>
      <c r="R691" s="616">
        <f t="shared" ref="R691" si="1512">P691-Q691</f>
        <v>4.870000000000001</v>
      </c>
      <c r="S691" s="620">
        <f t="shared" ref="S691" si="1513">Q691/P691</f>
        <v>0.54379391100702568</v>
      </c>
      <c r="T691" s="403"/>
      <c r="U691" s="172"/>
      <c r="V691" s="172"/>
      <c r="W691" s="172"/>
      <c r="X691" s="172"/>
      <c r="Y691" s="172"/>
      <c r="Z691" s="172"/>
    </row>
    <row r="692" spans="2:26" s="238" customFormat="1" ht="19.899999999999999" customHeight="1">
      <c r="B692" s="705"/>
      <c r="C692" s="790"/>
      <c r="D692" s="629"/>
      <c r="E692" s="639"/>
      <c r="F692" s="251" t="s">
        <v>21</v>
      </c>
      <c r="G692" s="547">
        <v>4.3979999999999997</v>
      </c>
      <c r="H692" s="498"/>
      <c r="I692" s="527">
        <f>G692+H692+K691</f>
        <v>4.4729999999999999</v>
      </c>
      <c r="J692" s="397">
        <v>4.4009999999999998</v>
      </c>
      <c r="K692" s="528">
        <f t="shared" si="1399"/>
        <v>7.2000000000000064E-2</v>
      </c>
      <c r="L692" s="277">
        <f t="shared" si="1400"/>
        <v>0.98390342052313884</v>
      </c>
      <c r="M692" s="398"/>
      <c r="N692" s="618"/>
      <c r="O692" s="616"/>
      <c r="P692" s="618">
        <f t="shared" si="1418"/>
        <v>0</v>
      </c>
      <c r="Q692" s="616">
        <f t="shared" ref="Q692" si="1514">+O692-P692</f>
        <v>0</v>
      </c>
      <c r="R692" s="616" t="e">
        <f t="shared" ref="R692" si="1515">+P692/O692</f>
        <v>#DIV/0!</v>
      </c>
      <c r="S692" s="620" t="e">
        <f t="shared" ref="S692:S693" si="1516">+Q692/P692</f>
        <v>#DIV/0!</v>
      </c>
      <c r="T692" s="403"/>
      <c r="U692" s="172"/>
      <c r="V692" s="172"/>
      <c r="W692" s="172"/>
      <c r="X692" s="172"/>
      <c r="Y692" s="172"/>
      <c r="Z692" s="172"/>
    </row>
    <row r="693" spans="2:26" s="238" customFormat="1" ht="19.899999999999999" customHeight="1">
      <c r="B693" s="705"/>
      <c r="C693" s="790"/>
      <c r="D693" s="629"/>
      <c r="E693" s="639"/>
      <c r="F693" s="179" t="s">
        <v>22</v>
      </c>
      <c r="G693" s="547">
        <v>5.3380000000000001</v>
      </c>
      <c r="H693" s="498"/>
      <c r="I693" s="527">
        <f>G693+H693+K692</f>
        <v>5.41</v>
      </c>
      <c r="J693" s="397">
        <v>0.54</v>
      </c>
      <c r="K693" s="528">
        <f t="shared" si="1399"/>
        <v>4.87</v>
      </c>
      <c r="L693" s="277">
        <f t="shared" si="1400"/>
        <v>9.9815157116451017E-2</v>
      </c>
      <c r="M693" s="398"/>
      <c r="N693" s="619"/>
      <c r="O693" s="616"/>
      <c r="P693" s="619">
        <f t="shared" si="1418"/>
        <v>0</v>
      </c>
      <c r="Q693" s="616"/>
      <c r="R693" s="616"/>
      <c r="S693" s="620" t="e">
        <f t="shared" si="1516"/>
        <v>#DIV/0!</v>
      </c>
      <c r="T693" s="403"/>
      <c r="U693" s="172"/>
      <c r="V693" s="172"/>
      <c r="W693" s="172"/>
      <c r="X693" s="172"/>
      <c r="Y693" s="172"/>
      <c r="Z693" s="172"/>
    </row>
    <row r="694" spans="2:26" s="238" customFormat="1" ht="19.899999999999999" customHeight="1">
      <c r="B694" s="705"/>
      <c r="C694" s="790"/>
      <c r="D694" s="629"/>
      <c r="E694" s="639" t="s">
        <v>650</v>
      </c>
      <c r="F694" s="179" t="s">
        <v>20</v>
      </c>
      <c r="G694" s="547">
        <v>0.93899999999999995</v>
      </c>
      <c r="H694" s="498"/>
      <c r="I694" s="527">
        <f>G694+H694</f>
        <v>0.93899999999999995</v>
      </c>
      <c r="J694" s="397">
        <v>0.83700000000000008</v>
      </c>
      <c r="K694" s="528">
        <f t="shared" si="1399"/>
        <v>0.10199999999999987</v>
      </c>
      <c r="L694" s="277">
        <f t="shared" si="1400"/>
        <v>0.89137380191693305</v>
      </c>
      <c r="M694" s="398"/>
      <c r="N694" s="617">
        <f t="shared" ref="N694:O694" si="1517">G694+G695+G696</f>
        <v>10.672000000000001</v>
      </c>
      <c r="O694" s="616">
        <f t="shared" si="1517"/>
        <v>-0.125</v>
      </c>
      <c r="P694" s="617">
        <f t="shared" si="1418"/>
        <v>10.547000000000001</v>
      </c>
      <c r="Q694" s="616">
        <f t="shared" ref="Q694" si="1518">J694+J695+J696</f>
        <v>6.1290000000000004</v>
      </c>
      <c r="R694" s="616">
        <f t="shared" ref="R694" si="1519">P694-Q694</f>
        <v>4.4180000000000001</v>
      </c>
      <c r="S694" s="620">
        <f t="shared" ref="S694" si="1520">Q694/P694</f>
        <v>0.58111311273347876</v>
      </c>
      <c r="T694" s="403"/>
      <c r="U694" s="172"/>
      <c r="V694" s="172"/>
      <c r="W694" s="172"/>
      <c r="X694" s="172"/>
      <c r="Y694" s="172"/>
      <c r="Z694" s="172"/>
    </row>
    <row r="695" spans="2:26" s="238" customFormat="1" ht="19.899999999999999" customHeight="1">
      <c r="B695" s="705"/>
      <c r="C695" s="790"/>
      <c r="D695" s="629"/>
      <c r="E695" s="639"/>
      <c r="F695" s="251" t="s">
        <v>21</v>
      </c>
      <c r="G695" s="547">
        <v>4.3970000000000002</v>
      </c>
      <c r="H695" s="498"/>
      <c r="I695" s="527">
        <f>G695+H695+K694</f>
        <v>4.4990000000000006</v>
      </c>
      <c r="J695" s="397">
        <v>5.2920000000000007</v>
      </c>
      <c r="K695" s="528">
        <f t="shared" si="1399"/>
        <v>-0.79300000000000015</v>
      </c>
      <c r="L695" s="277">
        <f t="shared" si="1400"/>
        <v>1.1762613914203157</v>
      </c>
      <c r="M695" s="398">
        <v>43958</v>
      </c>
      <c r="N695" s="618"/>
      <c r="O695" s="616"/>
      <c r="P695" s="618">
        <f t="shared" si="1418"/>
        <v>0</v>
      </c>
      <c r="Q695" s="616">
        <f t="shared" ref="Q695" si="1521">+O695-P695</f>
        <v>0</v>
      </c>
      <c r="R695" s="616" t="e">
        <f t="shared" ref="R695" si="1522">+P695/O695</f>
        <v>#DIV/0!</v>
      </c>
      <c r="S695" s="620" t="e">
        <f t="shared" ref="S695:S696" si="1523">+Q695/P695</f>
        <v>#DIV/0!</v>
      </c>
      <c r="T695" s="403"/>
      <c r="U695" s="172"/>
      <c r="V695" s="172"/>
      <c r="W695" s="172"/>
      <c r="X695" s="172"/>
      <c r="Y695" s="172"/>
      <c r="Z695" s="172"/>
    </row>
    <row r="696" spans="2:26" s="238" customFormat="1" ht="19.899999999999999" customHeight="1">
      <c r="B696" s="705"/>
      <c r="C696" s="790"/>
      <c r="D696" s="629"/>
      <c r="E696" s="639"/>
      <c r="F696" s="179" t="s">
        <v>22</v>
      </c>
      <c r="G696" s="547">
        <v>5.3360000000000003</v>
      </c>
      <c r="H696" s="498">
        <v>-0.125</v>
      </c>
      <c r="I696" s="527">
        <f>G696+H696+K695</f>
        <v>4.4180000000000001</v>
      </c>
      <c r="J696" s="397"/>
      <c r="K696" s="528">
        <f t="shared" si="1399"/>
        <v>4.4180000000000001</v>
      </c>
      <c r="L696" s="277">
        <f t="shared" si="1400"/>
        <v>0</v>
      </c>
      <c r="M696" s="398"/>
      <c r="N696" s="619"/>
      <c r="O696" s="616"/>
      <c r="P696" s="619">
        <f t="shared" si="1418"/>
        <v>0</v>
      </c>
      <c r="Q696" s="616"/>
      <c r="R696" s="616"/>
      <c r="S696" s="620" t="e">
        <f t="shared" si="1523"/>
        <v>#DIV/0!</v>
      </c>
      <c r="T696" s="403"/>
      <c r="U696" s="172"/>
      <c r="V696" s="172"/>
      <c r="W696" s="172"/>
      <c r="X696" s="172"/>
      <c r="Y696" s="172"/>
      <c r="Z696" s="172"/>
    </row>
    <row r="697" spans="2:26" s="238" customFormat="1" ht="19.899999999999999" customHeight="1">
      <c r="B697" s="705"/>
      <c r="C697" s="790"/>
      <c r="D697" s="629"/>
      <c r="E697" s="639" t="s">
        <v>651</v>
      </c>
      <c r="F697" s="179" t="s">
        <v>20</v>
      </c>
      <c r="G697" s="547">
        <v>0.93899999999999995</v>
      </c>
      <c r="H697" s="498"/>
      <c r="I697" s="527">
        <f>G697+H697</f>
        <v>0.93899999999999995</v>
      </c>
      <c r="J697" s="397">
        <v>0</v>
      </c>
      <c r="K697" s="528">
        <f t="shared" si="1399"/>
        <v>0.93899999999999995</v>
      </c>
      <c r="L697" s="277">
        <f t="shared" si="1400"/>
        <v>0</v>
      </c>
      <c r="M697" s="398"/>
      <c r="N697" s="617">
        <f t="shared" ref="N697:O697" si="1524">G697+G698+G699</f>
        <v>10.675000000000001</v>
      </c>
      <c r="O697" s="616">
        <f t="shared" si="1524"/>
        <v>0</v>
      </c>
      <c r="P697" s="617">
        <f t="shared" si="1418"/>
        <v>10.675000000000001</v>
      </c>
      <c r="Q697" s="616">
        <f t="shared" ref="Q697" si="1525">J697+J698+J699</f>
        <v>2.6190000000000007</v>
      </c>
      <c r="R697" s="616">
        <f t="shared" ref="R697" si="1526">P697-Q697</f>
        <v>8.0560000000000009</v>
      </c>
      <c r="S697" s="620">
        <f t="shared" ref="S697" si="1527">Q697/P697</f>
        <v>0.2453395784543326</v>
      </c>
      <c r="T697" s="403"/>
      <c r="U697" s="172"/>
      <c r="V697" s="172"/>
      <c r="W697" s="172"/>
      <c r="X697" s="172"/>
      <c r="Y697" s="172"/>
      <c r="Z697" s="172"/>
    </row>
    <row r="698" spans="2:26" s="238" customFormat="1" ht="19.899999999999999" customHeight="1">
      <c r="B698" s="705"/>
      <c r="C698" s="790"/>
      <c r="D698" s="629"/>
      <c r="E698" s="639"/>
      <c r="F698" s="251" t="s">
        <v>21</v>
      </c>
      <c r="G698" s="547">
        <v>4.3979999999999997</v>
      </c>
      <c r="H698" s="498"/>
      <c r="I698" s="527">
        <f>G698+H698+K697</f>
        <v>5.3369999999999997</v>
      </c>
      <c r="J698" s="397">
        <v>2.6190000000000007</v>
      </c>
      <c r="K698" s="528">
        <f t="shared" si="1399"/>
        <v>2.7179999999999991</v>
      </c>
      <c r="L698" s="277">
        <f t="shared" si="1400"/>
        <v>0.49072512647554822</v>
      </c>
      <c r="M698" s="398"/>
      <c r="N698" s="618"/>
      <c r="O698" s="616"/>
      <c r="P698" s="618">
        <f t="shared" si="1418"/>
        <v>0</v>
      </c>
      <c r="Q698" s="616">
        <f t="shared" ref="Q698" si="1528">+O698-P698</f>
        <v>0</v>
      </c>
      <c r="R698" s="616" t="e">
        <f t="shared" ref="R698" si="1529">+P698/O698</f>
        <v>#DIV/0!</v>
      </c>
      <c r="S698" s="620" t="e">
        <f t="shared" ref="S698:S699" si="1530">+Q698/P698</f>
        <v>#DIV/0!</v>
      </c>
      <c r="T698" s="403"/>
      <c r="U698" s="172"/>
      <c r="V698" s="172"/>
      <c r="W698" s="172"/>
      <c r="X698" s="172"/>
      <c r="Y698" s="172"/>
      <c r="Z698" s="172"/>
    </row>
    <row r="699" spans="2:26" s="238" customFormat="1" ht="19.899999999999999" customHeight="1">
      <c r="B699" s="705"/>
      <c r="C699" s="790"/>
      <c r="D699" s="629"/>
      <c r="E699" s="639"/>
      <c r="F699" s="179" t="s">
        <v>22</v>
      </c>
      <c r="G699" s="547">
        <v>5.3380000000000001</v>
      </c>
      <c r="H699" s="498"/>
      <c r="I699" s="527">
        <f>G699+H699+K698</f>
        <v>8.0559999999999992</v>
      </c>
      <c r="J699" s="397"/>
      <c r="K699" s="528">
        <f t="shared" si="1399"/>
        <v>8.0559999999999992</v>
      </c>
      <c r="L699" s="277">
        <f t="shared" si="1400"/>
        <v>0</v>
      </c>
      <c r="M699" s="398"/>
      <c r="N699" s="619"/>
      <c r="O699" s="616"/>
      <c r="P699" s="619">
        <f t="shared" si="1418"/>
        <v>0</v>
      </c>
      <c r="Q699" s="616"/>
      <c r="R699" s="616"/>
      <c r="S699" s="620" t="e">
        <f t="shared" si="1530"/>
        <v>#DIV/0!</v>
      </c>
      <c r="T699" s="403"/>
      <c r="U699" s="172"/>
      <c r="V699" s="172"/>
      <c r="W699" s="172"/>
      <c r="X699" s="172"/>
      <c r="Y699" s="172"/>
      <c r="Z699" s="172"/>
    </row>
    <row r="700" spans="2:26" s="238" customFormat="1" ht="19.899999999999999" customHeight="1">
      <c r="B700" s="705"/>
      <c r="C700" s="790"/>
      <c r="D700" s="629"/>
      <c r="E700" s="639" t="s">
        <v>652</v>
      </c>
      <c r="F700" s="179" t="s">
        <v>20</v>
      </c>
      <c r="G700" s="547">
        <v>0.93899999999999995</v>
      </c>
      <c r="H700" s="498"/>
      <c r="I700" s="527">
        <f>G700+H700</f>
        <v>0.93899999999999995</v>
      </c>
      <c r="J700" s="397">
        <v>1.4580000000000002</v>
      </c>
      <c r="K700" s="528">
        <f t="shared" si="1399"/>
        <v>-0.51900000000000024</v>
      </c>
      <c r="L700" s="277">
        <f t="shared" si="1400"/>
        <v>1.5527156549520769</v>
      </c>
      <c r="M700" s="398">
        <v>43858</v>
      </c>
      <c r="N700" s="617">
        <f t="shared" ref="N700:O700" si="1531">G700+G701+G702</f>
        <v>10.673999999999999</v>
      </c>
      <c r="O700" s="616">
        <f t="shared" si="1531"/>
        <v>0</v>
      </c>
      <c r="P700" s="617">
        <f t="shared" si="1418"/>
        <v>10.673999999999999</v>
      </c>
      <c r="Q700" s="616">
        <f t="shared" ref="Q700" si="1532">J700+J701+J702</f>
        <v>2.2680000000000002</v>
      </c>
      <c r="R700" s="616">
        <f t="shared" ref="R700" si="1533">P700-Q700</f>
        <v>8.4059999999999988</v>
      </c>
      <c r="S700" s="620">
        <f t="shared" ref="S700" si="1534">Q700/P700</f>
        <v>0.2124789207419899</v>
      </c>
      <c r="T700" s="403"/>
      <c r="U700" s="172"/>
      <c r="V700" s="172"/>
      <c r="W700" s="172"/>
      <c r="X700" s="172"/>
      <c r="Y700" s="172"/>
      <c r="Z700" s="172"/>
    </row>
    <row r="701" spans="2:26" s="238" customFormat="1" ht="19.899999999999999" customHeight="1">
      <c r="B701" s="705"/>
      <c r="C701" s="790"/>
      <c r="D701" s="629"/>
      <c r="E701" s="639"/>
      <c r="F701" s="251" t="s">
        <v>21</v>
      </c>
      <c r="G701" s="547">
        <v>4.3979999999999997</v>
      </c>
      <c r="H701" s="498"/>
      <c r="I701" s="527">
        <f>G701+H701+K700</f>
        <v>3.8789999999999996</v>
      </c>
      <c r="J701" s="397">
        <v>0.81</v>
      </c>
      <c r="K701" s="528">
        <f t="shared" si="1399"/>
        <v>3.0689999999999995</v>
      </c>
      <c r="L701" s="277">
        <f t="shared" si="1400"/>
        <v>0.20881670533642696</v>
      </c>
      <c r="M701" s="398"/>
      <c r="N701" s="618"/>
      <c r="O701" s="616"/>
      <c r="P701" s="618">
        <f t="shared" si="1418"/>
        <v>0</v>
      </c>
      <c r="Q701" s="616">
        <f t="shared" ref="Q701" si="1535">+O701-P701</f>
        <v>0</v>
      </c>
      <c r="R701" s="616" t="e">
        <f t="shared" ref="R701" si="1536">+P701/O701</f>
        <v>#DIV/0!</v>
      </c>
      <c r="S701" s="620" t="e">
        <f t="shared" ref="S701:S702" si="1537">+Q701/P701</f>
        <v>#DIV/0!</v>
      </c>
      <c r="T701" s="403"/>
      <c r="U701" s="172"/>
      <c r="V701" s="172"/>
      <c r="W701" s="172"/>
      <c r="X701" s="172"/>
      <c r="Y701" s="172"/>
      <c r="Z701" s="172"/>
    </row>
    <row r="702" spans="2:26" s="238" customFormat="1" ht="19.899999999999999" customHeight="1">
      <c r="B702" s="705"/>
      <c r="C702" s="790"/>
      <c r="D702" s="629"/>
      <c r="E702" s="639"/>
      <c r="F702" s="179" t="s">
        <v>22</v>
      </c>
      <c r="G702" s="547">
        <v>5.3369999999999997</v>
      </c>
      <c r="H702" s="498"/>
      <c r="I702" s="527">
        <f>G702+H702+K701</f>
        <v>8.4059999999999988</v>
      </c>
      <c r="J702" s="397"/>
      <c r="K702" s="528">
        <f t="shared" si="1399"/>
        <v>8.4059999999999988</v>
      </c>
      <c r="L702" s="277">
        <f t="shared" si="1400"/>
        <v>0</v>
      </c>
      <c r="M702" s="398"/>
      <c r="N702" s="619"/>
      <c r="O702" s="616"/>
      <c r="P702" s="619">
        <f t="shared" si="1418"/>
        <v>0</v>
      </c>
      <c r="Q702" s="616"/>
      <c r="R702" s="616"/>
      <c r="S702" s="620" t="e">
        <f t="shared" si="1537"/>
        <v>#DIV/0!</v>
      </c>
      <c r="T702" s="403"/>
      <c r="U702" s="172"/>
      <c r="V702" s="172"/>
      <c r="W702" s="172"/>
      <c r="X702" s="172"/>
      <c r="Y702" s="172"/>
      <c r="Z702" s="172"/>
    </row>
    <row r="703" spans="2:26" s="238" customFormat="1" ht="19.899999999999999" customHeight="1">
      <c r="B703" s="705"/>
      <c r="C703" s="790"/>
      <c r="D703" s="629"/>
      <c r="E703" s="639" t="s">
        <v>653</v>
      </c>
      <c r="F703" s="179" t="s">
        <v>20</v>
      </c>
      <c r="G703" s="547">
        <v>0.93899999999999995</v>
      </c>
      <c r="H703" s="498"/>
      <c r="I703" s="527">
        <f>G703+H703</f>
        <v>0.93899999999999995</v>
      </c>
      <c r="J703" s="397">
        <v>0.91799999999999993</v>
      </c>
      <c r="K703" s="528">
        <f t="shared" si="1399"/>
        <v>2.1000000000000019E-2</v>
      </c>
      <c r="L703" s="277">
        <f t="shared" si="1400"/>
        <v>0.97763578274760377</v>
      </c>
      <c r="M703" s="398"/>
      <c r="N703" s="617">
        <f t="shared" ref="N703:O703" si="1538">G703+G704+G705</f>
        <v>10.673999999999999</v>
      </c>
      <c r="O703" s="616">
        <f t="shared" si="1538"/>
        <v>0</v>
      </c>
      <c r="P703" s="617">
        <f t="shared" si="1418"/>
        <v>10.673999999999999</v>
      </c>
      <c r="Q703" s="616">
        <f t="shared" ref="Q703" si="1539">J703+J704+J705</f>
        <v>4.5629999999999997</v>
      </c>
      <c r="R703" s="616">
        <f t="shared" ref="R703" si="1540">P703-Q703</f>
        <v>6.1109999999999998</v>
      </c>
      <c r="S703" s="620">
        <f t="shared" ref="S703" si="1541">Q703/P703</f>
        <v>0.42748735244519392</v>
      </c>
      <c r="T703" s="403"/>
      <c r="U703" s="172"/>
      <c r="V703" s="172"/>
      <c r="W703" s="172"/>
      <c r="X703" s="172"/>
      <c r="Y703" s="172"/>
      <c r="Z703" s="172"/>
    </row>
    <row r="704" spans="2:26" s="238" customFormat="1" ht="19.899999999999999" customHeight="1">
      <c r="B704" s="705"/>
      <c r="C704" s="790"/>
      <c r="D704" s="629"/>
      <c r="E704" s="639"/>
      <c r="F704" s="251" t="s">
        <v>21</v>
      </c>
      <c r="G704" s="547">
        <v>4.3979999999999997</v>
      </c>
      <c r="H704" s="498"/>
      <c r="I704" s="527">
        <f>G704+H704+K703</f>
        <v>4.4189999999999996</v>
      </c>
      <c r="J704" s="397">
        <v>3.4559999999999995</v>
      </c>
      <c r="K704" s="528">
        <f t="shared" si="1399"/>
        <v>0.96300000000000008</v>
      </c>
      <c r="L704" s="277">
        <f t="shared" si="1400"/>
        <v>0.7820773930753564</v>
      </c>
      <c r="M704" s="398"/>
      <c r="N704" s="618"/>
      <c r="O704" s="616"/>
      <c r="P704" s="618">
        <f t="shared" si="1418"/>
        <v>0</v>
      </c>
      <c r="Q704" s="616">
        <f t="shared" ref="Q704" si="1542">+O704-P704</f>
        <v>0</v>
      </c>
      <c r="R704" s="616" t="e">
        <f t="shared" ref="R704" si="1543">+P704/O704</f>
        <v>#DIV/0!</v>
      </c>
      <c r="S704" s="620" t="e">
        <f t="shared" ref="S704:S705" si="1544">+Q704/P704</f>
        <v>#DIV/0!</v>
      </c>
      <c r="T704" s="403"/>
      <c r="U704" s="172"/>
      <c r="V704" s="172"/>
      <c r="W704" s="172"/>
      <c r="X704" s="172"/>
      <c r="Y704" s="172"/>
      <c r="Z704" s="172"/>
    </row>
    <row r="705" spans="1:26" s="238" customFormat="1" ht="19.899999999999999" customHeight="1">
      <c r="B705" s="705"/>
      <c r="C705" s="790"/>
      <c r="D705" s="629"/>
      <c r="E705" s="639"/>
      <c r="F705" s="179" t="s">
        <v>22</v>
      </c>
      <c r="G705" s="547">
        <v>5.3369999999999997</v>
      </c>
      <c r="H705" s="498"/>
      <c r="I705" s="527">
        <f>G705+H705+K704</f>
        <v>6.3</v>
      </c>
      <c r="J705" s="397">
        <v>0.189</v>
      </c>
      <c r="K705" s="528">
        <f t="shared" si="1399"/>
        <v>6.1109999999999998</v>
      </c>
      <c r="L705" s="277">
        <f t="shared" si="1400"/>
        <v>3.0000000000000002E-2</v>
      </c>
      <c r="M705" s="398"/>
      <c r="N705" s="619"/>
      <c r="O705" s="616"/>
      <c r="P705" s="619">
        <f t="shared" si="1418"/>
        <v>0</v>
      </c>
      <c r="Q705" s="616"/>
      <c r="R705" s="616"/>
      <c r="S705" s="620" t="e">
        <f t="shared" si="1544"/>
        <v>#DIV/0!</v>
      </c>
      <c r="T705" s="403"/>
      <c r="U705" s="172"/>
      <c r="V705" s="172"/>
      <c r="W705" s="172"/>
      <c r="X705" s="172"/>
      <c r="Y705" s="172"/>
      <c r="Z705" s="172"/>
    </row>
    <row r="706" spans="1:26" s="238" customFormat="1" ht="19.899999999999999" customHeight="1">
      <c r="B706" s="705"/>
      <c r="C706" s="790"/>
      <c r="D706" s="629"/>
      <c r="E706" s="639" t="s">
        <v>654</v>
      </c>
      <c r="F706" s="179" t="s">
        <v>20</v>
      </c>
      <c r="G706" s="547">
        <v>0.94699999999999995</v>
      </c>
      <c r="H706" s="498"/>
      <c r="I706" s="527">
        <f>G706+H706</f>
        <v>0.94699999999999995</v>
      </c>
      <c r="J706" s="397">
        <v>0.56700000000000006</v>
      </c>
      <c r="K706" s="528">
        <f t="shared" si="1399"/>
        <v>0.37999999999999989</v>
      </c>
      <c r="L706" s="277">
        <f>J706/I706</f>
        <v>0.59873284054910247</v>
      </c>
      <c r="M706" s="398"/>
      <c r="N706" s="617">
        <f t="shared" ref="N706" si="1545">G706+G707+G708</f>
        <v>10.681000000000001</v>
      </c>
      <c r="O706" s="616">
        <f t="shared" si="1496"/>
        <v>0</v>
      </c>
      <c r="P706" s="617">
        <f t="shared" si="1418"/>
        <v>10.681000000000001</v>
      </c>
      <c r="Q706" s="616">
        <f t="shared" ref="Q706" si="1546">J706+J707+J708</f>
        <v>4.3849999999999998</v>
      </c>
      <c r="R706" s="616">
        <f t="shared" ref="R706" si="1547">P706-Q706</f>
        <v>6.2960000000000012</v>
      </c>
      <c r="S706" s="620">
        <f t="shared" ref="S706" si="1548">Q706/P706</f>
        <v>0.4105420840745248</v>
      </c>
      <c r="T706" s="403"/>
      <c r="U706" s="172"/>
      <c r="V706" s="172"/>
      <c r="W706" s="172"/>
      <c r="X706" s="172"/>
      <c r="Y706" s="172"/>
      <c r="Z706" s="172"/>
    </row>
    <row r="707" spans="1:26" s="238" customFormat="1" ht="19.899999999999999" customHeight="1">
      <c r="B707" s="705"/>
      <c r="C707" s="790"/>
      <c r="D707" s="629"/>
      <c r="E707" s="639"/>
      <c r="F707" s="251" t="s">
        <v>21</v>
      </c>
      <c r="G707" s="547">
        <v>4.3979999999999997</v>
      </c>
      <c r="H707" s="498"/>
      <c r="I707" s="527">
        <f>G707+H707+K706</f>
        <v>4.7779999999999996</v>
      </c>
      <c r="J707" s="397">
        <v>3.44</v>
      </c>
      <c r="K707" s="528">
        <f t="shared" si="1399"/>
        <v>1.3379999999999996</v>
      </c>
      <c r="L707" s="277">
        <f>J707/I707</f>
        <v>0.71996651318543325</v>
      </c>
      <c r="M707" s="398"/>
      <c r="N707" s="618"/>
      <c r="O707" s="616"/>
      <c r="P707" s="618">
        <f t="shared" si="1418"/>
        <v>0</v>
      </c>
      <c r="Q707" s="616">
        <f t="shared" ref="Q707" si="1549">+O707-P707</f>
        <v>0</v>
      </c>
      <c r="R707" s="616" t="e">
        <f t="shared" ref="R707" si="1550">+P707/O707</f>
        <v>#DIV/0!</v>
      </c>
      <c r="S707" s="620" t="e">
        <f t="shared" ref="S707:S708" si="1551">+Q707/P707</f>
        <v>#DIV/0!</v>
      </c>
      <c r="T707" s="403"/>
      <c r="U707" s="172"/>
      <c r="V707" s="172"/>
      <c r="W707" s="172"/>
      <c r="X707" s="172"/>
      <c r="Y707" s="172"/>
      <c r="Z707" s="172"/>
    </row>
    <row r="708" spans="1:26" s="238" customFormat="1" ht="19.899999999999999" customHeight="1" thickBot="1">
      <c r="B708" s="705"/>
      <c r="C708" s="790"/>
      <c r="D708" s="630"/>
      <c r="E708" s="785"/>
      <c r="F708" s="179" t="s">
        <v>22</v>
      </c>
      <c r="G708" s="554">
        <v>5.3360000000000003</v>
      </c>
      <c r="H708" s="499"/>
      <c r="I708" s="532">
        <f>G708+H708+K707</f>
        <v>6.6739999999999995</v>
      </c>
      <c r="J708" s="415">
        <v>0.378</v>
      </c>
      <c r="K708" s="533">
        <f>I708-J708</f>
        <v>6.2959999999999994</v>
      </c>
      <c r="L708" s="534">
        <f>J708/I708</f>
        <v>5.6637698531615231E-2</v>
      </c>
      <c r="M708" s="398"/>
      <c r="N708" s="619"/>
      <c r="O708" s="616"/>
      <c r="P708" s="619">
        <f t="shared" si="1418"/>
        <v>0</v>
      </c>
      <c r="Q708" s="616"/>
      <c r="R708" s="616"/>
      <c r="S708" s="620" t="e">
        <f t="shared" si="1551"/>
        <v>#DIV/0!</v>
      </c>
      <c r="T708" s="403"/>
      <c r="U708" s="172"/>
      <c r="V708" s="172"/>
      <c r="W708" s="172"/>
      <c r="X708" s="172"/>
      <c r="Y708" s="172"/>
      <c r="Z708" s="172"/>
    </row>
    <row r="709" spans="1:26" s="238" customFormat="1" ht="19.899999999999999" customHeight="1">
      <c r="B709" s="300"/>
      <c r="C709" s="290"/>
      <c r="D709" s="290"/>
      <c r="E709" s="311"/>
      <c r="F709" s="301"/>
      <c r="G709" s="312">
        <f>SUM(G166:G708)</f>
        <v>4049.1569999999861</v>
      </c>
      <c r="H709" s="312">
        <f>SUM(H166:H708)</f>
        <v>64.164999999999992</v>
      </c>
      <c r="I709" s="312">
        <f>+H709+G709</f>
        <v>4113.3219999999865</v>
      </c>
      <c r="J709" s="313">
        <f>SUM(J166:J708)</f>
        <v>1335.2159999999992</v>
      </c>
      <c r="K709" s="301">
        <f t="shared" ref="K709" si="1552">I709-J709</f>
        <v>2778.105999999987</v>
      </c>
      <c r="L709" s="462">
        <f t="shared" ref="L709:L716" si="1553">J709/I709</f>
        <v>0.3246077015123065</v>
      </c>
      <c r="M709" s="463" t="s">
        <v>258</v>
      </c>
      <c r="N709" s="465">
        <f>SUM(N166:N708)</f>
        <v>4030.4790000000025</v>
      </c>
      <c r="O709" s="464">
        <f>SUM(O169:O708)</f>
        <v>64.164999999999992</v>
      </c>
      <c r="P709" s="464">
        <f>+N709+O709</f>
        <v>4094.6440000000025</v>
      </c>
      <c r="Q709" s="464">
        <f>SUM(Q166:Q708)</f>
        <v>1328.6500000000003</v>
      </c>
      <c r="R709" s="464">
        <f>+P709-Q709</f>
        <v>2765.9940000000024</v>
      </c>
      <c r="S709" s="507">
        <f>+Q709/P709</f>
        <v>0.32448486364138118</v>
      </c>
      <c r="T709" s="403">
        <v>3267.2759999999998</v>
      </c>
      <c r="U709" s="416">
        <v>208.85499999999999</v>
      </c>
      <c r="V709" s="416">
        <f>+T709+U709</f>
        <v>3476.1309999999999</v>
      </c>
      <c r="W709" s="416">
        <v>111.47199999999999</v>
      </c>
      <c r="X709" s="417">
        <v>27.914000000000001</v>
      </c>
      <c r="Y709" s="417">
        <v>459.73500000000001</v>
      </c>
      <c r="Z709" s="424">
        <f>+V709+W709+X709+Y709</f>
        <v>4075.2520000000004</v>
      </c>
    </row>
    <row r="710" spans="1:26" s="238" customFormat="1" ht="19.899999999999999" customHeight="1">
      <c r="A710" s="761"/>
      <c r="B710" s="641" t="s">
        <v>458</v>
      </c>
      <c r="C710" s="690"/>
      <c r="D710" s="661" t="s">
        <v>298</v>
      </c>
      <c r="E710" s="692" t="s">
        <v>338</v>
      </c>
      <c r="F710" s="252" t="s">
        <v>371</v>
      </c>
      <c r="G710" s="192">
        <v>101.61499999999999</v>
      </c>
      <c r="H710" s="192"/>
      <c r="I710" s="193">
        <f>G710+H710</f>
        <v>101.61499999999999</v>
      </c>
      <c r="J710" s="255">
        <v>44.249000000000002</v>
      </c>
      <c r="K710" s="193">
        <f t="shared" ref="K710:K770" si="1554">I710-J710</f>
        <v>57.365999999999993</v>
      </c>
      <c r="L710" s="194">
        <f t="shared" si="1553"/>
        <v>0.43545736357821191</v>
      </c>
      <c r="M710" s="314" t="s">
        <v>258</v>
      </c>
      <c r="N710" s="640">
        <f>+G710+G711+G712</f>
        <v>1154.7159999999999</v>
      </c>
      <c r="O710" s="640">
        <f t="shared" ref="O710" si="1555">+H710+H711+H712</f>
        <v>0</v>
      </c>
      <c r="P710" s="640">
        <f>+I710+I711+I712</f>
        <v>1379.9140000000002</v>
      </c>
      <c r="Q710" s="640">
        <f>+J710+J711+J712</f>
        <v>412.12600000000003</v>
      </c>
      <c r="R710" s="640">
        <f>P710-Q710</f>
        <v>967.78800000000024</v>
      </c>
      <c r="S710" s="711">
        <f>Q710/P710</f>
        <v>0.29866064117039176</v>
      </c>
      <c r="T710" s="403"/>
      <c r="U710" s="417"/>
      <c r="V710" s="417"/>
      <c r="W710" s="417"/>
      <c r="X710" s="417"/>
      <c r="Y710" s="417"/>
      <c r="Z710" s="417"/>
    </row>
    <row r="711" spans="1:26" s="169" customFormat="1" ht="19.899999999999999" customHeight="1">
      <c r="A711" s="761"/>
      <c r="B711" s="642"/>
      <c r="C711" s="690"/>
      <c r="D711" s="661"/>
      <c r="E711" s="692"/>
      <c r="F711" s="191" t="s">
        <v>21</v>
      </c>
      <c r="G711" s="192">
        <v>475.74299999999999</v>
      </c>
      <c r="H711" s="192"/>
      <c r="I711" s="193">
        <f>G711+H711+K710</f>
        <v>533.10900000000004</v>
      </c>
      <c r="J711" s="255">
        <v>365.27699999999999</v>
      </c>
      <c r="K711" s="193">
        <f t="shared" si="1554"/>
        <v>167.83200000000005</v>
      </c>
      <c r="L711" s="194">
        <f t="shared" si="1553"/>
        <v>0.68518257992267995</v>
      </c>
      <c r="M711" s="314" t="s">
        <v>258</v>
      </c>
      <c r="N711" s="640"/>
      <c r="O711" s="640"/>
      <c r="P711" s="640"/>
      <c r="Q711" s="640"/>
      <c r="R711" s="640"/>
      <c r="S711" s="711"/>
      <c r="T711" s="423"/>
      <c r="U711" s="417"/>
      <c r="V711" s="416"/>
      <c r="W711" s="416"/>
      <c r="X711" s="417"/>
      <c r="Y711" s="417"/>
      <c r="Z711" s="417"/>
    </row>
    <row r="712" spans="1:26" s="169" customFormat="1" ht="19.5" customHeight="1">
      <c r="A712" s="761"/>
      <c r="B712" s="642"/>
      <c r="C712" s="690"/>
      <c r="D712" s="661"/>
      <c r="E712" s="692"/>
      <c r="F712" s="191" t="s">
        <v>22</v>
      </c>
      <c r="G712" s="192">
        <v>577.35799999999995</v>
      </c>
      <c r="H712" s="193"/>
      <c r="I712" s="193">
        <f>G712+H712+K711</f>
        <v>745.19</v>
      </c>
      <c r="J712" s="255">
        <v>2.6</v>
      </c>
      <c r="K712" s="193">
        <f t="shared" si="1554"/>
        <v>742.59</v>
      </c>
      <c r="L712" s="194">
        <f t="shared" si="1553"/>
        <v>3.4890430628430331E-3</v>
      </c>
      <c r="M712" s="314" t="s">
        <v>258</v>
      </c>
      <c r="N712" s="640"/>
      <c r="O712" s="640"/>
      <c r="P712" s="640"/>
      <c r="Q712" s="640"/>
      <c r="R712" s="640"/>
      <c r="S712" s="711"/>
      <c r="T712" s="403"/>
      <c r="U712" s="417"/>
      <c r="V712" s="417"/>
      <c r="W712" s="417"/>
      <c r="X712" s="417"/>
      <c r="Y712" s="417"/>
      <c r="Z712" s="417"/>
    </row>
    <row r="713" spans="1:26" s="169" customFormat="1" ht="19.899999999999999" customHeight="1">
      <c r="A713" s="761"/>
      <c r="B713" s="642"/>
      <c r="C713" s="690"/>
      <c r="D713" s="661" t="s">
        <v>298</v>
      </c>
      <c r="E713" s="644" t="s">
        <v>339</v>
      </c>
      <c r="F713" s="191" t="s">
        <v>371</v>
      </c>
      <c r="G713" s="192">
        <v>6.4749999999999996</v>
      </c>
      <c r="H713" s="192"/>
      <c r="I713" s="193">
        <f>G713+H713</f>
        <v>6.4749999999999996</v>
      </c>
      <c r="J713" s="255">
        <v>0.90900000000000003</v>
      </c>
      <c r="K713" s="193">
        <f t="shared" si="1554"/>
        <v>5.5659999999999998</v>
      </c>
      <c r="L713" s="194">
        <f t="shared" si="1553"/>
        <v>0.14038610038610039</v>
      </c>
      <c r="M713" s="314" t="s">
        <v>258</v>
      </c>
      <c r="N713" s="710">
        <f>G713+G714+G715</f>
        <v>73.576999999999998</v>
      </c>
      <c r="O713" s="640">
        <f t="shared" ref="O713" si="1556">H713+H714+H715</f>
        <v>0</v>
      </c>
      <c r="P713" s="640">
        <f t="shared" ref="P713" si="1557">N713+O713</f>
        <v>73.576999999999998</v>
      </c>
      <c r="Q713" s="640">
        <f>J713+J714+J715</f>
        <v>16.472000000000001</v>
      </c>
      <c r="R713" s="640">
        <f>P713-Q713</f>
        <v>57.104999999999997</v>
      </c>
      <c r="S713" s="711">
        <f t="shared" ref="S713" si="1558">Q713/P713</f>
        <v>0.22387430854750809</v>
      </c>
      <c r="T713" s="403"/>
      <c r="U713" s="417"/>
      <c r="V713" s="417"/>
      <c r="W713" s="417"/>
      <c r="X713" s="417"/>
      <c r="Y713" s="417"/>
      <c r="Z713" s="417"/>
    </row>
    <row r="714" spans="1:26" s="169" customFormat="1" ht="19.899999999999999" customHeight="1">
      <c r="A714" s="761"/>
      <c r="B714" s="642"/>
      <c r="C714" s="690"/>
      <c r="D714" s="661"/>
      <c r="E714" s="644"/>
      <c r="F714" s="191" t="s">
        <v>21</v>
      </c>
      <c r="G714" s="192">
        <v>30.314</v>
      </c>
      <c r="H714" s="192"/>
      <c r="I714" s="193">
        <f>G714+H714+K713</f>
        <v>35.880000000000003</v>
      </c>
      <c r="J714" s="255">
        <v>15.443</v>
      </c>
      <c r="K714" s="193">
        <f t="shared" si="1554"/>
        <v>20.437000000000005</v>
      </c>
      <c r="L714" s="194">
        <f t="shared" si="1553"/>
        <v>0.43040691192865099</v>
      </c>
      <c r="M714" s="314" t="s">
        <v>258</v>
      </c>
      <c r="N714" s="710"/>
      <c r="O714" s="640"/>
      <c r="P714" s="640"/>
      <c r="Q714" s="640"/>
      <c r="R714" s="640"/>
      <c r="S714" s="711"/>
      <c r="T714" s="403"/>
      <c r="U714" s="417"/>
      <c r="V714" s="417"/>
      <c r="W714" s="417"/>
      <c r="X714" s="417"/>
      <c r="Y714" s="417"/>
      <c r="Z714" s="417"/>
    </row>
    <row r="715" spans="1:26" s="169" customFormat="1" ht="19.899999999999999" customHeight="1">
      <c r="A715" s="761"/>
      <c r="B715" s="642"/>
      <c r="C715" s="690"/>
      <c r="D715" s="661"/>
      <c r="E715" s="644"/>
      <c r="F715" s="191" t="s">
        <v>22</v>
      </c>
      <c r="G715" s="192">
        <v>36.787999999999997</v>
      </c>
      <c r="H715" s="192"/>
      <c r="I715" s="193">
        <f t="shared" ref="I715" si="1559">G715+H715+K714</f>
        <v>57.225000000000001</v>
      </c>
      <c r="J715" s="255">
        <v>0.12</v>
      </c>
      <c r="K715" s="193">
        <f>I715-J715</f>
        <v>57.105000000000004</v>
      </c>
      <c r="L715" s="194">
        <f t="shared" si="1553"/>
        <v>2.0969855832241153E-3</v>
      </c>
      <c r="M715" s="314" t="s">
        <v>258</v>
      </c>
      <c r="N715" s="710"/>
      <c r="O715" s="640"/>
      <c r="P715" s="640"/>
      <c r="Q715" s="640"/>
      <c r="R715" s="640"/>
      <c r="S715" s="711"/>
      <c r="T715" s="403"/>
      <c r="U715" s="417"/>
      <c r="V715" s="417"/>
      <c r="W715" s="417"/>
      <c r="X715" s="417"/>
      <c r="Y715" s="417"/>
      <c r="Z715" s="417"/>
    </row>
    <row r="716" spans="1:26" s="169" customFormat="1" ht="19.899999999999999" customHeight="1">
      <c r="A716" s="761"/>
      <c r="B716" s="642"/>
      <c r="C716" s="690"/>
      <c r="D716" s="661" t="s">
        <v>298</v>
      </c>
      <c r="E716" s="644" t="s">
        <v>340</v>
      </c>
      <c r="F716" s="252" t="s">
        <v>371</v>
      </c>
      <c r="G716" s="192">
        <v>14.602</v>
      </c>
      <c r="H716" s="192"/>
      <c r="I716" s="193">
        <f t="shared" ref="I716" si="1560">G716+H716</f>
        <v>14.602</v>
      </c>
      <c r="J716" s="255">
        <v>2.91</v>
      </c>
      <c r="K716" s="193">
        <f t="shared" si="1554"/>
        <v>11.692</v>
      </c>
      <c r="L716" s="194">
        <f t="shared" si="1553"/>
        <v>0.1992877687987947</v>
      </c>
      <c r="M716" s="314" t="s">
        <v>258</v>
      </c>
      <c r="N716" s="710">
        <f t="shared" ref="N716:O716" si="1561">G716+G717+G718</f>
        <v>165.93200000000002</v>
      </c>
      <c r="O716" s="640">
        <f t="shared" si="1561"/>
        <v>0</v>
      </c>
      <c r="P716" s="640">
        <f t="shared" ref="P716" si="1562">N716+O716</f>
        <v>165.93200000000002</v>
      </c>
      <c r="Q716" s="640">
        <f>J716+J717+J718</f>
        <v>9.6530000000000005</v>
      </c>
      <c r="R716" s="640">
        <f t="shared" ref="R716" si="1563">P716-Q716</f>
        <v>156.27900000000002</v>
      </c>
      <c r="S716" s="711">
        <f t="shared" ref="S716" si="1564">Q716/P716</f>
        <v>5.8174432900224185E-2</v>
      </c>
      <c r="T716" s="401"/>
      <c r="U716" s="172"/>
      <c r="V716" s="172"/>
      <c r="W716" s="172"/>
      <c r="X716" s="172"/>
      <c r="Y716" s="172"/>
      <c r="Z716" s="172"/>
    </row>
    <row r="717" spans="1:26" s="169" customFormat="1" ht="19.899999999999999" customHeight="1">
      <c r="A717" s="761"/>
      <c r="B717" s="642"/>
      <c r="C717" s="690"/>
      <c r="D717" s="661"/>
      <c r="E717" s="644"/>
      <c r="F717" s="191" t="s">
        <v>21</v>
      </c>
      <c r="G717" s="192">
        <v>68.364000000000004</v>
      </c>
      <c r="H717" s="192"/>
      <c r="I717" s="193">
        <f t="shared" ref="I717:I718" si="1565">G717+H717+K716</f>
        <v>80.056000000000012</v>
      </c>
      <c r="J717" s="255">
        <v>6.7430000000000003</v>
      </c>
      <c r="K717" s="193">
        <f t="shared" si="1554"/>
        <v>73.313000000000017</v>
      </c>
      <c r="L717" s="194">
        <f t="shared" ref="L717:L769" si="1566">J717/I717</f>
        <v>8.4228540021984599E-2</v>
      </c>
      <c r="M717" s="314" t="s">
        <v>258</v>
      </c>
      <c r="N717" s="710"/>
      <c r="O717" s="640"/>
      <c r="P717" s="640"/>
      <c r="Q717" s="640"/>
      <c r="R717" s="640"/>
      <c r="S717" s="711"/>
      <c r="T717" s="401"/>
      <c r="U717" s="172"/>
      <c r="V717" s="172"/>
      <c r="W717" s="172"/>
      <c r="X717" s="172"/>
      <c r="Y717" s="172"/>
      <c r="Z717" s="172"/>
    </row>
    <row r="718" spans="1:26" s="169" customFormat="1" ht="19.899999999999999" customHeight="1">
      <c r="A718" s="761"/>
      <c r="B718" s="642"/>
      <c r="C718" s="690"/>
      <c r="D718" s="661"/>
      <c r="E718" s="644"/>
      <c r="F718" s="191" t="s">
        <v>22</v>
      </c>
      <c r="G718" s="192">
        <v>82.965999999999994</v>
      </c>
      <c r="H718" s="192"/>
      <c r="I718" s="193">
        <f t="shared" si="1565"/>
        <v>156.279</v>
      </c>
      <c r="J718" s="255">
        <v>0</v>
      </c>
      <c r="K718" s="193">
        <f t="shared" si="1554"/>
        <v>156.279</v>
      </c>
      <c r="L718" s="194">
        <f t="shared" si="1566"/>
        <v>0</v>
      </c>
      <c r="M718" s="314" t="s">
        <v>258</v>
      </c>
      <c r="N718" s="710"/>
      <c r="O718" s="640"/>
      <c r="P718" s="640"/>
      <c r="Q718" s="640"/>
      <c r="R718" s="640"/>
      <c r="S718" s="711"/>
      <c r="T718" s="401"/>
      <c r="U718" s="172"/>
      <c r="V718" s="172"/>
      <c r="W718" s="172"/>
      <c r="X718" s="172"/>
      <c r="Y718" s="172"/>
      <c r="Z718" s="172"/>
    </row>
    <row r="719" spans="1:26" s="169" customFormat="1" ht="19.899999999999999" customHeight="1">
      <c r="A719" s="761"/>
      <c r="B719" s="642"/>
      <c r="C719" s="690"/>
      <c r="D719" s="661" t="s">
        <v>298</v>
      </c>
      <c r="E719" s="684" t="s">
        <v>341</v>
      </c>
      <c r="F719" s="191" t="s">
        <v>371</v>
      </c>
      <c r="G719" s="192">
        <v>3.4009999999999998</v>
      </c>
      <c r="H719" s="192"/>
      <c r="I719" s="193">
        <f>G719+H719</f>
        <v>3.4009999999999998</v>
      </c>
      <c r="J719" s="255">
        <v>0.21</v>
      </c>
      <c r="K719" s="193">
        <f t="shared" si="1554"/>
        <v>3.1909999999999998</v>
      </c>
      <c r="L719" s="194">
        <v>0</v>
      </c>
      <c r="M719" s="314" t="s">
        <v>258</v>
      </c>
      <c r="N719" s="710">
        <f t="shared" ref="N719:O719" si="1567">G719+G720+G721</f>
        <v>38.646000000000001</v>
      </c>
      <c r="O719" s="640">
        <f t="shared" si="1567"/>
        <v>0</v>
      </c>
      <c r="P719" s="640">
        <f t="shared" ref="P719" si="1568">N719+O719</f>
        <v>38.646000000000001</v>
      </c>
      <c r="Q719" s="640">
        <f t="shared" ref="Q719" si="1569">J719+J720+J721</f>
        <v>3.4750000000000001</v>
      </c>
      <c r="R719" s="640">
        <f t="shared" ref="R719" si="1570">P719-Q719</f>
        <v>35.170999999999999</v>
      </c>
      <c r="S719" s="711">
        <f t="shared" ref="S719" si="1571">Q719/P719</f>
        <v>8.9918749676551266E-2</v>
      </c>
      <c r="T719" s="401"/>
      <c r="U719" s="172"/>
      <c r="V719" s="172"/>
      <c r="W719" s="172"/>
      <c r="X719" s="172"/>
      <c r="Y719" s="172"/>
      <c r="Z719" s="172"/>
    </row>
    <row r="720" spans="1:26" s="169" customFormat="1" ht="19.899999999999999" customHeight="1">
      <c r="A720" s="761"/>
      <c r="B720" s="642"/>
      <c r="C720" s="690"/>
      <c r="D720" s="661"/>
      <c r="E720" s="685"/>
      <c r="F720" s="191" t="s">
        <v>21</v>
      </c>
      <c r="G720" s="192">
        <v>15.922000000000001</v>
      </c>
      <c r="H720" s="192"/>
      <c r="I720" s="193">
        <f>G720+H720+K719</f>
        <v>19.113</v>
      </c>
      <c r="J720" s="255">
        <v>3.2650000000000001</v>
      </c>
      <c r="K720" s="193">
        <f t="shared" si="1554"/>
        <v>15.847999999999999</v>
      </c>
      <c r="L720" s="194">
        <f t="shared" si="1566"/>
        <v>0.17082613927693194</v>
      </c>
      <c r="M720" s="314" t="s">
        <v>258</v>
      </c>
      <c r="N720" s="710"/>
      <c r="O720" s="640"/>
      <c r="P720" s="640"/>
      <c r="Q720" s="640"/>
      <c r="R720" s="640"/>
      <c r="S720" s="711"/>
      <c r="T720" s="401"/>
      <c r="U720" s="172"/>
      <c r="V720" s="172"/>
      <c r="W720" s="172"/>
      <c r="X720" s="172"/>
      <c r="Y720" s="172"/>
      <c r="Z720" s="172"/>
    </row>
    <row r="721" spans="1:26" s="169" customFormat="1" ht="19.899999999999999" customHeight="1">
      <c r="A721" s="761"/>
      <c r="B721" s="642"/>
      <c r="C721" s="690"/>
      <c r="D721" s="661"/>
      <c r="E721" s="686"/>
      <c r="F721" s="191" t="s">
        <v>22</v>
      </c>
      <c r="G721" s="192">
        <v>19.323</v>
      </c>
      <c r="H721" s="192"/>
      <c r="I721" s="193">
        <f>G721+H721+K720</f>
        <v>35.170999999999999</v>
      </c>
      <c r="J721" s="255">
        <v>0</v>
      </c>
      <c r="K721" s="193">
        <f t="shared" si="1554"/>
        <v>35.170999999999999</v>
      </c>
      <c r="L721" s="194">
        <f t="shared" si="1566"/>
        <v>0</v>
      </c>
      <c r="M721" s="314" t="s">
        <v>258</v>
      </c>
      <c r="N721" s="710"/>
      <c r="O721" s="640"/>
      <c r="P721" s="640"/>
      <c r="Q721" s="640"/>
      <c r="R721" s="640"/>
      <c r="S721" s="711"/>
      <c r="T721" s="401"/>
      <c r="U721" s="172"/>
      <c r="V721" s="172"/>
      <c r="W721" s="172"/>
      <c r="X721" s="172"/>
      <c r="Y721" s="172"/>
      <c r="Z721" s="172"/>
    </row>
    <row r="722" spans="1:26" s="169" customFormat="1" ht="19.899999999999999" customHeight="1">
      <c r="A722" s="761"/>
      <c r="B722" s="642"/>
      <c r="C722" s="690"/>
      <c r="D722" s="661" t="s">
        <v>298</v>
      </c>
      <c r="E722" s="644" t="s">
        <v>342</v>
      </c>
      <c r="F722" s="252" t="s">
        <v>371</v>
      </c>
      <c r="G722" s="192">
        <v>8.1389999999999993</v>
      </c>
      <c r="H722" s="192"/>
      <c r="I722" s="193">
        <f t="shared" ref="I722" si="1572">G722+H722</f>
        <v>8.1389999999999993</v>
      </c>
      <c r="J722" s="255">
        <v>3.3809999999999998</v>
      </c>
      <c r="K722" s="193">
        <f t="shared" si="1554"/>
        <v>4.7579999999999991</v>
      </c>
      <c r="L722" s="194">
        <v>0</v>
      </c>
      <c r="M722" s="314" t="s">
        <v>258</v>
      </c>
      <c r="N722" s="710">
        <f t="shared" ref="N722:O722" si="1573">G722+G723+G724</f>
        <v>92.494</v>
      </c>
      <c r="O722" s="640">
        <f t="shared" si="1573"/>
        <v>0</v>
      </c>
      <c r="P722" s="640">
        <f t="shared" ref="P722" si="1574">N722+O722</f>
        <v>92.494</v>
      </c>
      <c r="Q722" s="640">
        <f t="shared" ref="Q722" si="1575">J722+J723+J724</f>
        <v>12.663</v>
      </c>
      <c r="R722" s="640">
        <f t="shared" ref="R722" si="1576">P722-Q722</f>
        <v>79.831000000000003</v>
      </c>
      <c r="S722" s="711">
        <f t="shared" ref="S722" si="1577">Q722/P722</f>
        <v>0.13690617769801286</v>
      </c>
      <c r="T722" s="401"/>
      <c r="U722" s="172"/>
      <c r="V722" s="172"/>
      <c r="W722" s="172"/>
      <c r="X722" s="172"/>
      <c r="Y722" s="172"/>
      <c r="Z722" s="172"/>
    </row>
    <row r="723" spans="1:26" s="169" customFormat="1" ht="19.899999999999999" customHeight="1">
      <c r="A723" s="761"/>
      <c r="B723" s="642"/>
      <c r="C723" s="690"/>
      <c r="D723" s="661"/>
      <c r="E723" s="644"/>
      <c r="F723" s="191" t="s">
        <v>21</v>
      </c>
      <c r="G723" s="192">
        <v>38.107999999999997</v>
      </c>
      <c r="H723" s="192"/>
      <c r="I723" s="193">
        <f t="shared" ref="I723:I724" si="1578">G723+H723+K722</f>
        <v>42.866</v>
      </c>
      <c r="J723" s="255">
        <v>8.7520000000000007</v>
      </c>
      <c r="K723" s="193">
        <f t="shared" si="1554"/>
        <v>34.113999999999997</v>
      </c>
      <c r="L723" s="194">
        <f t="shared" si="1566"/>
        <v>0.20417113796482061</v>
      </c>
      <c r="M723" s="314" t="s">
        <v>258</v>
      </c>
      <c r="N723" s="710"/>
      <c r="O723" s="640"/>
      <c r="P723" s="640"/>
      <c r="Q723" s="640"/>
      <c r="R723" s="640"/>
      <c r="S723" s="711"/>
      <c r="T723" s="401"/>
      <c r="U723" s="172"/>
      <c r="V723" s="172"/>
      <c r="W723" s="172"/>
      <c r="X723" s="172"/>
      <c r="Y723" s="172"/>
      <c r="Z723" s="172"/>
    </row>
    <row r="724" spans="1:26" s="169" customFormat="1" ht="19.899999999999999" customHeight="1">
      <c r="A724" s="761"/>
      <c r="B724" s="642"/>
      <c r="C724" s="690"/>
      <c r="D724" s="661"/>
      <c r="E724" s="644"/>
      <c r="F724" s="191" t="s">
        <v>22</v>
      </c>
      <c r="G724" s="192">
        <v>46.247</v>
      </c>
      <c r="H724" s="192"/>
      <c r="I724" s="193">
        <f t="shared" si="1578"/>
        <v>80.36099999999999</v>
      </c>
      <c r="J724" s="255">
        <v>0.53</v>
      </c>
      <c r="K724" s="193">
        <f t="shared" si="1554"/>
        <v>79.830999999999989</v>
      </c>
      <c r="L724" s="194">
        <f t="shared" si="1566"/>
        <v>6.5952389840843208E-3</v>
      </c>
      <c r="M724" s="314" t="s">
        <v>258</v>
      </c>
      <c r="N724" s="710"/>
      <c r="O724" s="640"/>
      <c r="P724" s="640"/>
      <c r="Q724" s="640"/>
      <c r="R724" s="640"/>
      <c r="S724" s="711"/>
      <c r="T724" s="401"/>
      <c r="U724" s="172"/>
      <c r="V724" s="172"/>
      <c r="W724" s="172"/>
      <c r="X724" s="172"/>
      <c r="Y724" s="172"/>
      <c r="Z724" s="172"/>
    </row>
    <row r="725" spans="1:26" s="169" customFormat="1" ht="19.899999999999999" customHeight="1">
      <c r="A725" s="761"/>
      <c r="B725" s="642"/>
      <c r="C725" s="690"/>
      <c r="D725" s="661" t="s">
        <v>298</v>
      </c>
      <c r="E725" s="683" t="s">
        <v>343</v>
      </c>
      <c r="F725" s="191" t="s">
        <v>371</v>
      </c>
      <c r="G725" s="192">
        <v>5.7169999999999996</v>
      </c>
      <c r="H725" s="192"/>
      <c r="I725" s="193">
        <f t="shared" ref="I725" si="1579">G725+H725</f>
        <v>5.7169999999999996</v>
      </c>
      <c r="J725" s="255">
        <v>0</v>
      </c>
      <c r="K725" s="193">
        <f t="shared" si="1554"/>
        <v>5.7169999999999996</v>
      </c>
      <c r="L725" s="194">
        <v>0</v>
      </c>
      <c r="M725" s="314" t="s">
        <v>258</v>
      </c>
      <c r="N725" s="710">
        <f t="shared" ref="N725:O725" si="1580">G725+G726+G727</f>
        <v>64.965999999999994</v>
      </c>
      <c r="O725" s="640">
        <f t="shared" si="1580"/>
        <v>0</v>
      </c>
      <c r="P725" s="640">
        <f t="shared" ref="P725" si="1581">N725+O725</f>
        <v>64.965999999999994</v>
      </c>
      <c r="Q725" s="640">
        <f t="shared" ref="Q725" si="1582">J725+J726+J727</f>
        <v>0.504</v>
      </c>
      <c r="R725" s="640">
        <f t="shared" ref="R725" si="1583">P725-Q725</f>
        <v>64.461999999999989</v>
      </c>
      <c r="S725" s="711">
        <f t="shared" ref="S725" si="1584">Q725/P725</f>
        <v>7.7579041344703389E-3</v>
      </c>
      <c r="T725" s="401"/>
      <c r="U725" s="172"/>
      <c r="V725" s="172"/>
      <c r="W725" s="172"/>
      <c r="X725" s="172"/>
      <c r="Y725" s="172"/>
      <c r="Z725" s="172"/>
    </row>
    <row r="726" spans="1:26" s="169" customFormat="1" ht="19.899999999999999" customHeight="1">
      <c r="A726" s="761"/>
      <c r="B726" s="642"/>
      <c r="C726" s="690"/>
      <c r="D726" s="661"/>
      <c r="E726" s="683"/>
      <c r="F726" s="191" t="s">
        <v>21</v>
      </c>
      <c r="G726" s="192">
        <v>26.765999999999998</v>
      </c>
      <c r="H726" s="192"/>
      <c r="I726" s="193">
        <f t="shared" ref="I726:I727" si="1585">G726+H726+K725</f>
        <v>32.482999999999997</v>
      </c>
      <c r="J726" s="255">
        <v>0.504</v>
      </c>
      <c r="K726" s="193">
        <f t="shared" si="1554"/>
        <v>31.978999999999996</v>
      </c>
      <c r="L726" s="194">
        <f t="shared" si="1566"/>
        <v>1.5515808268940678E-2</v>
      </c>
      <c r="M726" s="314" t="s">
        <v>258</v>
      </c>
      <c r="N726" s="710"/>
      <c r="O726" s="640"/>
      <c r="P726" s="640"/>
      <c r="Q726" s="640"/>
      <c r="R726" s="640"/>
      <c r="S726" s="711"/>
      <c r="T726" s="401"/>
      <c r="U726" s="172"/>
      <c r="V726" s="172"/>
      <c r="W726" s="172"/>
      <c r="X726" s="172"/>
      <c r="Y726" s="172"/>
      <c r="Z726" s="172"/>
    </row>
    <row r="727" spans="1:26" s="169" customFormat="1" ht="19.899999999999999" customHeight="1">
      <c r="A727" s="761"/>
      <c r="B727" s="642"/>
      <c r="C727" s="690"/>
      <c r="D727" s="661"/>
      <c r="E727" s="683"/>
      <c r="F727" s="191" t="s">
        <v>22</v>
      </c>
      <c r="G727" s="192">
        <v>32.482999999999997</v>
      </c>
      <c r="H727" s="204"/>
      <c r="I727" s="193">
        <f t="shared" si="1585"/>
        <v>64.461999999999989</v>
      </c>
      <c r="J727" s="255">
        <v>0</v>
      </c>
      <c r="K727" s="193">
        <f t="shared" si="1554"/>
        <v>64.461999999999989</v>
      </c>
      <c r="L727" s="194">
        <f t="shared" si="1566"/>
        <v>0</v>
      </c>
      <c r="M727" s="314" t="s">
        <v>258</v>
      </c>
      <c r="N727" s="710"/>
      <c r="O727" s="640"/>
      <c r="P727" s="640"/>
      <c r="Q727" s="640"/>
      <c r="R727" s="640"/>
      <c r="S727" s="711"/>
      <c r="T727" s="401"/>
      <c r="U727" s="172"/>
      <c r="V727" s="172"/>
      <c r="W727" s="172"/>
      <c r="X727" s="172"/>
      <c r="Y727" s="172"/>
      <c r="Z727" s="172"/>
    </row>
    <row r="728" spans="1:26" s="169" customFormat="1" ht="19.899999999999999" customHeight="1">
      <c r="A728" s="761"/>
      <c r="B728" s="642"/>
      <c r="C728" s="690"/>
      <c r="D728" s="661" t="s">
        <v>298</v>
      </c>
      <c r="E728" s="692" t="s">
        <v>375</v>
      </c>
      <c r="F728" s="252" t="s">
        <v>371</v>
      </c>
      <c r="G728" s="192">
        <v>3.1190000000000002</v>
      </c>
      <c r="H728" s="192"/>
      <c r="I728" s="193">
        <f t="shared" ref="I728" si="1586">G728+H728</f>
        <v>3.1190000000000002</v>
      </c>
      <c r="J728" s="255">
        <v>0</v>
      </c>
      <c r="K728" s="193">
        <f t="shared" si="1554"/>
        <v>3.1190000000000002</v>
      </c>
      <c r="L728" s="194">
        <v>0</v>
      </c>
      <c r="M728" s="314" t="s">
        <v>258</v>
      </c>
      <c r="N728" s="710">
        <f t="shared" ref="N728:O728" si="1587">G728+G729+G730</f>
        <v>35.445</v>
      </c>
      <c r="O728" s="640">
        <f t="shared" si="1587"/>
        <v>-35</v>
      </c>
      <c r="P728" s="640">
        <f t="shared" ref="P728" si="1588">N728+O728</f>
        <v>0.44500000000000028</v>
      </c>
      <c r="Q728" s="640">
        <f t="shared" ref="Q728" si="1589">J728+J729+J730</f>
        <v>0</v>
      </c>
      <c r="R728" s="640">
        <f t="shared" ref="R728" si="1590">P728-Q728</f>
        <v>0.44500000000000028</v>
      </c>
      <c r="S728" s="711">
        <f t="shared" ref="S728" si="1591">Q728/P728</f>
        <v>0</v>
      </c>
      <c r="T728" s="401"/>
      <c r="U728" s="172"/>
      <c r="V728" s="172"/>
      <c r="W728" s="172"/>
      <c r="X728" s="172"/>
      <c r="Y728" s="172"/>
      <c r="Z728" s="172"/>
    </row>
    <row r="729" spans="1:26" s="169" customFormat="1" ht="19.899999999999999" customHeight="1">
      <c r="A729" s="761"/>
      <c r="B729" s="642"/>
      <c r="C729" s="690"/>
      <c r="D729" s="661"/>
      <c r="E729" s="692"/>
      <c r="F729" s="191" t="s">
        <v>21</v>
      </c>
      <c r="G729" s="192">
        <v>14.603</v>
      </c>
      <c r="H729" s="193">
        <v>-35</v>
      </c>
      <c r="I729" s="193">
        <f t="shared" ref="I729:I730" si="1592">G729+H729+K728</f>
        <v>-17.277999999999999</v>
      </c>
      <c r="J729" s="255">
        <v>0</v>
      </c>
      <c r="K729" s="193">
        <f t="shared" si="1554"/>
        <v>-17.277999999999999</v>
      </c>
      <c r="L729" s="194">
        <f t="shared" si="1566"/>
        <v>0</v>
      </c>
      <c r="M729" s="314">
        <v>43936</v>
      </c>
      <c r="N729" s="710"/>
      <c r="O729" s="640"/>
      <c r="P729" s="640"/>
      <c r="Q729" s="640"/>
      <c r="R729" s="640"/>
      <c r="S729" s="711"/>
      <c r="T729" s="401"/>
      <c r="U729" s="172"/>
      <c r="V729" s="172"/>
      <c r="W729" s="172"/>
      <c r="X729" s="172"/>
      <c r="Y729" s="172"/>
      <c r="Z729" s="172"/>
    </row>
    <row r="730" spans="1:26" s="169" customFormat="1" ht="19.899999999999999" customHeight="1">
      <c r="A730" s="761"/>
      <c r="B730" s="642"/>
      <c r="C730" s="690"/>
      <c r="D730" s="661"/>
      <c r="E730" s="692"/>
      <c r="F730" s="191" t="s">
        <v>22</v>
      </c>
      <c r="G730" s="192">
        <v>17.722999999999999</v>
      </c>
      <c r="H730" s="192"/>
      <c r="I730" s="193">
        <f t="shared" si="1592"/>
        <v>0.44500000000000028</v>
      </c>
      <c r="J730" s="255">
        <v>0</v>
      </c>
      <c r="K730" s="193">
        <f t="shared" si="1554"/>
        <v>0.44500000000000028</v>
      </c>
      <c r="L730" s="194">
        <f t="shared" si="1566"/>
        <v>0</v>
      </c>
      <c r="M730" s="314" t="s">
        <v>258</v>
      </c>
      <c r="N730" s="710"/>
      <c r="O730" s="640"/>
      <c r="P730" s="640"/>
      <c r="Q730" s="640"/>
      <c r="R730" s="640"/>
      <c r="S730" s="711"/>
      <c r="T730" s="401"/>
      <c r="U730" s="172"/>
      <c r="V730" s="172"/>
      <c r="W730" s="172"/>
      <c r="X730" s="172"/>
      <c r="Y730" s="172"/>
      <c r="Z730" s="172"/>
    </row>
    <row r="731" spans="1:26" s="169" customFormat="1" ht="19.899999999999999" customHeight="1">
      <c r="A731" s="761"/>
      <c r="B731" s="642"/>
      <c r="C731" s="690"/>
      <c r="D731" s="661" t="s">
        <v>298</v>
      </c>
      <c r="E731" s="644" t="s">
        <v>344</v>
      </c>
      <c r="F731" s="191" t="s">
        <v>371</v>
      </c>
      <c r="G731" s="192">
        <v>6.4779999999999998</v>
      </c>
      <c r="H731" s="192"/>
      <c r="I731" s="193">
        <f t="shared" ref="I731" si="1593">G731+H731</f>
        <v>6.4779999999999998</v>
      </c>
      <c r="J731" s="255">
        <v>0</v>
      </c>
      <c r="K731" s="193">
        <f t="shared" si="1554"/>
        <v>6.4779999999999998</v>
      </c>
      <c r="L731" s="194">
        <v>0</v>
      </c>
      <c r="M731" s="314" t="s">
        <v>258</v>
      </c>
      <c r="N731" s="710">
        <f t="shared" ref="N731:O731" si="1594">G731+G732+G733</f>
        <v>73.619</v>
      </c>
      <c r="O731" s="640">
        <f t="shared" si="1594"/>
        <v>-6</v>
      </c>
      <c r="P731" s="640">
        <f t="shared" ref="P731" si="1595">N731+O731</f>
        <v>67.619</v>
      </c>
      <c r="Q731" s="640">
        <f t="shared" ref="Q731" si="1596">J731+J732+J733</f>
        <v>0</v>
      </c>
      <c r="R731" s="640">
        <f t="shared" ref="R731" si="1597">P731-Q731</f>
        <v>67.619</v>
      </c>
      <c r="S731" s="711">
        <f t="shared" ref="S731" si="1598">Q731/P731</f>
        <v>0</v>
      </c>
      <c r="T731" s="401"/>
      <c r="U731" s="172"/>
      <c r="V731" s="172"/>
      <c r="W731" s="172"/>
      <c r="X731" s="172"/>
      <c r="Y731" s="172"/>
      <c r="Z731" s="172"/>
    </row>
    <row r="732" spans="1:26" s="169" customFormat="1" ht="19.899999999999999" customHeight="1">
      <c r="A732" s="761"/>
      <c r="B732" s="642"/>
      <c r="C732" s="690"/>
      <c r="D732" s="661"/>
      <c r="E732" s="644"/>
      <c r="F732" s="191" t="s">
        <v>21</v>
      </c>
      <c r="G732" s="192">
        <v>30.331</v>
      </c>
      <c r="H732" s="193">
        <v>-6</v>
      </c>
      <c r="I732" s="193">
        <f t="shared" ref="I732:I733" si="1599">G732+H732+K731</f>
        <v>30.808999999999997</v>
      </c>
      <c r="J732" s="255">
        <v>0</v>
      </c>
      <c r="K732" s="193">
        <f t="shared" si="1554"/>
        <v>30.808999999999997</v>
      </c>
      <c r="L732" s="194">
        <f t="shared" si="1566"/>
        <v>0</v>
      </c>
      <c r="M732" s="314" t="s">
        <v>258</v>
      </c>
      <c r="N732" s="710"/>
      <c r="O732" s="640"/>
      <c r="P732" s="640"/>
      <c r="Q732" s="640"/>
      <c r="R732" s="640"/>
      <c r="S732" s="711"/>
      <c r="T732" s="401"/>
      <c r="U732" s="172"/>
      <c r="V732" s="172"/>
      <c r="W732" s="172"/>
      <c r="X732" s="172"/>
      <c r="Y732" s="172"/>
      <c r="Z732" s="172"/>
    </row>
    <row r="733" spans="1:26" s="169" customFormat="1" ht="19.899999999999999" customHeight="1">
      <c r="A733" s="761"/>
      <c r="B733" s="642"/>
      <c r="C733" s="690"/>
      <c r="D733" s="661"/>
      <c r="E733" s="644"/>
      <c r="F733" s="191" t="s">
        <v>22</v>
      </c>
      <c r="G733" s="192">
        <v>36.81</v>
      </c>
      <c r="H733" s="192"/>
      <c r="I733" s="193">
        <f t="shared" si="1599"/>
        <v>67.619</v>
      </c>
      <c r="J733" s="255">
        <v>0</v>
      </c>
      <c r="K733" s="193">
        <f t="shared" si="1554"/>
        <v>67.619</v>
      </c>
      <c r="L733" s="194">
        <f t="shared" si="1566"/>
        <v>0</v>
      </c>
      <c r="M733" s="314" t="s">
        <v>258</v>
      </c>
      <c r="N733" s="710"/>
      <c r="O733" s="640"/>
      <c r="P733" s="640"/>
      <c r="Q733" s="640"/>
      <c r="R733" s="640"/>
      <c r="S733" s="711"/>
      <c r="T733" s="401"/>
      <c r="U733" s="172"/>
      <c r="V733" s="172"/>
      <c r="W733" s="172"/>
      <c r="X733" s="172"/>
      <c r="Y733" s="172"/>
      <c r="Z733" s="172"/>
    </row>
    <row r="734" spans="1:26" s="169" customFormat="1" ht="19.899999999999999" customHeight="1">
      <c r="A734" s="761"/>
      <c r="B734" s="642"/>
      <c r="C734" s="690"/>
      <c r="D734" s="661" t="s">
        <v>298</v>
      </c>
      <c r="E734" s="644" t="s">
        <v>376</v>
      </c>
      <c r="F734" s="252" t="s">
        <v>371</v>
      </c>
      <c r="G734" s="192">
        <v>12.161</v>
      </c>
      <c r="H734" s="333"/>
      <c r="I734" s="193">
        <f t="shared" ref="I734" si="1600">G734+H734</f>
        <v>12.161</v>
      </c>
      <c r="J734" s="255">
        <v>0.47</v>
      </c>
      <c r="K734" s="193">
        <f t="shared" si="1554"/>
        <v>11.690999999999999</v>
      </c>
      <c r="L734" s="194">
        <v>0</v>
      </c>
      <c r="M734" s="314" t="s">
        <v>258</v>
      </c>
      <c r="N734" s="710">
        <f>G734+G735+G736</f>
        <v>138.19</v>
      </c>
      <c r="O734" s="760">
        <f>H734+H735+H736</f>
        <v>0</v>
      </c>
      <c r="P734" s="760">
        <f>N734+O734</f>
        <v>138.19</v>
      </c>
      <c r="Q734" s="640">
        <f>J734+J735+J736</f>
        <v>7.1109999999999998</v>
      </c>
      <c r="R734" s="760">
        <f>P734-Q734</f>
        <v>131.07900000000001</v>
      </c>
      <c r="S734" s="711">
        <f>Q734/P734</f>
        <v>5.1458137347130763E-2</v>
      </c>
      <c r="T734" s="401"/>
      <c r="U734" s="172"/>
      <c r="V734" s="172"/>
      <c r="W734" s="172"/>
      <c r="X734" s="172"/>
      <c r="Y734" s="172"/>
      <c r="Z734" s="172"/>
    </row>
    <row r="735" spans="1:26" s="169" customFormat="1" ht="19.899999999999999" customHeight="1">
      <c r="A735" s="761"/>
      <c r="B735" s="642"/>
      <c r="C735" s="690"/>
      <c r="D735" s="661"/>
      <c r="E735" s="644"/>
      <c r="F735" s="191" t="s">
        <v>21</v>
      </c>
      <c r="G735" s="192">
        <v>56.933999999999997</v>
      </c>
      <c r="H735" s="333"/>
      <c r="I735" s="193">
        <f t="shared" ref="I735:I736" si="1601">G735+H735+K734</f>
        <v>68.625</v>
      </c>
      <c r="J735" s="255">
        <v>6.5510000000000002</v>
      </c>
      <c r="K735" s="193">
        <f t="shared" si="1554"/>
        <v>62.073999999999998</v>
      </c>
      <c r="L735" s="194">
        <f t="shared" si="1566"/>
        <v>9.5460837887067398E-2</v>
      </c>
      <c r="M735" s="314" t="s">
        <v>258</v>
      </c>
      <c r="N735" s="710"/>
      <c r="O735" s="640"/>
      <c r="P735" s="640"/>
      <c r="Q735" s="640"/>
      <c r="R735" s="640"/>
      <c r="S735" s="711"/>
      <c r="T735" s="401"/>
      <c r="U735" s="172"/>
      <c r="V735" s="172"/>
      <c r="W735" s="172"/>
      <c r="X735" s="172"/>
      <c r="Y735" s="172"/>
      <c r="Z735" s="172"/>
    </row>
    <row r="736" spans="1:26" s="169" customFormat="1" ht="19.899999999999999" customHeight="1">
      <c r="A736" s="761"/>
      <c r="B736" s="642"/>
      <c r="C736" s="690"/>
      <c r="D736" s="661"/>
      <c r="E736" s="644"/>
      <c r="F736" s="191" t="s">
        <v>22</v>
      </c>
      <c r="G736" s="192">
        <v>69.094999999999999</v>
      </c>
      <c r="H736" s="333"/>
      <c r="I736" s="193">
        <f t="shared" si="1601"/>
        <v>131.16899999999998</v>
      </c>
      <c r="J736" s="255">
        <v>0.09</v>
      </c>
      <c r="K736" s="193">
        <f t="shared" si="1554"/>
        <v>131.07899999999998</v>
      </c>
      <c r="L736" s="194">
        <f t="shared" si="1566"/>
        <v>6.8613773071381202E-4</v>
      </c>
      <c r="M736" s="314" t="s">
        <v>258</v>
      </c>
      <c r="N736" s="710"/>
      <c r="O736" s="640"/>
      <c r="P736" s="640"/>
      <c r="Q736" s="640"/>
      <c r="R736" s="640"/>
      <c r="S736" s="711"/>
      <c r="T736" s="401"/>
      <c r="U736" s="172"/>
      <c r="V736" s="172"/>
      <c r="W736" s="172"/>
      <c r="X736" s="172"/>
      <c r="Y736" s="172"/>
      <c r="Z736" s="172"/>
    </row>
    <row r="737" spans="1:26" s="169" customFormat="1" ht="19.899999999999999" customHeight="1">
      <c r="A737" s="761"/>
      <c r="B737" s="642"/>
      <c r="C737" s="690"/>
      <c r="D737" s="661" t="s">
        <v>298</v>
      </c>
      <c r="E737" s="644" t="s">
        <v>377</v>
      </c>
      <c r="F737" s="191" t="s">
        <v>371</v>
      </c>
      <c r="G737" s="192">
        <v>2.923</v>
      </c>
      <c r="H737" s="199"/>
      <c r="I737" s="193">
        <f t="shared" ref="I737" si="1602">G737+H737</f>
        <v>2.923</v>
      </c>
      <c r="J737" s="255">
        <v>0</v>
      </c>
      <c r="K737" s="193">
        <f t="shared" si="1554"/>
        <v>2.923</v>
      </c>
      <c r="L737" s="194">
        <v>0</v>
      </c>
      <c r="M737" s="314" t="s">
        <v>258</v>
      </c>
      <c r="N737" s="710">
        <f t="shared" ref="N737:O737" si="1603">G737+G738+G739</f>
        <v>33.216000000000001</v>
      </c>
      <c r="O737" s="640">
        <f t="shared" si="1603"/>
        <v>0</v>
      </c>
      <c r="P737" s="640">
        <f t="shared" ref="P737" si="1604">N737+O737</f>
        <v>33.216000000000001</v>
      </c>
      <c r="Q737" s="640">
        <f>J737+J738+J739</f>
        <v>0</v>
      </c>
      <c r="R737" s="640">
        <f>P737-Q737</f>
        <v>33.216000000000001</v>
      </c>
      <c r="S737" s="711">
        <f>Q737/P737</f>
        <v>0</v>
      </c>
      <c r="T737" s="401"/>
      <c r="U737" s="172"/>
      <c r="V737" s="172"/>
      <c r="W737" s="172"/>
      <c r="X737" s="172"/>
      <c r="Y737" s="172"/>
      <c r="Z737" s="172"/>
    </row>
    <row r="738" spans="1:26" s="169" customFormat="1" ht="19.899999999999999" customHeight="1">
      <c r="A738" s="761"/>
      <c r="B738" s="642"/>
      <c r="C738" s="690"/>
      <c r="D738" s="661"/>
      <c r="E738" s="644"/>
      <c r="F738" s="191" t="s">
        <v>21</v>
      </c>
      <c r="G738" s="192">
        <v>13.685</v>
      </c>
      <c r="H738" s="200"/>
      <c r="I738" s="193">
        <f t="shared" ref="I738:I739" si="1605">G738+H738+K737</f>
        <v>16.608000000000001</v>
      </c>
      <c r="J738" s="255">
        <v>0</v>
      </c>
      <c r="K738" s="193">
        <f t="shared" si="1554"/>
        <v>16.608000000000001</v>
      </c>
      <c r="L738" s="194">
        <f t="shared" si="1566"/>
        <v>0</v>
      </c>
      <c r="M738" s="314" t="s">
        <v>258</v>
      </c>
      <c r="N738" s="710"/>
      <c r="O738" s="640"/>
      <c r="P738" s="640"/>
      <c r="Q738" s="640"/>
      <c r="R738" s="640"/>
      <c r="S738" s="711"/>
      <c r="T738" s="401"/>
      <c r="U738" s="172"/>
      <c r="V738" s="172"/>
      <c r="W738" s="172"/>
      <c r="X738" s="172"/>
      <c r="Y738" s="172"/>
      <c r="Z738" s="172"/>
    </row>
    <row r="739" spans="1:26" s="169" customFormat="1" ht="19.899999999999999" customHeight="1">
      <c r="A739" s="761"/>
      <c r="B739" s="642"/>
      <c r="C739" s="690"/>
      <c r="D739" s="661"/>
      <c r="E739" s="644"/>
      <c r="F739" s="191" t="s">
        <v>22</v>
      </c>
      <c r="G739" s="192">
        <v>16.608000000000001</v>
      </c>
      <c r="H739" s="201"/>
      <c r="I739" s="193">
        <f t="shared" si="1605"/>
        <v>33.216000000000001</v>
      </c>
      <c r="J739" s="255">
        <v>0</v>
      </c>
      <c r="K739" s="193">
        <f t="shared" si="1554"/>
        <v>33.216000000000001</v>
      </c>
      <c r="L739" s="194">
        <f t="shared" si="1566"/>
        <v>0</v>
      </c>
      <c r="M739" s="314" t="s">
        <v>258</v>
      </c>
      <c r="N739" s="710"/>
      <c r="O739" s="640"/>
      <c r="P739" s="640"/>
      <c r="Q739" s="640"/>
      <c r="R739" s="640"/>
      <c r="S739" s="711"/>
      <c r="T739" s="401"/>
      <c r="U739" s="172"/>
      <c r="V739" s="172"/>
      <c r="W739" s="172"/>
      <c r="X739" s="172"/>
      <c r="Y739" s="172"/>
      <c r="Z739" s="172"/>
    </row>
    <row r="740" spans="1:26" s="169" customFormat="1" ht="19.899999999999999" customHeight="1">
      <c r="A740" s="761"/>
      <c r="B740" s="642"/>
      <c r="C740" s="690"/>
      <c r="D740" s="661" t="s">
        <v>298</v>
      </c>
      <c r="E740" s="738" t="s">
        <v>378</v>
      </c>
      <c r="F740" s="252" t="s">
        <v>371</v>
      </c>
      <c r="G740" s="192">
        <v>1.633</v>
      </c>
      <c r="H740" s="192"/>
      <c r="I740" s="193">
        <f t="shared" ref="I740" si="1606">G740+H740</f>
        <v>1.633</v>
      </c>
      <c r="J740" s="255">
        <v>0</v>
      </c>
      <c r="K740" s="193">
        <f t="shared" si="1554"/>
        <v>1.633</v>
      </c>
      <c r="L740" s="194">
        <v>0</v>
      </c>
      <c r="M740" s="314" t="s">
        <v>258</v>
      </c>
      <c r="N740" s="710">
        <f t="shared" ref="N740" si="1607">G740+G741+G742</f>
        <v>18.554000000000002</v>
      </c>
      <c r="O740" s="640">
        <f>H740+H741+H742</f>
        <v>0</v>
      </c>
      <c r="P740" s="640">
        <f t="shared" ref="P740" si="1608">N740+O740</f>
        <v>18.554000000000002</v>
      </c>
      <c r="Q740" s="640">
        <f t="shared" ref="Q740" si="1609">J740+J741+J742</f>
        <v>0</v>
      </c>
      <c r="R740" s="640">
        <f t="shared" ref="R740" si="1610">P740-Q740</f>
        <v>18.554000000000002</v>
      </c>
      <c r="S740" s="711">
        <f t="shared" ref="S740" si="1611">Q740/P740</f>
        <v>0</v>
      </c>
      <c r="T740" s="401"/>
      <c r="U740" s="172"/>
      <c r="V740" s="172"/>
      <c r="W740" s="172"/>
      <c r="X740" s="172"/>
      <c r="Y740" s="172"/>
      <c r="Z740" s="172"/>
    </row>
    <row r="741" spans="1:26" s="169" customFormat="1" ht="19.899999999999999" customHeight="1">
      <c r="A741" s="761"/>
      <c r="B741" s="642"/>
      <c r="C741" s="690"/>
      <c r="D741" s="661"/>
      <c r="E741" s="738"/>
      <c r="F741" s="191" t="s">
        <v>21</v>
      </c>
      <c r="G741" s="192">
        <v>7.6440000000000001</v>
      </c>
      <c r="H741" s="192"/>
      <c r="I741" s="193">
        <f t="shared" ref="I741:I742" si="1612">G741+H741+K740</f>
        <v>9.277000000000001</v>
      </c>
      <c r="J741" s="255">
        <v>0</v>
      </c>
      <c r="K741" s="193">
        <f t="shared" si="1554"/>
        <v>9.277000000000001</v>
      </c>
      <c r="L741" s="194">
        <f t="shared" si="1566"/>
        <v>0</v>
      </c>
      <c r="M741" s="314" t="s">
        <v>258</v>
      </c>
      <c r="N741" s="710"/>
      <c r="O741" s="640"/>
      <c r="P741" s="640"/>
      <c r="Q741" s="640"/>
      <c r="R741" s="640"/>
      <c r="S741" s="711"/>
      <c r="T741" s="401"/>
      <c r="U741" s="172"/>
      <c r="V741" s="172"/>
      <c r="W741" s="172"/>
      <c r="X741" s="172"/>
      <c r="Y741" s="172"/>
      <c r="Z741" s="172"/>
    </row>
    <row r="742" spans="1:26" s="169" customFormat="1" ht="19.899999999999999" customHeight="1">
      <c r="A742" s="761"/>
      <c r="B742" s="642"/>
      <c r="C742" s="690"/>
      <c r="D742" s="661"/>
      <c r="E742" s="738"/>
      <c r="F742" s="191" t="s">
        <v>22</v>
      </c>
      <c r="G742" s="192">
        <v>9.2769999999999992</v>
      </c>
      <c r="H742" s="192"/>
      <c r="I742" s="193">
        <f t="shared" si="1612"/>
        <v>18.554000000000002</v>
      </c>
      <c r="J742" s="255">
        <v>0</v>
      </c>
      <c r="K742" s="193">
        <f t="shared" si="1554"/>
        <v>18.554000000000002</v>
      </c>
      <c r="L742" s="194">
        <f t="shared" si="1566"/>
        <v>0</v>
      </c>
      <c r="M742" s="314" t="s">
        <v>258</v>
      </c>
      <c r="N742" s="710"/>
      <c r="O742" s="640"/>
      <c r="P742" s="640"/>
      <c r="Q742" s="640"/>
      <c r="R742" s="640"/>
      <c r="S742" s="711"/>
      <c r="T742" s="401"/>
      <c r="U742" s="172"/>
      <c r="V742" s="172"/>
      <c r="W742" s="172"/>
      <c r="X742" s="172"/>
      <c r="Y742" s="172"/>
      <c r="Z742" s="172"/>
    </row>
    <row r="743" spans="1:26" s="169" customFormat="1" ht="19.899999999999999" customHeight="1">
      <c r="A743" s="761"/>
      <c r="B743" s="642"/>
      <c r="C743" s="690"/>
      <c r="D743" s="661" t="s">
        <v>298</v>
      </c>
      <c r="E743" s="684" t="s">
        <v>379</v>
      </c>
      <c r="F743" s="252" t="s">
        <v>371</v>
      </c>
      <c r="G743" s="192">
        <v>0.79100000000000004</v>
      </c>
      <c r="H743" s="192"/>
      <c r="I743" s="193">
        <f t="shared" ref="I743" si="1613">G743+H743</f>
        <v>0.79100000000000004</v>
      </c>
      <c r="J743" s="255">
        <v>0</v>
      </c>
      <c r="K743" s="193">
        <f t="shared" si="1554"/>
        <v>0.79100000000000004</v>
      </c>
      <c r="L743" s="194">
        <v>0</v>
      </c>
      <c r="M743" s="314" t="s">
        <v>258</v>
      </c>
      <c r="N743" s="710">
        <f t="shared" ref="N743:O743" si="1614">G743+G744+G745</f>
        <v>8.9939999999999998</v>
      </c>
      <c r="O743" s="640">
        <f t="shared" si="1614"/>
        <v>0</v>
      </c>
      <c r="P743" s="640">
        <f t="shared" ref="P743" si="1615">N743+O743</f>
        <v>8.9939999999999998</v>
      </c>
      <c r="Q743" s="640">
        <f t="shared" ref="Q743" si="1616">J743+J744+J745</f>
        <v>0</v>
      </c>
      <c r="R743" s="640">
        <f t="shared" ref="R743" si="1617">P743-Q743</f>
        <v>8.9939999999999998</v>
      </c>
      <c r="S743" s="711">
        <f t="shared" ref="S743" si="1618">Q743/P743</f>
        <v>0</v>
      </c>
      <c r="T743" s="401"/>
      <c r="U743" s="172"/>
      <c r="V743" s="172"/>
      <c r="W743" s="172"/>
      <c r="X743" s="172"/>
      <c r="Y743" s="172"/>
      <c r="Z743" s="172"/>
    </row>
    <row r="744" spans="1:26" s="169" customFormat="1" ht="19.899999999999999" customHeight="1">
      <c r="A744" s="761"/>
      <c r="B744" s="642"/>
      <c r="C744" s="690"/>
      <c r="D744" s="661"/>
      <c r="E744" s="685"/>
      <c r="F744" s="191" t="s">
        <v>21</v>
      </c>
      <c r="G744" s="192">
        <v>3.706</v>
      </c>
      <c r="H744" s="193"/>
      <c r="I744" s="193">
        <f t="shared" ref="I744:I745" si="1619">G744+H744+K743</f>
        <v>4.4969999999999999</v>
      </c>
      <c r="J744" s="255">
        <v>0</v>
      </c>
      <c r="K744" s="193">
        <f t="shared" si="1554"/>
        <v>4.4969999999999999</v>
      </c>
      <c r="L744" s="194">
        <f t="shared" si="1566"/>
        <v>0</v>
      </c>
      <c r="M744" s="314" t="s">
        <v>258</v>
      </c>
      <c r="N744" s="710"/>
      <c r="O744" s="640"/>
      <c r="P744" s="640"/>
      <c r="Q744" s="640"/>
      <c r="R744" s="640"/>
      <c r="S744" s="711"/>
      <c r="T744" s="401"/>
      <c r="U744" s="172"/>
      <c r="V744" s="172"/>
      <c r="W744" s="172"/>
      <c r="X744" s="172"/>
      <c r="Y744" s="172"/>
      <c r="Z744" s="172"/>
    </row>
    <row r="745" spans="1:26" s="169" customFormat="1" ht="19.899999999999999" customHeight="1">
      <c r="A745" s="761"/>
      <c r="B745" s="642"/>
      <c r="C745" s="690"/>
      <c r="D745" s="661"/>
      <c r="E745" s="686"/>
      <c r="F745" s="191" t="s">
        <v>22</v>
      </c>
      <c r="G745" s="192">
        <v>4.4969999999999999</v>
      </c>
      <c r="H745" s="192"/>
      <c r="I745" s="193">
        <f t="shared" si="1619"/>
        <v>8.9939999999999998</v>
      </c>
      <c r="J745" s="255">
        <v>0</v>
      </c>
      <c r="K745" s="193">
        <f t="shared" si="1554"/>
        <v>8.9939999999999998</v>
      </c>
      <c r="L745" s="194">
        <f t="shared" si="1566"/>
        <v>0</v>
      </c>
      <c r="M745" s="314" t="s">
        <v>258</v>
      </c>
      <c r="N745" s="710"/>
      <c r="O745" s="640"/>
      <c r="P745" s="640"/>
      <c r="Q745" s="640"/>
      <c r="R745" s="640"/>
      <c r="S745" s="711"/>
      <c r="T745" s="401"/>
      <c r="U745" s="172"/>
      <c r="V745" s="172"/>
      <c r="W745" s="172"/>
      <c r="X745" s="172"/>
      <c r="Y745" s="172"/>
      <c r="Z745" s="172"/>
    </row>
    <row r="746" spans="1:26" s="169" customFormat="1" ht="19.899999999999999" customHeight="1">
      <c r="A746" s="761"/>
      <c r="B746" s="642"/>
      <c r="C746" s="690"/>
      <c r="D746" s="661" t="s">
        <v>298</v>
      </c>
      <c r="E746" s="645" t="s">
        <v>380</v>
      </c>
      <c r="F746" s="191" t="s">
        <v>371</v>
      </c>
      <c r="G746" s="192">
        <v>1.371</v>
      </c>
      <c r="H746" s="192"/>
      <c r="I746" s="193">
        <f>G746+H746</f>
        <v>1.371</v>
      </c>
      <c r="J746" s="255">
        <v>1.25</v>
      </c>
      <c r="K746" s="193">
        <f t="shared" si="1554"/>
        <v>0.121</v>
      </c>
      <c r="L746" s="194">
        <v>0</v>
      </c>
      <c r="M746" s="314" t="s">
        <v>258</v>
      </c>
      <c r="N746" s="710">
        <f t="shared" ref="N746:O746" si="1620">G746+G747+G748</f>
        <v>15.582000000000001</v>
      </c>
      <c r="O746" s="640">
        <f t="shared" si="1620"/>
        <v>0</v>
      </c>
      <c r="P746" s="640">
        <f t="shared" ref="P746" si="1621">N746+O746</f>
        <v>15.582000000000001</v>
      </c>
      <c r="Q746" s="640">
        <f t="shared" ref="Q746" si="1622">J746+J747+J748</f>
        <v>4.915</v>
      </c>
      <c r="R746" s="640">
        <f t="shared" ref="R746" si="1623">P746-Q746</f>
        <v>10.667000000000002</v>
      </c>
      <c r="S746" s="711">
        <f t="shared" ref="S746" si="1624">Q746/P746</f>
        <v>0.3154280580156591</v>
      </c>
      <c r="T746" s="401"/>
      <c r="U746" s="172"/>
      <c r="V746" s="172"/>
      <c r="W746" s="172"/>
      <c r="X746" s="172"/>
      <c r="Y746" s="172"/>
      <c r="Z746" s="172"/>
    </row>
    <row r="747" spans="1:26" s="169" customFormat="1" ht="19.899999999999999" customHeight="1">
      <c r="A747" s="761"/>
      <c r="B747" s="642"/>
      <c r="C747" s="690"/>
      <c r="D747" s="661"/>
      <c r="E747" s="646"/>
      <c r="F747" s="191" t="s">
        <v>21</v>
      </c>
      <c r="G747" s="192">
        <v>6.42</v>
      </c>
      <c r="H747" s="192"/>
      <c r="I747" s="193">
        <f>G747+H747+K746</f>
        <v>6.5410000000000004</v>
      </c>
      <c r="J747" s="255">
        <v>3.665</v>
      </c>
      <c r="K747" s="193">
        <f t="shared" si="1554"/>
        <v>2.8760000000000003</v>
      </c>
      <c r="L747" s="194">
        <f t="shared" si="1566"/>
        <v>0.56031187891759671</v>
      </c>
      <c r="M747" s="314" t="s">
        <v>258</v>
      </c>
      <c r="N747" s="710"/>
      <c r="O747" s="640"/>
      <c r="P747" s="640"/>
      <c r="Q747" s="640"/>
      <c r="R747" s="640"/>
      <c r="S747" s="711"/>
      <c r="T747" s="401"/>
      <c r="U747" s="172"/>
      <c r="V747" s="172"/>
      <c r="W747" s="172"/>
      <c r="X747" s="172"/>
      <c r="Y747" s="172"/>
      <c r="Z747" s="172"/>
    </row>
    <row r="748" spans="1:26" s="169" customFormat="1" ht="19.899999999999999" customHeight="1">
      <c r="A748" s="761"/>
      <c r="B748" s="642"/>
      <c r="C748" s="690"/>
      <c r="D748" s="661"/>
      <c r="E748" s="647"/>
      <c r="F748" s="191" t="s">
        <v>22</v>
      </c>
      <c r="G748" s="192">
        <v>7.7910000000000004</v>
      </c>
      <c r="H748" s="192"/>
      <c r="I748" s="193">
        <f>G748+H748+K747</f>
        <v>10.667000000000002</v>
      </c>
      <c r="J748" s="255">
        <v>0</v>
      </c>
      <c r="K748" s="193">
        <f t="shared" si="1554"/>
        <v>10.667000000000002</v>
      </c>
      <c r="L748" s="194">
        <f t="shared" si="1566"/>
        <v>0</v>
      </c>
      <c r="M748" s="314" t="s">
        <v>258</v>
      </c>
      <c r="N748" s="710"/>
      <c r="O748" s="640"/>
      <c r="P748" s="640"/>
      <c r="Q748" s="640"/>
      <c r="R748" s="640"/>
      <c r="S748" s="711"/>
      <c r="T748" s="401"/>
      <c r="U748" s="172"/>
      <c r="V748" s="172"/>
      <c r="W748" s="172"/>
      <c r="X748" s="172"/>
      <c r="Y748" s="172"/>
      <c r="Z748" s="172"/>
    </row>
    <row r="749" spans="1:26" s="169" customFormat="1" ht="19.899999999999999" customHeight="1">
      <c r="A749" s="761"/>
      <c r="B749" s="642"/>
      <c r="C749" s="690"/>
      <c r="D749" s="661" t="s">
        <v>298</v>
      </c>
      <c r="E749" s="644" t="s">
        <v>345</v>
      </c>
      <c r="F749" s="252" t="s">
        <v>371</v>
      </c>
      <c r="G749" s="192">
        <v>1.3180000000000001</v>
      </c>
      <c r="H749" s="192"/>
      <c r="I749" s="193">
        <f t="shared" ref="I749" si="1625">G749+H749</f>
        <v>1.3180000000000001</v>
      </c>
      <c r="J749" s="255">
        <v>0</v>
      </c>
      <c r="K749" s="193">
        <f t="shared" si="1554"/>
        <v>1.3180000000000001</v>
      </c>
      <c r="L749" s="194">
        <v>0</v>
      </c>
      <c r="M749" s="314" t="s">
        <v>258</v>
      </c>
      <c r="N749" s="710">
        <f t="shared" ref="N749:O749" si="1626">G749+G750+G751</f>
        <v>14.978000000000002</v>
      </c>
      <c r="O749" s="640">
        <f t="shared" si="1626"/>
        <v>0</v>
      </c>
      <c r="P749" s="640">
        <f t="shared" ref="P749" si="1627">N749+O749</f>
        <v>14.978000000000002</v>
      </c>
      <c r="Q749" s="640">
        <f t="shared" ref="Q749" si="1628">J749+J750+J751</f>
        <v>0.84</v>
      </c>
      <c r="R749" s="640">
        <f t="shared" ref="R749" si="1629">P749-Q749</f>
        <v>14.138000000000002</v>
      </c>
      <c r="S749" s="711">
        <f t="shared" ref="S749" si="1630">Q749/P749</f>
        <v>5.6082253972492981E-2</v>
      </c>
      <c r="T749" s="401"/>
      <c r="U749" s="172"/>
      <c r="V749" s="172"/>
      <c r="W749" s="172"/>
      <c r="X749" s="172"/>
      <c r="Y749" s="172"/>
      <c r="Z749" s="172"/>
    </row>
    <row r="750" spans="1:26" s="169" customFormat="1" ht="19.899999999999999" customHeight="1">
      <c r="A750" s="761"/>
      <c r="B750" s="642"/>
      <c r="C750" s="690"/>
      <c r="D750" s="661"/>
      <c r="E750" s="644"/>
      <c r="F750" s="191" t="s">
        <v>21</v>
      </c>
      <c r="G750" s="192">
        <v>6.1710000000000003</v>
      </c>
      <c r="H750" s="192"/>
      <c r="I750" s="193">
        <f t="shared" ref="I750:I751" si="1631">G750+H750+K749</f>
        <v>7.4890000000000008</v>
      </c>
      <c r="J750" s="255">
        <v>0.84</v>
      </c>
      <c r="K750" s="193">
        <f t="shared" si="1554"/>
        <v>6.6490000000000009</v>
      </c>
      <c r="L750" s="194">
        <f t="shared" si="1566"/>
        <v>0.11216450794498596</v>
      </c>
      <c r="M750" s="314" t="s">
        <v>258</v>
      </c>
      <c r="N750" s="710"/>
      <c r="O750" s="640"/>
      <c r="P750" s="640"/>
      <c r="Q750" s="640"/>
      <c r="R750" s="640"/>
      <c r="S750" s="711"/>
      <c r="T750" s="401"/>
      <c r="U750" s="172"/>
      <c r="V750" s="172"/>
      <c r="W750" s="172"/>
      <c r="X750" s="172"/>
      <c r="Y750" s="172"/>
      <c r="Z750" s="172"/>
    </row>
    <row r="751" spans="1:26" s="169" customFormat="1" ht="19.899999999999999" customHeight="1">
      <c r="A751" s="761"/>
      <c r="B751" s="642"/>
      <c r="C751" s="690"/>
      <c r="D751" s="661"/>
      <c r="E751" s="644"/>
      <c r="F751" s="191" t="s">
        <v>22</v>
      </c>
      <c r="G751" s="192">
        <v>7.4889999999999999</v>
      </c>
      <c r="H751" s="192"/>
      <c r="I751" s="193">
        <f t="shared" si="1631"/>
        <v>14.138000000000002</v>
      </c>
      <c r="J751" s="255">
        <v>0</v>
      </c>
      <c r="K751" s="193">
        <f t="shared" si="1554"/>
        <v>14.138000000000002</v>
      </c>
      <c r="L751" s="194">
        <f t="shared" si="1566"/>
        <v>0</v>
      </c>
      <c r="M751" s="314" t="s">
        <v>258</v>
      </c>
      <c r="N751" s="710"/>
      <c r="O751" s="640"/>
      <c r="P751" s="640"/>
      <c r="Q751" s="640"/>
      <c r="R751" s="640"/>
      <c r="S751" s="711"/>
      <c r="T751" s="401"/>
      <c r="U751" s="172"/>
      <c r="V751" s="172"/>
      <c r="W751" s="172"/>
      <c r="X751" s="172"/>
      <c r="Y751" s="172"/>
      <c r="Z751" s="172"/>
    </row>
    <row r="752" spans="1:26" s="169" customFormat="1" ht="19.899999999999999" customHeight="1">
      <c r="A752" s="761"/>
      <c r="B752" s="642"/>
      <c r="C752" s="690"/>
      <c r="D752" s="661" t="s">
        <v>298</v>
      </c>
      <c r="E752" s="644" t="s">
        <v>381</v>
      </c>
      <c r="F752" s="252" t="s">
        <v>371</v>
      </c>
      <c r="G752" s="192">
        <v>9.2759999999999998</v>
      </c>
      <c r="H752" s="192"/>
      <c r="I752" s="193">
        <f t="shared" ref="I752" si="1632">G752+H752</f>
        <v>9.2759999999999998</v>
      </c>
      <c r="J752" s="255">
        <v>1.004</v>
      </c>
      <c r="K752" s="193">
        <f t="shared" si="1554"/>
        <v>8.2720000000000002</v>
      </c>
      <c r="L752" s="194">
        <v>0</v>
      </c>
      <c r="M752" s="314" t="s">
        <v>258</v>
      </c>
      <c r="N752" s="710">
        <f t="shared" ref="N752:O752" si="1633">G752+G753+G754</f>
        <v>105.407</v>
      </c>
      <c r="O752" s="640">
        <f t="shared" si="1633"/>
        <v>0</v>
      </c>
      <c r="P752" s="640">
        <f t="shared" ref="P752" si="1634">N752+O752</f>
        <v>105.407</v>
      </c>
      <c r="Q752" s="640">
        <f t="shared" ref="Q752" si="1635">J752+J753+J754</f>
        <v>2.4039999999999999</v>
      </c>
      <c r="R752" s="640">
        <f t="shared" ref="R752" si="1636">P752-Q752</f>
        <v>103.003</v>
      </c>
      <c r="S752" s="711">
        <f t="shared" ref="S752" si="1637">Q752/P752</f>
        <v>2.2806834460709441E-2</v>
      </c>
      <c r="T752" s="401"/>
      <c r="U752" s="172"/>
      <c r="V752" s="172"/>
      <c r="W752" s="172"/>
      <c r="X752" s="172"/>
      <c r="Y752" s="172"/>
      <c r="Z752" s="172"/>
    </row>
    <row r="753" spans="1:26" s="169" customFormat="1" ht="19.899999999999999" customHeight="1">
      <c r="A753" s="761"/>
      <c r="B753" s="642"/>
      <c r="C753" s="690"/>
      <c r="D753" s="661"/>
      <c r="E753" s="644"/>
      <c r="F753" s="191" t="s">
        <v>21</v>
      </c>
      <c r="G753" s="192">
        <v>43.427999999999997</v>
      </c>
      <c r="H753" s="192"/>
      <c r="I753" s="193">
        <f t="shared" ref="I753:I754" si="1638">G753+H753+K752</f>
        <v>51.699999999999996</v>
      </c>
      <c r="J753" s="255">
        <v>1.4</v>
      </c>
      <c r="K753" s="193">
        <f t="shared" si="1554"/>
        <v>50.3</v>
      </c>
      <c r="L753" s="194">
        <f t="shared" si="1566"/>
        <v>2.7079303675048357E-2</v>
      </c>
      <c r="M753" s="314" t="s">
        <v>258</v>
      </c>
      <c r="N753" s="710"/>
      <c r="O753" s="640"/>
      <c r="P753" s="640"/>
      <c r="Q753" s="640"/>
      <c r="R753" s="640"/>
      <c r="S753" s="711"/>
      <c r="T753" s="401"/>
      <c r="U753" s="172"/>
      <c r="V753" s="172"/>
      <c r="W753" s="172"/>
      <c r="X753" s="172"/>
      <c r="Y753" s="172"/>
      <c r="Z753" s="172"/>
    </row>
    <row r="754" spans="1:26" s="169" customFormat="1" ht="19.899999999999999" customHeight="1">
      <c r="A754" s="761"/>
      <c r="B754" s="642"/>
      <c r="C754" s="690"/>
      <c r="D754" s="661"/>
      <c r="E754" s="644"/>
      <c r="F754" s="191" t="s">
        <v>22</v>
      </c>
      <c r="G754" s="192">
        <v>52.703000000000003</v>
      </c>
      <c r="H754" s="202"/>
      <c r="I754" s="193">
        <f t="shared" si="1638"/>
        <v>103.003</v>
      </c>
      <c r="J754" s="255">
        <v>0</v>
      </c>
      <c r="K754" s="193">
        <f t="shared" si="1554"/>
        <v>103.003</v>
      </c>
      <c r="L754" s="194">
        <f t="shared" si="1566"/>
        <v>0</v>
      </c>
      <c r="M754" s="314" t="s">
        <v>258</v>
      </c>
      <c r="N754" s="710"/>
      <c r="O754" s="640"/>
      <c r="P754" s="640"/>
      <c r="Q754" s="640"/>
      <c r="R754" s="640"/>
      <c r="S754" s="711"/>
      <c r="T754" s="401"/>
      <c r="U754" s="172"/>
      <c r="V754" s="172"/>
      <c r="W754" s="172"/>
      <c r="X754" s="172"/>
      <c r="Y754" s="172"/>
      <c r="Z754" s="172"/>
    </row>
    <row r="755" spans="1:26" s="169" customFormat="1" ht="19.899999999999999" customHeight="1">
      <c r="A755" s="761"/>
      <c r="B755" s="642"/>
      <c r="C755" s="690"/>
      <c r="D755" s="661" t="s">
        <v>298</v>
      </c>
      <c r="E755" s="738" t="s">
        <v>382</v>
      </c>
      <c r="F755" s="252" t="s">
        <v>371</v>
      </c>
      <c r="G755" s="192">
        <v>21.260999999999999</v>
      </c>
      <c r="H755" s="192"/>
      <c r="I755" s="193">
        <f t="shared" ref="I755" si="1639">G755+H755</f>
        <v>21.260999999999999</v>
      </c>
      <c r="J755" s="255">
        <v>2.1110000000000002</v>
      </c>
      <c r="K755" s="193">
        <f t="shared" si="1554"/>
        <v>19.149999999999999</v>
      </c>
      <c r="L755" s="194">
        <v>0</v>
      </c>
      <c r="M755" s="314" t="s">
        <v>258</v>
      </c>
      <c r="N755" s="710">
        <f t="shared" ref="N755:O755" si="1640">G755+G756+G757</f>
        <v>241.6</v>
      </c>
      <c r="O755" s="640">
        <f t="shared" si="1640"/>
        <v>0</v>
      </c>
      <c r="P755" s="640">
        <f t="shared" ref="P755" si="1641">N755+O755</f>
        <v>241.6</v>
      </c>
      <c r="Q755" s="640">
        <f t="shared" ref="Q755" si="1642">J755+J756+J757</f>
        <v>23.394000000000002</v>
      </c>
      <c r="R755" s="640">
        <f t="shared" ref="R755" si="1643">P755-Q755</f>
        <v>218.20599999999999</v>
      </c>
      <c r="S755" s="711">
        <f t="shared" ref="S755" si="1644">Q755/P755</f>
        <v>9.6829470198675507E-2</v>
      </c>
      <c r="T755" s="401"/>
      <c r="U755" s="172"/>
      <c r="V755" s="172"/>
      <c r="W755" s="172"/>
      <c r="X755" s="172"/>
      <c r="Y755" s="172"/>
      <c r="Z755" s="172"/>
    </row>
    <row r="756" spans="1:26" s="169" customFormat="1" ht="19.899999999999999" customHeight="1">
      <c r="A756" s="761"/>
      <c r="B756" s="642"/>
      <c r="C756" s="690"/>
      <c r="D756" s="661"/>
      <c r="E756" s="738"/>
      <c r="F756" s="191" t="s">
        <v>21</v>
      </c>
      <c r="G756" s="192">
        <v>99.539000000000001</v>
      </c>
      <c r="H756" s="192"/>
      <c r="I756" s="193">
        <f t="shared" ref="I756:I757" si="1645">G756+H756+K755</f>
        <v>118.68899999999999</v>
      </c>
      <c r="J756" s="255">
        <v>21.003</v>
      </c>
      <c r="K756" s="193">
        <f t="shared" si="1554"/>
        <v>97.685999999999993</v>
      </c>
      <c r="L756" s="194">
        <f t="shared" si="1566"/>
        <v>0.17695826908980614</v>
      </c>
      <c r="M756" s="314" t="s">
        <v>258</v>
      </c>
      <c r="N756" s="710"/>
      <c r="O756" s="640"/>
      <c r="P756" s="640"/>
      <c r="Q756" s="640"/>
      <c r="R756" s="640"/>
      <c r="S756" s="711"/>
      <c r="T756" s="401"/>
      <c r="U756" s="172"/>
      <c r="V756" s="172"/>
      <c r="W756" s="172"/>
      <c r="X756" s="172"/>
      <c r="Y756" s="172"/>
      <c r="Z756" s="172"/>
    </row>
    <row r="757" spans="1:26" s="169" customFormat="1" ht="19.899999999999999" customHeight="1">
      <c r="A757" s="761"/>
      <c r="B757" s="642"/>
      <c r="C757" s="690"/>
      <c r="D757" s="661"/>
      <c r="E757" s="738"/>
      <c r="F757" s="191" t="s">
        <v>22</v>
      </c>
      <c r="G757" s="192">
        <v>120.8</v>
      </c>
      <c r="H757" s="192"/>
      <c r="I757" s="193">
        <f t="shared" si="1645"/>
        <v>218.48599999999999</v>
      </c>
      <c r="J757" s="255">
        <v>0.28000000000000003</v>
      </c>
      <c r="K757" s="193">
        <f t="shared" si="1554"/>
        <v>218.20599999999999</v>
      </c>
      <c r="L757" s="194">
        <f t="shared" si="1566"/>
        <v>1.2815466437208793E-3</v>
      </c>
      <c r="M757" s="314" t="s">
        <v>258</v>
      </c>
      <c r="N757" s="710"/>
      <c r="O757" s="640"/>
      <c r="P757" s="640"/>
      <c r="Q757" s="640"/>
      <c r="R757" s="640"/>
      <c r="S757" s="711"/>
      <c r="T757" s="401"/>
      <c r="U757" s="172"/>
      <c r="V757" s="172"/>
      <c r="W757" s="172"/>
      <c r="X757" s="172"/>
      <c r="Y757" s="172"/>
      <c r="Z757" s="172"/>
    </row>
    <row r="758" spans="1:26" s="169" customFormat="1" ht="19.899999999999999" customHeight="1">
      <c r="A758" s="761"/>
      <c r="B758" s="642"/>
      <c r="C758" s="690"/>
      <c r="D758" s="661" t="s">
        <v>298</v>
      </c>
      <c r="E758" s="644" t="s">
        <v>383</v>
      </c>
      <c r="F758" s="252" t="s">
        <v>371</v>
      </c>
      <c r="G758" s="192">
        <v>1.68</v>
      </c>
      <c r="H758" s="192"/>
      <c r="I758" s="193">
        <f t="shared" ref="I758" si="1646">G758+H758</f>
        <v>1.68</v>
      </c>
      <c r="J758" s="255">
        <v>0</v>
      </c>
      <c r="K758" s="193">
        <f t="shared" si="1554"/>
        <v>1.68</v>
      </c>
      <c r="L758" s="194">
        <v>0</v>
      </c>
      <c r="M758" s="314" t="s">
        <v>258</v>
      </c>
      <c r="N758" s="710">
        <f t="shared" ref="N758:O758" si="1647">G758+G759+G760</f>
        <v>19.09</v>
      </c>
      <c r="O758" s="640">
        <f t="shared" si="1647"/>
        <v>0</v>
      </c>
      <c r="P758" s="640">
        <f t="shared" ref="P758" si="1648">N758+O758</f>
        <v>19.09</v>
      </c>
      <c r="Q758" s="640">
        <f t="shared" ref="Q758" si="1649">J758+J759+J760</f>
        <v>0</v>
      </c>
      <c r="R758" s="640">
        <f t="shared" ref="R758" si="1650">P758-Q758</f>
        <v>19.09</v>
      </c>
      <c r="S758" s="711">
        <f t="shared" ref="S758" si="1651">Q758/P758</f>
        <v>0</v>
      </c>
      <c r="T758" s="401"/>
      <c r="U758" s="172"/>
      <c r="V758" s="172"/>
      <c r="W758" s="172"/>
      <c r="X758" s="172"/>
      <c r="Y758" s="172"/>
      <c r="Z758" s="172"/>
    </row>
    <row r="759" spans="1:26" s="169" customFormat="1" ht="19.899999999999999" customHeight="1">
      <c r="A759" s="761"/>
      <c r="B759" s="642"/>
      <c r="C759" s="690"/>
      <c r="D759" s="661"/>
      <c r="E759" s="644"/>
      <c r="F759" s="191" t="s">
        <v>21</v>
      </c>
      <c r="G759" s="192">
        <v>7.8650000000000002</v>
      </c>
      <c r="H759" s="192"/>
      <c r="I759" s="193">
        <f t="shared" ref="I759:I760" si="1652">G759+H759+K758</f>
        <v>9.5449999999999999</v>
      </c>
      <c r="J759" s="255">
        <v>0</v>
      </c>
      <c r="K759" s="193">
        <f t="shared" si="1554"/>
        <v>9.5449999999999999</v>
      </c>
      <c r="L759" s="194">
        <f t="shared" si="1566"/>
        <v>0</v>
      </c>
      <c r="M759" s="314" t="s">
        <v>258</v>
      </c>
      <c r="N759" s="710"/>
      <c r="O759" s="640"/>
      <c r="P759" s="640"/>
      <c r="Q759" s="640"/>
      <c r="R759" s="640"/>
      <c r="S759" s="711"/>
      <c r="T759" s="401"/>
      <c r="U759" s="172"/>
      <c r="V759" s="172"/>
      <c r="W759" s="172"/>
      <c r="X759" s="172"/>
      <c r="Y759" s="172"/>
      <c r="Z759" s="172"/>
    </row>
    <row r="760" spans="1:26" s="169" customFormat="1" ht="19.899999999999999" customHeight="1">
      <c r="A760" s="761"/>
      <c r="B760" s="642"/>
      <c r="C760" s="690"/>
      <c r="D760" s="661"/>
      <c r="E760" s="644"/>
      <c r="F760" s="191" t="s">
        <v>22</v>
      </c>
      <c r="G760" s="192">
        <v>9.5449999999999999</v>
      </c>
      <c r="H760" s="192"/>
      <c r="I760" s="193">
        <f t="shared" si="1652"/>
        <v>19.09</v>
      </c>
      <c r="J760" s="255">
        <v>0</v>
      </c>
      <c r="K760" s="193">
        <f t="shared" si="1554"/>
        <v>19.09</v>
      </c>
      <c r="L760" s="194">
        <f t="shared" si="1566"/>
        <v>0</v>
      </c>
      <c r="M760" s="314" t="s">
        <v>258</v>
      </c>
      <c r="N760" s="710"/>
      <c r="O760" s="640"/>
      <c r="P760" s="640"/>
      <c r="Q760" s="640"/>
      <c r="R760" s="640"/>
      <c r="S760" s="711"/>
      <c r="T760" s="401"/>
      <c r="U760" s="172"/>
      <c r="V760" s="172"/>
      <c r="W760" s="172"/>
      <c r="X760" s="172"/>
      <c r="Y760" s="172"/>
      <c r="Z760" s="172"/>
    </row>
    <row r="761" spans="1:26" s="169" customFormat="1" ht="19.899999999999999" customHeight="1">
      <c r="A761" s="761"/>
      <c r="B761" s="642"/>
      <c r="C761" s="690"/>
      <c r="D761" s="661" t="s">
        <v>298</v>
      </c>
      <c r="E761" s="644" t="s">
        <v>346</v>
      </c>
      <c r="F761" s="252" t="s">
        <v>371</v>
      </c>
      <c r="G761" s="192">
        <v>2.9239999999999999</v>
      </c>
      <c r="H761" s="192"/>
      <c r="I761" s="193">
        <f t="shared" ref="I761" si="1653">G761+H761</f>
        <v>2.9239999999999999</v>
      </c>
      <c r="J761" s="255">
        <v>0.49399999999999999</v>
      </c>
      <c r="K761" s="193">
        <f t="shared" si="1554"/>
        <v>2.4299999999999997</v>
      </c>
      <c r="L761" s="194">
        <v>0</v>
      </c>
      <c r="M761" s="314" t="s">
        <v>258</v>
      </c>
      <c r="N761" s="710">
        <f t="shared" ref="N761:O761" si="1654">G761+G762+G763</f>
        <v>33.231999999999999</v>
      </c>
      <c r="O761" s="640">
        <f t="shared" si="1654"/>
        <v>0</v>
      </c>
      <c r="P761" s="640">
        <f t="shared" ref="P761" si="1655">N761+O761</f>
        <v>33.231999999999999</v>
      </c>
      <c r="Q761" s="640">
        <f t="shared" ref="Q761" si="1656">J761+J762+J763</f>
        <v>0.49399999999999999</v>
      </c>
      <c r="R761" s="640">
        <f t="shared" ref="R761" si="1657">P761-Q761</f>
        <v>32.738</v>
      </c>
      <c r="S761" s="711">
        <f t="shared" ref="S761" si="1658">Q761/P761</f>
        <v>1.486519017814155E-2</v>
      </c>
      <c r="T761" s="401"/>
      <c r="U761" s="172"/>
      <c r="V761" s="172"/>
      <c r="W761" s="172"/>
      <c r="X761" s="172"/>
      <c r="Y761" s="172"/>
      <c r="Z761" s="172"/>
    </row>
    <row r="762" spans="1:26" s="169" customFormat="1" ht="19.899999999999999" customHeight="1">
      <c r="A762" s="761"/>
      <c r="B762" s="642"/>
      <c r="C762" s="690"/>
      <c r="D762" s="661"/>
      <c r="E762" s="644"/>
      <c r="F762" s="191" t="s">
        <v>21</v>
      </c>
      <c r="G762" s="192">
        <v>13.692</v>
      </c>
      <c r="H762" s="192"/>
      <c r="I762" s="193">
        <f t="shared" ref="I762:I763" si="1659">G762+H762+K761</f>
        <v>16.122</v>
      </c>
      <c r="J762" s="255">
        <v>0</v>
      </c>
      <c r="K762" s="193">
        <f t="shared" si="1554"/>
        <v>16.122</v>
      </c>
      <c r="L762" s="194">
        <f t="shared" si="1566"/>
        <v>0</v>
      </c>
      <c r="M762" s="314" t="s">
        <v>258</v>
      </c>
      <c r="N762" s="710"/>
      <c r="O762" s="640"/>
      <c r="P762" s="640"/>
      <c r="Q762" s="640"/>
      <c r="R762" s="640"/>
      <c r="S762" s="711"/>
      <c r="T762" s="401"/>
      <c r="U762" s="172"/>
      <c r="V762" s="172"/>
      <c r="W762" s="172"/>
      <c r="X762" s="172"/>
      <c r="Y762" s="172"/>
      <c r="Z762" s="172"/>
    </row>
    <row r="763" spans="1:26" s="169" customFormat="1" ht="19.899999999999999" customHeight="1">
      <c r="A763" s="761"/>
      <c r="B763" s="642"/>
      <c r="C763" s="690"/>
      <c r="D763" s="661"/>
      <c r="E763" s="644"/>
      <c r="F763" s="191" t="s">
        <v>22</v>
      </c>
      <c r="G763" s="192">
        <v>16.616</v>
      </c>
      <c r="H763" s="192"/>
      <c r="I763" s="193">
        <f t="shared" si="1659"/>
        <v>32.738</v>
      </c>
      <c r="J763" s="255">
        <v>0</v>
      </c>
      <c r="K763" s="193">
        <f t="shared" si="1554"/>
        <v>32.738</v>
      </c>
      <c r="L763" s="194">
        <f t="shared" si="1566"/>
        <v>0</v>
      </c>
      <c r="M763" s="314" t="s">
        <v>258</v>
      </c>
      <c r="N763" s="710"/>
      <c r="O763" s="640"/>
      <c r="P763" s="640"/>
      <c r="Q763" s="640"/>
      <c r="R763" s="640"/>
      <c r="S763" s="711"/>
      <c r="T763" s="401"/>
      <c r="U763" s="172"/>
      <c r="V763" s="172"/>
      <c r="W763" s="172"/>
      <c r="X763" s="172"/>
      <c r="Y763" s="172"/>
      <c r="Z763" s="172"/>
    </row>
    <row r="764" spans="1:26" s="169" customFormat="1" ht="19.899999999999999" customHeight="1">
      <c r="A764" s="761"/>
      <c r="B764" s="642"/>
      <c r="C764" s="690"/>
      <c r="D764" s="661" t="s">
        <v>298</v>
      </c>
      <c r="E764" s="738" t="s">
        <v>384</v>
      </c>
      <c r="F764" s="252" t="s">
        <v>371</v>
      </c>
      <c r="G764" s="192">
        <v>0.27600000000000002</v>
      </c>
      <c r="H764" s="192"/>
      <c r="I764" s="193">
        <f t="shared" ref="I764" si="1660">G764+H764</f>
        <v>0.27600000000000002</v>
      </c>
      <c r="J764" s="255">
        <v>0</v>
      </c>
      <c r="K764" s="193">
        <f t="shared" si="1554"/>
        <v>0.27600000000000002</v>
      </c>
      <c r="L764" s="194">
        <v>0</v>
      </c>
      <c r="M764" s="314" t="s">
        <v>258</v>
      </c>
      <c r="N764" s="710">
        <f>G764+G765+G766</f>
        <v>3.1360000000000001</v>
      </c>
      <c r="O764" s="640">
        <f>H764+H765+H766</f>
        <v>0</v>
      </c>
      <c r="P764" s="640">
        <f>N764+O764</f>
        <v>3.1360000000000001</v>
      </c>
      <c r="Q764" s="640">
        <f>J764+J765+J766</f>
        <v>0</v>
      </c>
      <c r="R764" s="640">
        <f>P764-Q764</f>
        <v>3.1360000000000001</v>
      </c>
      <c r="S764" s="711">
        <f>Q764/P764</f>
        <v>0</v>
      </c>
      <c r="T764" s="401"/>
      <c r="U764" s="172"/>
      <c r="V764" s="172"/>
      <c r="W764" s="172"/>
      <c r="X764" s="172"/>
      <c r="Y764" s="172"/>
      <c r="Z764" s="172"/>
    </row>
    <row r="765" spans="1:26" s="169" customFormat="1" ht="19.899999999999999" customHeight="1">
      <c r="A765" s="761"/>
      <c r="B765" s="642"/>
      <c r="C765" s="690"/>
      <c r="D765" s="661"/>
      <c r="E765" s="738"/>
      <c r="F765" s="191" t="s">
        <v>21</v>
      </c>
      <c r="G765" s="192">
        <v>1.292</v>
      </c>
      <c r="H765" s="192"/>
      <c r="I765" s="193">
        <f t="shared" ref="I765:I766" si="1661">G765+H765+K764</f>
        <v>1.5680000000000001</v>
      </c>
      <c r="J765" s="255">
        <v>0</v>
      </c>
      <c r="K765" s="193">
        <f t="shared" si="1554"/>
        <v>1.5680000000000001</v>
      </c>
      <c r="L765" s="194">
        <f t="shared" si="1566"/>
        <v>0</v>
      </c>
      <c r="M765" s="314" t="s">
        <v>258</v>
      </c>
      <c r="N765" s="710"/>
      <c r="O765" s="640"/>
      <c r="P765" s="640"/>
      <c r="Q765" s="640"/>
      <c r="R765" s="640"/>
      <c r="S765" s="711"/>
      <c r="T765" s="401"/>
      <c r="U765" s="172"/>
      <c r="V765" s="172"/>
      <c r="W765" s="172"/>
      <c r="X765" s="172"/>
      <c r="Y765" s="172"/>
      <c r="Z765" s="172"/>
    </row>
    <row r="766" spans="1:26" s="169" customFormat="1" ht="19.899999999999999" customHeight="1">
      <c r="A766" s="761"/>
      <c r="B766" s="642"/>
      <c r="C766" s="690"/>
      <c r="D766" s="661"/>
      <c r="E766" s="738"/>
      <c r="F766" s="191" t="s">
        <v>22</v>
      </c>
      <c r="G766" s="192">
        <v>1.5680000000000001</v>
      </c>
      <c r="H766" s="192"/>
      <c r="I766" s="193">
        <f t="shared" si="1661"/>
        <v>3.1360000000000001</v>
      </c>
      <c r="J766" s="255">
        <v>0</v>
      </c>
      <c r="K766" s="193">
        <f t="shared" si="1554"/>
        <v>3.1360000000000001</v>
      </c>
      <c r="L766" s="194">
        <f t="shared" si="1566"/>
        <v>0</v>
      </c>
      <c r="M766" s="314" t="s">
        <v>258</v>
      </c>
      <c r="N766" s="710"/>
      <c r="O766" s="640"/>
      <c r="P766" s="640"/>
      <c r="Q766" s="640"/>
      <c r="R766" s="640"/>
      <c r="S766" s="711"/>
      <c r="T766" s="401"/>
      <c r="U766" s="172"/>
      <c r="V766" s="172"/>
      <c r="W766" s="172"/>
      <c r="X766" s="172"/>
      <c r="Y766" s="172"/>
      <c r="Z766" s="172"/>
    </row>
    <row r="767" spans="1:26" s="169" customFormat="1" ht="19.899999999999999" customHeight="1">
      <c r="A767" s="761"/>
      <c r="B767" s="642"/>
      <c r="C767" s="690"/>
      <c r="D767" s="661" t="s">
        <v>298</v>
      </c>
      <c r="E767" s="644" t="s">
        <v>385</v>
      </c>
      <c r="F767" s="252" t="s">
        <v>371</v>
      </c>
      <c r="G767" s="192">
        <v>1.181</v>
      </c>
      <c r="H767" s="192"/>
      <c r="I767" s="193">
        <f t="shared" ref="I767" si="1662">G767+H767</f>
        <v>1.181</v>
      </c>
      <c r="J767" s="255">
        <v>0</v>
      </c>
      <c r="K767" s="193">
        <f t="shared" si="1554"/>
        <v>1.181</v>
      </c>
      <c r="L767" s="194">
        <v>0</v>
      </c>
      <c r="M767" s="314" t="s">
        <v>258</v>
      </c>
      <c r="N767" s="710">
        <f t="shared" ref="N767:O767" si="1663">G767+G768+G769</f>
        <v>13.42</v>
      </c>
      <c r="O767" s="640">
        <f t="shared" si="1663"/>
        <v>0</v>
      </c>
      <c r="P767" s="640">
        <f t="shared" ref="P767" si="1664">N767+O767</f>
        <v>13.42</v>
      </c>
      <c r="Q767" s="640">
        <f t="shared" ref="Q767" si="1665">J767+J768+J769</f>
        <v>0</v>
      </c>
      <c r="R767" s="640">
        <f t="shared" ref="R767" si="1666">P767-Q767</f>
        <v>13.42</v>
      </c>
      <c r="S767" s="711">
        <f t="shared" ref="S767" si="1667">Q767/P767</f>
        <v>0</v>
      </c>
      <c r="T767" s="401"/>
      <c r="U767" s="172"/>
      <c r="V767" s="172"/>
      <c r="W767" s="172"/>
      <c r="X767" s="172"/>
      <c r="Y767" s="172"/>
      <c r="Z767" s="172"/>
    </row>
    <row r="768" spans="1:26" s="169" customFormat="1" ht="19.899999999999999" customHeight="1">
      <c r="A768" s="761"/>
      <c r="B768" s="642"/>
      <c r="C768" s="690"/>
      <c r="D768" s="661"/>
      <c r="E768" s="644"/>
      <c r="F768" s="191" t="s">
        <v>21</v>
      </c>
      <c r="G768" s="192">
        <v>5.5289999999999999</v>
      </c>
      <c r="H768" s="192"/>
      <c r="I768" s="193">
        <f t="shared" ref="I768:I769" si="1668">G768+H768+K767</f>
        <v>6.71</v>
      </c>
      <c r="J768" s="255">
        <v>0</v>
      </c>
      <c r="K768" s="193">
        <f t="shared" si="1554"/>
        <v>6.71</v>
      </c>
      <c r="L768" s="194">
        <f t="shared" si="1566"/>
        <v>0</v>
      </c>
      <c r="M768" s="314" t="s">
        <v>258</v>
      </c>
      <c r="N768" s="710"/>
      <c r="O768" s="640"/>
      <c r="P768" s="640"/>
      <c r="Q768" s="640"/>
      <c r="R768" s="640"/>
      <c r="S768" s="711"/>
      <c r="T768" s="401"/>
      <c r="U768" s="172"/>
      <c r="V768" s="172"/>
      <c r="W768" s="172"/>
      <c r="X768" s="172"/>
      <c r="Y768" s="172"/>
      <c r="Z768" s="172"/>
    </row>
    <row r="769" spans="1:26" s="169" customFormat="1" ht="19.899999999999999" customHeight="1">
      <c r="A769" s="761"/>
      <c r="B769" s="642"/>
      <c r="C769" s="690"/>
      <c r="D769" s="661"/>
      <c r="E769" s="644"/>
      <c r="F769" s="191" t="s">
        <v>22</v>
      </c>
      <c r="G769" s="192">
        <v>6.71</v>
      </c>
      <c r="H769" s="192"/>
      <c r="I769" s="193">
        <f t="shared" si="1668"/>
        <v>13.42</v>
      </c>
      <c r="J769" s="255">
        <v>0</v>
      </c>
      <c r="K769" s="193">
        <f t="shared" si="1554"/>
        <v>13.42</v>
      </c>
      <c r="L769" s="194">
        <f t="shared" si="1566"/>
        <v>0</v>
      </c>
      <c r="M769" s="314" t="s">
        <v>258</v>
      </c>
      <c r="N769" s="710"/>
      <c r="O769" s="640"/>
      <c r="P769" s="640"/>
      <c r="Q769" s="640"/>
      <c r="R769" s="640"/>
      <c r="S769" s="711"/>
      <c r="T769" s="401"/>
      <c r="U769" s="172"/>
      <c r="V769" s="172"/>
      <c r="W769" s="172"/>
      <c r="X769" s="172"/>
      <c r="Y769" s="172"/>
      <c r="Z769" s="172"/>
    </row>
    <row r="770" spans="1:26" s="169" customFormat="1" ht="19.899999999999999" customHeight="1">
      <c r="A770" s="761"/>
      <c r="B770" s="642"/>
      <c r="C770" s="690"/>
      <c r="D770" s="661" t="s">
        <v>298</v>
      </c>
      <c r="E770" s="644" t="s">
        <v>105</v>
      </c>
      <c r="F770" s="252" t="s">
        <v>371</v>
      </c>
      <c r="G770" s="192">
        <v>2.56</v>
      </c>
      <c r="H770" s="192"/>
      <c r="I770" s="193">
        <f t="shared" ref="I770" si="1669">G770+H770</f>
        <v>2.56</v>
      </c>
      <c r="J770" s="255">
        <v>0</v>
      </c>
      <c r="K770" s="193">
        <f t="shared" si="1554"/>
        <v>2.56</v>
      </c>
      <c r="L770" s="194">
        <v>0</v>
      </c>
      <c r="M770" s="314" t="s">
        <v>258</v>
      </c>
      <c r="N770" s="710">
        <f t="shared" ref="N770:O770" si="1670">G770+G771+G772</f>
        <v>29.088000000000001</v>
      </c>
      <c r="O770" s="640">
        <f t="shared" si="1670"/>
        <v>0</v>
      </c>
      <c r="P770" s="640">
        <f t="shared" ref="P770" si="1671">N770+O770</f>
        <v>29.088000000000001</v>
      </c>
      <c r="Q770" s="640">
        <f t="shared" ref="Q770" si="1672">J770+J771+J772</f>
        <v>0</v>
      </c>
      <c r="R770" s="640">
        <f t="shared" ref="R770" si="1673">P770-Q770</f>
        <v>29.088000000000001</v>
      </c>
      <c r="S770" s="711">
        <f t="shared" ref="S770" si="1674">Q770/P770</f>
        <v>0</v>
      </c>
      <c r="T770" s="401"/>
      <c r="U770" s="172"/>
      <c r="V770" s="172"/>
      <c r="W770" s="172"/>
      <c r="X770" s="172"/>
      <c r="Y770" s="172"/>
      <c r="Z770" s="172"/>
    </row>
    <row r="771" spans="1:26" s="169" customFormat="1" ht="19.899999999999999" customHeight="1">
      <c r="A771" s="761"/>
      <c r="B771" s="642"/>
      <c r="C771" s="690"/>
      <c r="D771" s="661"/>
      <c r="E771" s="644"/>
      <c r="F771" s="191" t="s">
        <v>21</v>
      </c>
      <c r="G771" s="192">
        <v>11.984</v>
      </c>
      <c r="H771" s="193"/>
      <c r="I771" s="193">
        <f t="shared" ref="I771:I772" si="1675">G771+H771+K770</f>
        <v>14.544</v>
      </c>
      <c r="J771" s="255">
        <v>0</v>
      </c>
      <c r="K771" s="193">
        <f t="shared" ref="K771:K839" si="1676">I771-J771</f>
        <v>14.544</v>
      </c>
      <c r="L771" s="194">
        <f t="shared" ref="L771:L838" si="1677">J771/I771</f>
        <v>0</v>
      </c>
      <c r="M771" s="314" t="s">
        <v>258</v>
      </c>
      <c r="N771" s="710"/>
      <c r="O771" s="640"/>
      <c r="P771" s="640"/>
      <c r="Q771" s="640"/>
      <c r="R771" s="640"/>
      <c r="S771" s="711"/>
      <c r="T771" s="401"/>
      <c r="U771" s="172"/>
      <c r="V771" s="172"/>
      <c r="W771" s="172"/>
      <c r="X771" s="172"/>
      <c r="Y771" s="172"/>
      <c r="Z771" s="172"/>
    </row>
    <row r="772" spans="1:26" s="169" customFormat="1" ht="19.899999999999999" customHeight="1">
      <c r="A772" s="761"/>
      <c r="B772" s="642"/>
      <c r="C772" s="690"/>
      <c r="D772" s="661"/>
      <c r="E772" s="644"/>
      <c r="F772" s="191" t="s">
        <v>22</v>
      </c>
      <c r="G772" s="192">
        <v>14.544</v>
      </c>
      <c r="H772" s="192"/>
      <c r="I772" s="193">
        <f t="shared" si="1675"/>
        <v>29.088000000000001</v>
      </c>
      <c r="J772" s="255">
        <v>0</v>
      </c>
      <c r="K772" s="193">
        <f t="shared" si="1676"/>
        <v>29.088000000000001</v>
      </c>
      <c r="L772" s="194">
        <f t="shared" si="1677"/>
        <v>0</v>
      </c>
      <c r="M772" s="314" t="s">
        <v>258</v>
      </c>
      <c r="N772" s="710"/>
      <c r="O772" s="640"/>
      <c r="P772" s="640"/>
      <c r="Q772" s="640"/>
      <c r="R772" s="640"/>
      <c r="S772" s="711"/>
      <c r="T772" s="401"/>
      <c r="U772" s="172"/>
      <c r="V772" s="172"/>
      <c r="W772" s="172"/>
      <c r="X772" s="172"/>
      <c r="Y772" s="172"/>
      <c r="Z772" s="172"/>
    </row>
    <row r="773" spans="1:26" s="169" customFormat="1" ht="19.899999999999999" customHeight="1">
      <c r="A773" s="761"/>
      <c r="B773" s="642"/>
      <c r="C773" s="690"/>
      <c r="D773" s="661" t="s">
        <v>298</v>
      </c>
      <c r="E773" s="644" t="s">
        <v>386</v>
      </c>
      <c r="F773" s="252" t="s">
        <v>371</v>
      </c>
      <c r="G773" s="192">
        <v>2.1720000000000002</v>
      </c>
      <c r="H773" s="192"/>
      <c r="I773" s="193">
        <f t="shared" ref="I773" si="1678">G773+H773</f>
        <v>2.1720000000000002</v>
      </c>
      <c r="J773" s="255">
        <v>0</v>
      </c>
      <c r="K773" s="193">
        <f t="shared" si="1676"/>
        <v>2.1720000000000002</v>
      </c>
      <c r="L773" s="194">
        <v>0</v>
      </c>
      <c r="M773" s="314" t="s">
        <v>258</v>
      </c>
      <c r="N773" s="710">
        <f t="shared" ref="N773:O773" si="1679">G773+G774+G775</f>
        <v>24.685000000000002</v>
      </c>
      <c r="O773" s="640">
        <f t="shared" si="1679"/>
        <v>0</v>
      </c>
      <c r="P773" s="640">
        <f t="shared" ref="P773" si="1680">N773+O773</f>
        <v>24.685000000000002</v>
      </c>
      <c r="Q773" s="640">
        <f t="shared" ref="Q773" si="1681">J773+J774+J775</f>
        <v>0</v>
      </c>
      <c r="R773" s="640">
        <f t="shared" ref="R773" si="1682">P773-Q773</f>
        <v>24.685000000000002</v>
      </c>
      <c r="S773" s="711">
        <f t="shared" ref="S773" si="1683">Q773/P773</f>
        <v>0</v>
      </c>
      <c r="T773" s="401"/>
      <c r="U773" s="172"/>
      <c r="V773" s="172"/>
      <c r="W773" s="172"/>
      <c r="X773" s="172"/>
      <c r="Y773" s="172"/>
      <c r="Z773" s="172"/>
    </row>
    <row r="774" spans="1:26" s="169" customFormat="1" ht="19.899999999999999" customHeight="1">
      <c r="A774" s="761"/>
      <c r="B774" s="642"/>
      <c r="C774" s="690"/>
      <c r="D774" s="661"/>
      <c r="E774" s="644"/>
      <c r="F774" s="191" t="s">
        <v>21</v>
      </c>
      <c r="G774" s="192">
        <v>10.17</v>
      </c>
      <c r="H774" s="192"/>
      <c r="I774" s="193">
        <f t="shared" ref="I774:I775" si="1684">G774+H774+K773</f>
        <v>12.342000000000001</v>
      </c>
      <c r="J774" s="255">
        <v>0</v>
      </c>
      <c r="K774" s="193">
        <f t="shared" si="1676"/>
        <v>12.342000000000001</v>
      </c>
      <c r="L774" s="194">
        <f t="shared" si="1677"/>
        <v>0</v>
      </c>
      <c r="M774" s="314" t="s">
        <v>258</v>
      </c>
      <c r="N774" s="710"/>
      <c r="O774" s="640"/>
      <c r="P774" s="640"/>
      <c r="Q774" s="640"/>
      <c r="R774" s="640"/>
      <c r="S774" s="711"/>
      <c r="T774" s="401"/>
      <c r="U774" s="172"/>
      <c r="V774" s="172"/>
      <c r="W774" s="172"/>
      <c r="X774" s="172"/>
      <c r="Y774" s="172"/>
      <c r="Z774" s="172"/>
    </row>
    <row r="775" spans="1:26" s="169" customFormat="1" ht="19.899999999999999" customHeight="1">
      <c r="A775" s="761"/>
      <c r="B775" s="642"/>
      <c r="C775" s="690"/>
      <c r="D775" s="661"/>
      <c r="E775" s="644"/>
      <c r="F775" s="191" t="s">
        <v>22</v>
      </c>
      <c r="G775" s="192">
        <v>12.343</v>
      </c>
      <c r="H775" s="192"/>
      <c r="I775" s="193">
        <f t="shared" si="1684"/>
        <v>24.685000000000002</v>
      </c>
      <c r="J775" s="255">
        <v>0</v>
      </c>
      <c r="K775" s="193">
        <f t="shared" si="1676"/>
        <v>24.685000000000002</v>
      </c>
      <c r="L775" s="194">
        <f t="shared" si="1677"/>
        <v>0</v>
      </c>
      <c r="M775" s="314" t="s">
        <v>258</v>
      </c>
      <c r="N775" s="710"/>
      <c r="O775" s="640"/>
      <c r="P775" s="640"/>
      <c r="Q775" s="640"/>
      <c r="R775" s="640"/>
      <c r="S775" s="711"/>
      <c r="T775" s="401"/>
      <c r="U775" s="172"/>
      <c r="V775" s="172"/>
      <c r="W775" s="172"/>
      <c r="X775" s="172"/>
      <c r="Y775" s="172"/>
      <c r="Z775" s="172"/>
    </row>
    <row r="776" spans="1:26" s="169" customFormat="1" ht="19.899999999999999" customHeight="1">
      <c r="A776" s="761"/>
      <c r="B776" s="642"/>
      <c r="C776" s="690"/>
      <c r="D776" s="661" t="s">
        <v>298</v>
      </c>
      <c r="E776" s="644" t="s">
        <v>347</v>
      </c>
      <c r="F776" s="252" t="s">
        <v>371</v>
      </c>
      <c r="G776" s="192">
        <v>2.9049999999999998</v>
      </c>
      <c r="H776" s="192"/>
      <c r="I776" s="193">
        <f t="shared" ref="I776" si="1685">G776+H776</f>
        <v>2.9049999999999998</v>
      </c>
      <c r="J776" s="255">
        <v>0</v>
      </c>
      <c r="K776" s="193">
        <f t="shared" si="1676"/>
        <v>2.9049999999999998</v>
      </c>
      <c r="L776" s="194">
        <v>0</v>
      </c>
      <c r="M776" s="314" t="s">
        <v>258</v>
      </c>
      <c r="N776" s="710">
        <f t="shared" ref="N776:O776" si="1686">G776+G777+G778</f>
        <v>33.009</v>
      </c>
      <c r="O776" s="640">
        <f t="shared" si="1686"/>
        <v>-12</v>
      </c>
      <c r="P776" s="640">
        <f t="shared" ref="P776" si="1687">N776+O776</f>
        <v>21.009</v>
      </c>
      <c r="Q776" s="640">
        <f>J776+J777+J778</f>
        <v>0</v>
      </c>
      <c r="R776" s="640">
        <f t="shared" ref="R776" si="1688">P776-Q776</f>
        <v>21.009</v>
      </c>
      <c r="S776" s="711">
        <f t="shared" ref="S776" si="1689">Q776/P776</f>
        <v>0</v>
      </c>
      <c r="T776" s="401"/>
      <c r="U776" s="172"/>
      <c r="V776" s="172"/>
      <c r="W776" s="172"/>
      <c r="X776" s="172"/>
      <c r="Y776" s="172"/>
      <c r="Z776" s="172"/>
    </row>
    <row r="777" spans="1:26" s="169" customFormat="1" ht="19.899999999999999" customHeight="1">
      <c r="A777" s="761"/>
      <c r="B777" s="642"/>
      <c r="C777" s="690"/>
      <c r="D777" s="661"/>
      <c r="E777" s="644"/>
      <c r="F777" s="191" t="s">
        <v>21</v>
      </c>
      <c r="G777" s="192">
        <v>13.6</v>
      </c>
      <c r="H777" s="192">
        <v>-12</v>
      </c>
      <c r="I777" s="193">
        <f t="shared" ref="I777:I778" si="1690">G777+H777+K776</f>
        <v>4.504999999999999</v>
      </c>
      <c r="J777" s="255">
        <v>0</v>
      </c>
      <c r="K777" s="193">
        <f t="shared" si="1676"/>
        <v>4.504999999999999</v>
      </c>
      <c r="L777" s="194">
        <f t="shared" si="1677"/>
        <v>0</v>
      </c>
      <c r="M777" s="314" t="s">
        <v>258</v>
      </c>
      <c r="N777" s="710"/>
      <c r="O777" s="640"/>
      <c r="P777" s="640"/>
      <c r="Q777" s="640"/>
      <c r="R777" s="640"/>
      <c r="S777" s="711"/>
      <c r="T777" s="401"/>
      <c r="U777" s="172"/>
      <c r="V777" s="172"/>
      <c r="W777" s="172"/>
      <c r="X777" s="172"/>
      <c r="Y777" s="172"/>
      <c r="Z777" s="172"/>
    </row>
    <row r="778" spans="1:26" s="169" customFormat="1" ht="19.899999999999999" customHeight="1">
      <c r="A778" s="761"/>
      <c r="B778" s="642"/>
      <c r="C778" s="690"/>
      <c r="D778" s="661"/>
      <c r="E778" s="644"/>
      <c r="F778" s="191" t="s">
        <v>22</v>
      </c>
      <c r="G778" s="192">
        <v>16.504000000000001</v>
      </c>
      <c r="H778" s="192"/>
      <c r="I778" s="193">
        <f t="shared" si="1690"/>
        <v>21.009</v>
      </c>
      <c r="J778" s="255">
        <v>0</v>
      </c>
      <c r="K778" s="193">
        <f t="shared" si="1676"/>
        <v>21.009</v>
      </c>
      <c r="L778" s="194">
        <f t="shared" si="1677"/>
        <v>0</v>
      </c>
      <c r="M778" s="314" t="s">
        <v>258</v>
      </c>
      <c r="N778" s="710"/>
      <c r="O778" s="640"/>
      <c r="P778" s="640"/>
      <c r="Q778" s="640"/>
      <c r="R778" s="640"/>
      <c r="S778" s="711"/>
      <c r="T778" s="401"/>
      <c r="U778" s="172"/>
      <c r="V778" s="172"/>
      <c r="W778" s="172"/>
      <c r="X778" s="172"/>
      <c r="Y778" s="172"/>
      <c r="Z778" s="172"/>
    </row>
    <row r="779" spans="1:26" s="169" customFormat="1" ht="19.899999999999999" customHeight="1">
      <c r="A779" s="761"/>
      <c r="B779" s="642"/>
      <c r="C779" s="690"/>
      <c r="D779" s="661" t="s">
        <v>298</v>
      </c>
      <c r="E779" s="684" t="s">
        <v>348</v>
      </c>
      <c r="F779" s="252" t="s">
        <v>371</v>
      </c>
      <c r="G779" s="192">
        <v>3.3540000000000001</v>
      </c>
      <c r="H779" s="192"/>
      <c r="I779" s="193">
        <f t="shared" ref="I779" si="1691">G779+H779</f>
        <v>3.3540000000000001</v>
      </c>
      <c r="J779" s="255">
        <v>0.49199999999999999</v>
      </c>
      <c r="K779" s="193">
        <f t="shared" si="1676"/>
        <v>2.8620000000000001</v>
      </c>
      <c r="L779" s="194">
        <v>0</v>
      </c>
      <c r="M779" s="314" t="s">
        <v>258</v>
      </c>
      <c r="N779" s="710">
        <f t="shared" ref="N779" si="1692">G779+G780+G781</f>
        <v>38.113999999999997</v>
      </c>
      <c r="O779" s="640">
        <f t="shared" ref="O779" si="1693">H779+H780+H781</f>
        <v>0</v>
      </c>
      <c r="P779" s="640">
        <f t="shared" ref="P779" si="1694">N779+O779</f>
        <v>38.113999999999997</v>
      </c>
      <c r="Q779" s="640">
        <f t="shared" ref="Q779" si="1695">J779+J780+J781</f>
        <v>2.266</v>
      </c>
      <c r="R779" s="640">
        <f t="shared" ref="R779" si="1696">P779-Q779</f>
        <v>35.847999999999999</v>
      </c>
      <c r="S779" s="711">
        <f t="shared" ref="S779" si="1697">Q779/P779</f>
        <v>5.9453219289499926E-2</v>
      </c>
      <c r="T779" s="401"/>
      <c r="U779" s="172"/>
      <c r="V779" s="172"/>
      <c r="W779" s="172"/>
      <c r="X779" s="172"/>
      <c r="Y779" s="172"/>
      <c r="Z779" s="172"/>
    </row>
    <row r="780" spans="1:26" s="169" customFormat="1" ht="19.899999999999999" customHeight="1">
      <c r="A780" s="761"/>
      <c r="B780" s="642"/>
      <c r="C780" s="690"/>
      <c r="D780" s="661"/>
      <c r="E780" s="685"/>
      <c r="F780" s="191" t="s">
        <v>21</v>
      </c>
      <c r="G780" s="192">
        <v>15.702999999999999</v>
      </c>
      <c r="H780" s="192"/>
      <c r="I780" s="193">
        <f t="shared" ref="I780:I781" si="1698">G780+H780+K779</f>
        <v>18.564999999999998</v>
      </c>
      <c r="J780" s="255">
        <v>1.5740000000000001</v>
      </c>
      <c r="K780" s="193">
        <f t="shared" si="1676"/>
        <v>16.990999999999996</v>
      </c>
      <c r="L780" s="194">
        <f t="shared" si="1677"/>
        <v>8.478319418260169E-2</v>
      </c>
      <c r="M780" s="314" t="s">
        <v>258</v>
      </c>
      <c r="N780" s="710"/>
      <c r="O780" s="640"/>
      <c r="P780" s="640"/>
      <c r="Q780" s="640"/>
      <c r="R780" s="640"/>
      <c r="S780" s="711"/>
      <c r="T780" s="401"/>
      <c r="U780" s="172"/>
      <c r="V780" s="172"/>
      <c r="W780" s="172"/>
      <c r="X780" s="172"/>
      <c r="Y780" s="172"/>
      <c r="Z780" s="172"/>
    </row>
    <row r="781" spans="1:26" s="169" customFormat="1" ht="19.899999999999999" customHeight="1">
      <c r="A781" s="761"/>
      <c r="B781" s="642"/>
      <c r="C781" s="690"/>
      <c r="D781" s="661"/>
      <c r="E781" s="686"/>
      <c r="F781" s="191" t="s">
        <v>22</v>
      </c>
      <c r="G781" s="192">
        <v>19.056999999999999</v>
      </c>
      <c r="H781" s="192"/>
      <c r="I781" s="193">
        <f t="shared" si="1698"/>
        <v>36.047999999999995</v>
      </c>
      <c r="J781" s="255">
        <v>0.2</v>
      </c>
      <c r="K781" s="193">
        <f t="shared" si="1676"/>
        <v>35.847999999999992</v>
      </c>
      <c r="L781" s="194">
        <f t="shared" si="1677"/>
        <v>5.5481580115401699E-3</v>
      </c>
      <c r="M781" s="314" t="s">
        <v>258</v>
      </c>
      <c r="N781" s="710"/>
      <c r="O781" s="640"/>
      <c r="P781" s="640"/>
      <c r="Q781" s="640"/>
      <c r="R781" s="640"/>
      <c r="S781" s="711"/>
      <c r="T781" s="401"/>
      <c r="U781" s="172"/>
      <c r="V781" s="172"/>
      <c r="W781" s="172"/>
      <c r="X781" s="172"/>
      <c r="Y781" s="172"/>
      <c r="Z781" s="172"/>
    </row>
    <row r="782" spans="1:26" s="169" customFormat="1" ht="19.899999999999999" customHeight="1">
      <c r="A782" s="761"/>
      <c r="B782" s="642"/>
      <c r="C782" s="690"/>
      <c r="D782" s="661" t="s">
        <v>298</v>
      </c>
      <c r="E782" s="644" t="s">
        <v>349</v>
      </c>
      <c r="F782" s="252" t="s">
        <v>371</v>
      </c>
      <c r="G782" s="192">
        <v>0.47199999999999998</v>
      </c>
      <c r="H782" s="192"/>
      <c r="I782" s="193">
        <f t="shared" ref="I782" si="1699">G782+H782</f>
        <v>0.47199999999999998</v>
      </c>
      <c r="J782" s="255">
        <v>0</v>
      </c>
      <c r="K782" s="193">
        <f t="shared" si="1676"/>
        <v>0.47199999999999998</v>
      </c>
      <c r="L782" s="194">
        <v>0</v>
      </c>
      <c r="M782" s="314" t="s">
        <v>258</v>
      </c>
      <c r="N782" s="710">
        <f t="shared" ref="N782" si="1700">G782+G783+G784</f>
        <v>5.3620000000000001</v>
      </c>
      <c r="O782" s="640">
        <f t="shared" ref="O782" si="1701">H782+H783+H784</f>
        <v>0</v>
      </c>
      <c r="P782" s="640">
        <f t="shared" ref="P782" si="1702">N782+O782</f>
        <v>5.3620000000000001</v>
      </c>
      <c r="Q782" s="640">
        <f t="shared" ref="Q782" si="1703">J782+J783+J784</f>
        <v>0</v>
      </c>
      <c r="R782" s="640">
        <f t="shared" ref="R782" si="1704">P782-Q782</f>
        <v>5.3620000000000001</v>
      </c>
      <c r="S782" s="711">
        <f t="shared" ref="S782" si="1705">Q782/P782</f>
        <v>0</v>
      </c>
      <c r="T782" s="401"/>
      <c r="U782" s="172"/>
      <c r="V782" s="172"/>
      <c r="W782" s="172"/>
      <c r="X782" s="172"/>
      <c r="Y782" s="172"/>
      <c r="Z782" s="172"/>
    </row>
    <row r="783" spans="1:26" s="169" customFormat="1" ht="19.899999999999999" customHeight="1">
      <c r="A783" s="761"/>
      <c r="B783" s="642"/>
      <c r="C783" s="690"/>
      <c r="D783" s="661"/>
      <c r="E783" s="644"/>
      <c r="F783" s="191" t="s">
        <v>21</v>
      </c>
      <c r="G783" s="192">
        <v>2.2090000000000001</v>
      </c>
      <c r="H783" s="192"/>
      <c r="I783" s="193">
        <f t="shared" ref="I783:I784" si="1706">G783+H783+K782</f>
        <v>2.681</v>
      </c>
      <c r="J783" s="255">
        <v>0</v>
      </c>
      <c r="K783" s="193">
        <f t="shared" si="1676"/>
        <v>2.681</v>
      </c>
      <c r="L783" s="194">
        <f t="shared" si="1677"/>
        <v>0</v>
      </c>
      <c r="M783" s="314" t="s">
        <v>258</v>
      </c>
      <c r="N783" s="710"/>
      <c r="O783" s="640"/>
      <c r="P783" s="640"/>
      <c r="Q783" s="640"/>
      <c r="R783" s="640"/>
      <c r="S783" s="711"/>
      <c r="T783" s="401"/>
      <c r="U783" s="172"/>
      <c r="V783" s="172"/>
      <c r="W783" s="172"/>
      <c r="X783" s="172"/>
      <c r="Y783" s="172"/>
      <c r="Z783" s="172"/>
    </row>
    <row r="784" spans="1:26" s="169" customFormat="1" ht="19.899999999999999" customHeight="1">
      <c r="A784" s="761"/>
      <c r="B784" s="642"/>
      <c r="C784" s="690"/>
      <c r="D784" s="661"/>
      <c r="E784" s="644"/>
      <c r="F784" s="191" t="s">
        <v>22</v>
      </c>
      <c r="G784" s="192">
        <v>2.681</v>
      </c>
      <c r="H784" s="192"/>
      <c r="I784" s="193">
        <f t="shared" si="1706"/>
        <v>5.3620000000000001</v>
      </c>
      <c r="J784" s="255">
        <v>0</v>
      </c>
      <c r="K784" s="193">
        <f t="shared" si="1676"/>
        <v>5.3620000000000001</v>
      </c>
      <c r="L784" s="194">
        <f t="shared" si="1677"/>
        <v>0</v>
      </c>
      <c r="M784" s="314" t="s">
        <v>258</v>
      </c>
      <c r="N784" s="710"/>
      <c r="O784" s="640"/>
      <c r="P784" s="640"/>
      <c r="Q784" s="640"/>
      <c r="R784" s="640"/>
      <c r="S784" s="711"/>
      <c r="T784" s="401"/>
      <c r="U784" s="172"/>
      <c r="V784" s="172"/>
      <c r="W784" s="172"/>
      <c r="X784" s="172"/>
      <c r="Y784" s="172"/>
      <c r="Z784" s="172"/>
    </row>
    <row r="785" spans="1:27" s="169" customFormat="1" ht="19.899999999999999" customHeight="1">
      <c r="A785" s="761"/>
      <c r="B785" s="642"/>
      <c r="C785" s="690"/>
      <c r="D785" s="661" t="s">
        <v>298</v>
      </c>
      <c r="E785" s="683" t="s">
        <v>387</v>
      </c>
      <c r="F785" s="252" t="s">
        <v>371</v>
      </c>
      <c r="G785" s="192">
        <v>0.49199999999999999</v>
      </c>
      <c r="H785" s="192"/>
      <c r="I785" s="193">
        <f t="shared" ref="I785" si="1707">G785+H785</f>
        <v>0.49199999999999999</v>
      </c>
      <c r="J785" s="255">
        <v>0</v>
      </c>
      <c r="K785" s="193">
        <f t="shared" si="1676"/>
        <v>0.49199999999999999</v>
      </c>
      <c r="L785" s="194">
        <v>0</v>
      </c>
      <c r="M785" s="314" t="s">
        <v>258</v>
      </c>
      <c r="N785" s="710">
        <f t="shared" ref="N785" si="1708">G785+G786+G787</f>
        <v>5.5860000000000003</v>
      </c>
      <c r="O785" s="640">
        <f t="shared" ref="O785" si="1709">H785+H786+H787</f>
        <v>0</v>
      </c>
      <c r="P785" s="640">
        <f t="shared" ref="P785" si="1710">N785+O785</f>
        <v>5.5860000000000003</v>
      </c>
      <c r="Q785" s="640">
        <f t="shared" ref="Q785" si="1711">J785+J786+J787</f>
        <v>0</v>
      </c>
      <c r="R785" s="640">
        <f t="shared" ref="R785" si="1712">P785-Q785</f>
        <v>5.5860000000000003</v>
      </c>
      <c r="S785" s="711">
        <f t="shared" ref="S785" si="1713">Q785/P785</f>
        <v>0</v>
      </c>
      <c r="T785" s="401"/>
      <c r="U785" s="172"/>
      <c r="V785" s="172"/>
      <c r="W785" s="172"/>
      <c r="X785" s="172"/>
      <c r="Y785" s="172"/>
      <c r="Z785" s="172"/>
    </row>
    <row r="786" spans="1:27" s="169" customFormat="1" ht="19.899999999999999" customHeight="1">
      <c r="A786" s="761"/>
      <c r="B786" s="642"/>
      <c r="C786" s="690"/>
      <c r="D786" s="661"/>
      <c r="E786" s="683"/>
      <c r="F786" s="191" t="s">
        <v>21</v>
      </c>
      <c r="G786" s="192">
        <v>2.3010000000000002</v>
      </c>
      <c r="H786" s="192"/>
      <c r="I786" s="193">
        <f t="shared" ref="I786:I787" si="1714">G786+H786+K785</f>
        <v>2.7930000000000001</v>
      </c>
      <c r="J786" s="255">
        <v>0</v>
      </c>
      <c r="K786" s="193">
        <f t="shared" si="1676"/>
        <v>2.7930000000000001</v>
      </c>
      <c r="L786" s="194">
        <f t="shared" si="1677"/>
        <v>0</v>
      </c>
      <c r="M786" s="314" t="s">
        <v>258</v>
      </c>
      <c r="N786" s="710"/>
      <c r="O786" s="640"/>
      <c r="P786" s="640"/>
      <c r="Q786" s="640"/>
      <c r="R786" s="640"/>
      <c r="S786" s="711"/>
      <c r="T786" s="401"/>
      <c r="U786" s="172"/>
      <c r="V786" s="172"/>
      <c r="W786" s="172"/>
      <c r="X786" s="172"/>
      <c r="Y786" s="172"/>
      <c r="Z786" s="172"/>
    </row>
    <row r="787" spans="1:27" s="169" customFormat="1" ht="19.899999999999999" customHeight="1">
      <c r="A787" s="761"/>
      <c r="B787" s="642"/>
      <c r="C787" s="690"/>
      <c r="D787" s="661"/>
      <c r="E787" s="683"/>
      <c r="F787" s="191" t="s">
        <v>22</v>
      </c>
      <c r="G787" s="192">
        <v>2.7930000000000001</v>
      </c>
      <c r="H787" s="192"/>
      <c r="I787" s="193">
        <f t="shared" si="1714"/>
        <v>5.5860000000000003</v>
      </c>
      <c r="J787" s="255">
        <v>0</v>
      </c>
      <c r="K787" s="193">
        <f t="shared" si="1676"/>
        <v>5.5860000000000003</v>
      </c>
      <c r="L787" s="194">
        <f t="shared" si="1677"/>
        <v>0</v>
      </c>
      <c r="M787" s="314" t="s">
        <v>258</v>
      </c>
      <c r="N787" s="710"/>
      <c r="O787" s="640"/>
      <c r="P787" s="640"/>
      <c r="Q787" s="640"/>
      <c r="R787" s="640"/>
      <c r="S787" s="711"/>
      <c r="T787" s="401"/>
      <c r="U787" s="172"/>
      <c r="V787" s="172"/>
      <c r="W787" s="172"/>
      <c r="X787" s="172"/>
      <c r="Y787" s="172"/>
      <c r="Z787" s="172"/>
    </row>
    <row r="788" spans="1:27" s="169" customFormat="1" ht="19.899999999999999" customHeight="1">
      <c r="A788" s="761"/>
      <c r="B788" s="642"/>
      <c r="C788" s="690"/>
      <c r="D788" s="661" t="s">
        <v>298</v>
      </c>
      <c r="E788" s="644" t="s">
        <v>388</v>
      </c>
      <c r="F788" s="252" t="s">
        <v>371</v>
      </c>
      <c r="G788" s="192">
        <v>0.245</v>
      </c>
      <c r="H788" s="192"/>
      <c r="I788" s="193">
        <f t="shared" ref="I788" si="1715">G788+H788</f>
        <v>0.245</v>
      </c>
      <c r="J788" s="255">
        <v>0</v>
      </c>
      <c r="K788" s="193">
        <f t="shared" si="1676"/>
        <v>0.245</v>
      </c>
      <c r="L788" s="194">
        <v>0</v>
      </c>
      <c r="M788" s="314" t="s">
        <v>258</v>
      </c>
      <c r="N788" s="710">
        <f t="shared" ref="N788:O788" si="1716">G788+G789+G790</f>
        <v>2.7839999999999998</v>
      </c>
      <c r="O788" s="640">
        <f t="shared" si="1716"/>
        <v>0</v>
      </c>
      <c r="P788" s="640">
        <f t="shared" ref="P788" si="1717">N788+O788</f>
        <v>2.7839999999999998</v>
      </c>
      <c r="Q788" s="640">
        <f t="shared" ref="Q788" si="1718">J788+J789+J790</f>
        <v>0</v>
      </c>
      <c r="R788" s="640">
        <f t="shared" ref="R788" si="1719">P788-Q788</f>
        <v>2.7839999999999998</v>
      </c>
      <c r="S788" s="711">
        <f t="shared" ref="S788" si="1720">Q788/P788</f>
        <v>0</v>
      </c>
      <c r="T788" s="401"/>
      <c r="U788" s="172"/>
      <c r="V788" s="172"/>
      <c r="W788" s="172"/>
      <c r="X788" s="172"/>
      <c r="Y788" s="172"/>
      <c r="Z788" s="172"/>
    </row>
    <row r="789" spans="1:27" s="169" customFormat="1" ht="19.899999999999999" customHeight="1">
      <c r="A789" s="761"/>
      <c r="B789" s="642"/>
      <c r="C789" s="690"/>
      <c r="D789" s="661"/>
      <c r="E789" s="644"/>
      <c r="F789" s="191" t="s">
        <v>21</v>
      </c>
      <c r="G789" s="192">
        <v>1.147</v>
      </c>
      <c r="H789" s="192"/>
      <c r="I789" s="193">
        <f t="shared" ref="I789:I790" si="1721">G789+H789+K788</f>
        <v>1.3919999999999999</v>
      </c>
      <c r="J789" s="255">
        <v>0</v>
      </c>
      <c r="K789" s="193">
        <f t="shared" si="1676"/>
        <v>1.3919999999999999</v>
      </c>
      <c r="L789" s="194">
        <f t="shared" si="1677"/>
        <v>0</v>
      </c>
      <c r="M789" s="314" t="s">
        <v>258</v>
      </c>
      <c r="N789" s="710"/>
      <c r="O789" s="640"/>
      <c r="P789" s="640"/>
      <c r="Q789" s="640"/>
      <c r="R789" s="640"/>
      <c r="S789" s="711"/>
      <c r="T789" s="401"/>
      <c r="U789" s="172"/>
      <c r="V789" s="172"/>
      <c r="W789" s="172"/>
      <c r="X789" s="172"/>
      <c r="Y789" s="172"/>
      <c r="Z789" s="172"/>
    </row>
    <row r="790" spans="1:27" s="169" customFormat="1" ht="19.899999999999999" customHeight="1">
      <c r="A790" s="761"/>
      <c r="B790" s="642"/>
      <c r="C790" s="690"/>
      <c r="D790" s="661"/>
      <c r="E790" s="644"/>
      <c r="F790" s="191" t="s">
        <v>22</v>
      </c>
      <c r="G790" s="192">
        <v>1.3919999999999999</v>
      </c>
      <c r="H790" s="192"/>
      <c r="I790" s="193">
        <f t="shared" si="1721"/>
        <v>2.7839999999999998</v>
      </c>
      <c r="J790" s="255">
        <v>0</v>
      </c>
      <c r="K790" s="193">
        <f t="shared" si="1676"/>
        <v>2.7839999999999998</v>
      </c>
      <c r="L790" s="194">
        <f t="shared" si="1677"/>
        <v>0</v>
      </c>
      <c r="M790" s="314" t="s">
        <v>258</v>
      </c>
      <c r="N790" s="710"/>
      <c r="O790" s="640"/>
      <c r="P790" s="640"/>
      <c r="Q790" s="640"/>
      <c r="R790" s="640"/>
      <c r="S790" s="711"/>
      <c r="T790" s="403"/>
      <c r="U790" s="172"/>
      <c r="V790" s="172"/>
      <c r="W790" s="172"/>
      <c r="X790" s="172"/>
      <c r="Y790" s="172"/>
      <c r="Z790" s="172"/>
    </row>
    <row r="791" spans="1:27" s="238" customFormat="1" ht="19.899999999999999" customHeight="1">
      <c r="A791" s="523"/>
      <c r="B791" s="642"/>
      <c r="C791" s="690"/>
      <c r="D791" s="661" t="s">
        <v>298</v>
      </c>
      <c r="E791" s="644" t="s">
        <v>656</v>
      </c>
      <c r="F791" s="252" t="s">
        <v>371</v>
      </c>
      <c r="G791" s="192">
        <v>0.82699999999999996</v>
      </c>
      <c r="H791" s="192"/>
      <c r="I791" s="193">
        <f>G791+H791</f>
        <v>0.82699999999999996</v>
      </c>
      <c r="J791" s="255">
        <v>0</v>
      </c>
      <c r="K791" s="193">
        <f t="shared" ref="K791:K793" si="1722">I791-J791</f>
        <v>0.82699999999999996</v>
      </c>
      <c r="L791" s="194">
        <f t="shared" si="1677"/>
        <v>0</v>
      </c>
      <c r="M791" s="314" t="s">
        <v>258</v>
      </c>
      <c r="N791" s="710">
        <f>G791+G792+G793</f>
        <v>9.3930000000000007</v>
      </c>
      <c r="O791" s="640">
        <f t="shared" ref="O791" si="1723">H791+H792+H793</f>
        <v>0</v>
      </c>
      <c r="P791" s="640">
        <f t="shared" ref="P791" si="1724">N791+O791</f>
        <v>9.3930000000000007</v>
      </c>
      <c r="Q791" s="640">
        <f t="shared" ref="Q791" si="1725">J791+J792+J793</f>
        <v>0</v>
      </c>
      <c r="R791" s="640">
        <f t="shared" ref="R791" si="1726">P791-Q791</f>
        <v>9.3930000000000007</v>
      </c>
      <c r="S791" s="711">
        <f t="shared" ref="S791" si="1727">Q791/P791</f>
        <v>0</v>
      </c>
      <c r="T791" s="403"/>
      <c r="U791" s="172"/>
      <c r="V791" s="172"/>
      <c r="W791" s="172"/>
      <c r="X791" s="172"/>
      <c r="Y791" s="172"/>
      <c r="Z791" s="172"/>
    </row>
    <row r="792" spans="1:27" s="238" customFormat="1" ht="19.899999999999999" customHeight="1">
      <c r="A792" s="523"/>
      <c r="B792" s="642"/>
      <c r="C792" s="690"/>
      <c r="D792" s="661"/>
      <c r="E792" s="644"/>
      <c r="F792" s="191" t="s">
        <v>21</v>
      </c>
      <c r="G792" s="192">
        <v>3.87</v>
      </c>
      <c r="H792" s="192"/>
      <c r="I792" s="193">
        <f>G792+H792+K791</f>
        <v>4.6970000000000001</v>
      </c>
      <c r="J792" s="255">
        <v>0</v>
      </c>
      <c r="K792" s="193">
        <f t="shared" si="1722"/>
        <v>4.6970000000000001</v>
      </c>
      <c r="L792" s="194">
        <f t="shared" si="1677"/>
        <v>0</v>
      </c>
      <c r="M792" s="314" t="s">
        <v>258</v>
      </c>
      <c r="N792" s="710"/>
      <c r="O792" s="640"/>
      <c r="P792" s="640"/>
      <c r="Q792" s="640"/>
      <c r="R792" s="640"/>
      <c r="S792" s="711"/>
      <c r="T792" s="403"/>
      <c r="U792" s="172"/>
      <c r="V792" s="172"/>
      <c r="W792" s="172"/>
      <c r="X792" s="172"/>
      <c r="Y792" s="172"/>
      <c r="Z792" s="172"/>
    </row>
    <row r="793" spans="1:27" s="238" customFormat="1" ht="19.899999999999999" customHeight="1">
      <c r="A793" s="523"/>
      <c r="B793" s="642"/>
      <c r="C793" s="690"/>
      <c r="D793" s="661"/>
      <c r="E793" s="644"/>
      <c r="F793" s="191" t="s">
        <v>22</v>
      </c>
      <c r="G793" s="192">
        <v>4.6959999999999997</v>
      </c>
      <c r="H793" s="192"/>
      <c r="I793" s="193">
        <f>G793+H793+K792</f>
        <v>9.3930000000000007</v>
      </c>
      <c r="J793" s="255">
        <v>0</v>
      </c>
      <c r="K793" s="193">
        <f t="shared" si="1722"/>
        <v>9.3930000000000007</v>
      </c>
      <c r="L793" s="194">
        <f t="shared" si="1677"/>
        <v>0</v>
      </c>
      <c r="M793" s="314" t="s">
        <v>258</v>
      </c>
      <c r="N793" s="710"/>
      <c r="O793" s="640"/>
      <c r="P793" s="640"/>
      <c r="Q793" s="640"/>
      <c r="R793" s="640"/>
      <c r="S793" s="711"/>
      <c r="T793" s="403"/>
      <c r="U793" s="172"/>
      <c r="V793" s="172"/>
      <c r="W793" s="172"/>
      <c r="X793" s="172"/>
      <c r="Y793" s="172"/>
      <c r="Z793" s="172"/>
    </row>
    <row r="794" spans="1:27" s="238" customFormat="1" ht="19.899999999999999" customHeight="1">
      <c r="A794" s="523"/>
      <c r="B794" s="642"/>
      <c r="C794" s="690"/>
      <c r="D794" s="661" t="s">
        <v>298</v>
      </c>
      <c r="E794" s="644" t="s">
        <v>655</v>
      </c>
      <c r="F794" s="252" t="s">
        <v>371</v>
      </c>
      <c r="G794" s="192">
        <v>0.86699999999999999</v>
      </c>
      <c r="H794" s="192"/>
      <c r="I794" s="193">
        <f>G794+H794</f>
        <v>0.86699999999999999</v>
      </c>
      <c r="J794" s="255">
        <v>0</v>
      </c>
      <c r="K794" s="193">
        <f t="shared" ref="K794:K796" si="1728">I794-J794</f>
        <v>0.86699999999999999</v>
      </c>
      <c r="L794" s="194">
        <f t="shared" si="1677"/>
        <v>0</v>
      </c>
      <c r="M794" s="314" t="s">
        <v>258</v>
      </c>
      <c r="N794" s="710">
        <f t="shared" ref="N794" si="1729">G794+G795+G796</f>
        <v>9.8480000000000008</v>
      </c>
      <c r="O794" s="640">
        <f t="shared" ref="O794" si="1730">H794+H795+H796</f>
        <v>0</v>
      </c>
      <c r="P794" s="640">
        <f t="shared" ref="P794" si="1731">N794+O794</f>
        <v>9.8480000000000008</v>
      </c>
      <c r="Q794" s="640">
        <f t="shared" ref="Q794" si="1732">J794+J795+J796</f>
        <v>0</v>
      </c>
      <c r="R794" s="640">
        <f t="shared" ref="R794" si="1733">P794-Q794</f>
        <v>9.8480000000000008</v>
      </c>
      <c r="S794" s="711">
        <f t="shared" ref="S794" si="1734">Q794/P794</f>
        <v>0</v>
      </c>
      <c r="T794" s="403"/>
      <c r="U794" s="172"/>
      <c r="V794" s="172"/>
      <c r="W794" s="172"/>
      <c r="X794" s="172"/>
      <c r="Y794" s="172"/>
      <c r="Z794" s="172"/>
    </row>
    <row r="795" spans="1:27" s="238" customFormat="1" ht="19.899999999999999" customHeight="1">
      <c r="A795" s="523"/>
      <c r="B795" s="642"/>
      <c r="C795" s="690"/>
      <c r="D795" s="661"/>
      <c r="E795" s="644"/>
      <c r="F795" s="191" t="s">
        <v>21</v>
      </c>
      <c r="G795" s="192">
        <v>4.0570000000000004</v>
      </c>
      <c r="H795" s="192"/>
      <c r="I795" s="193">
        <f>G795+H795+K794</f>
        <v>4.9240000000000004</v>
      </c>
      <c r="J795" s="255">
        <v>0</v>
      </c>
      <c r="K795" s="193">
        <f t="shared" si="1728"/>
        <v>4.9240000000000004</v>
      </c>
      <c r="L795" s="194">
        <f t="shared" ref="L795:L796" si="1735">J795/I795</f>
        <v>0</v>
      </c>
      <c r="M795" s="314" t="s">
        <v>258</v>
      </c>
      <c r="N795" s="710"/>
      <c r="O795" s="640"/>
      <c r="P795" s="640"/>
      <c r="Q795" s="640"/>
      <c r="R795" s="640"/>
      <c r="S795" s="711"/>
      <c r="T795" s="403"/>
      <c r="U795" s="172"/>
      <c r="V795" s="172"/>
      <c r="W795" s="172"/>
      <c r="X795" s="172"/>
      <c r="Y795" s="172"/>
      <c r="Z795" s="172"/>
    </row>
    <row r="796" spans="1:27" s="238" customFormat="1" ht="19.899999999999999" customHeight="1">
      <c r="A796" s="523"/>
      <c r="B796" s="642"/>
      <c r="C796" s="690"/>
      <c r="D796" s="661"/>
      <c r="E796" s="644"/>
      <c r="F796" s="191" t="s">
        <v>22</v>
      </c>
      <c r="G796" s="192">
        <v>4.9240000000000004</v>
      </c>
      <c r="H796" s="192"/>
      <c r="I796" s="193">
        <f>G796+H796+K795</f>
        <v>9.8480000000000008</v>
      </c>
      <c r="J796" s="255">
        <v>0</v>
      </c>
      <c r="K796" s="193">
        <f t="shared" si="1728"/>
        <v>9.8480000000000008</v>
      </c>
      <c r="L796" s="194">
        <f t="shared" si="1735"/>
        <v>0</v>
      </c>
      <c r="M796" s="314" t="s">
        <v>258</v>
      </c>
      <c r="N796" s="710"/>
      <c r="O796" s="640"/>
      <c r="P796" s="640"/>
      <c r="Q796" s="640"/>
      <c r="R796" s="640"/>
      <c r="S796" s="711"/>
      <c r="T796" s="403"/>
      <c r="U796" s="172"/>
      <c r="V796" s="172"/>
      <c r="W796" s="172"/>
      <c r="X796" s="172"/>
      <c r="Y796" s="172"/>
      <c r="Z796" s="172"/>
    </row>
    <row r="797" spans="1:27" s="238" customFormat="1" ht="19.899999999999999" customHeight="1">
      <c r="A797" s="248"/>
      <c r="B797" s="642"/>
      <c r="C797" s="690"/>
      <c r="D797" s="661" t="s">
        <v>298</v>
      </c>
      <c r="E797" s="644" t="s">
        <v>389</v>
      </c>
      <c r="F797" s="252" t="s">
        <v>371</v>
      </c>
      <c r="G797" s="192">
        <v>9.516</v>
      </c>
      <c r="H797" s="192"/>
      <c r="I797" s="193">
        <f t="shared" ref="I797" si="1736">G797+H797</f>
        <v>9.516</v>
      </c>
      <c r="J797" s="255">
        <v>0</v>
      </c>
      <c r="K797" s="193">
        <f t="shared" si="1676"/>
        <v>9.516</v>
      </c>
      <c r="L797" s="194">
        <v>0</v>
      </c>
      <c r="M797" s="314" t="s">
        <v>258</v>
      </c>
      <c r="N797" s="710">
        <f>+G797+G798+G799</f>
        <v>108.136</v>
      </c>
      <c r="O797" s="640">
        <f>+H797+H798+H799</f>
        <v>0</v>
      </c>
      <c r="P797" s="640">
        <f t="shared" ref="P797" si="1737">N797+O797</f>
        <v>108.136</v>
      </c>
      <c r="Q797" s="640">
        <f>+J797+J798+J799</f>
        <v>29.411999999999999</v>
      </c>
      <c r="R797" s="640">
        <f>P797+-Q797</f>
        <v>78.72399999999999</v>
      </c>
      <c r="S797" s="769">
        <f>Q797/P797</f>
        <v>0.27199082636679739</v>
      </c>
      <c r="T797" s="403"/>
      <c r="U797" s="172"/>
      <c r="V797" s="172"/>
      <c r="W797" s="172"/>
      <c r="X797" s="172"/>
      <c r="Y797" s="172"/>
      <c r="Z797" s="172"/>
    </row>
    <row r="798" spans="1:27" s="238" customFormat="1" ht="19.899999999999999" customHeight="1">
      <c r="A798" s="248"/>
      <c r="B798" s="642"/>
      <c r="C798" s="690"/>
      <c r="D798" s="661"/>
      <c r="E798" s="644"/>
      <c r="F798" s="191" t="s">
        <v>21</v>
      </c>
      <c r="G798" s="192">
        <v>44.552999999999997</v>
      </c>
      <c r="H798" s="192"/>
      <c r="I798" s="193">
        <f t="shared" ref="I798:I856" si="1738">G798+H798+K797</f>
        <v>54.068999999999996</v>
      </c>
      <c r="J798" s="255">
        <v>28.602</v>
      </c>
      <c r="K798" s="193">
        <f t="shared" si="1676"/>
        <v>25.466999999999995</v>
      </c>
      <c r="L798" s="194">
        <f t="shared" si="1677"/>
        <v>0.5289907340620319</v>
      </c>
      <c r="M798" s="314" t="s">
        <v>258</v>
      </c>
      <c r="N798" s="710"/>
      <c r="O798" s="640"/>
      <c r="P798" s="640"/>
      <c r="Q798" s="640"/>
      <c r="R798" s="640"/>
      <c r="S798" s="769"/>
      <c r="T798" s="403"/>
      <c r="U798" s="172"/>
      <c r="V798" s="172"/>
      <c r="W798" s="172"/>
      <c r="X798" s="172"/>
      <c r="Y798" s="172"/>
      <c r="Z798" s="172"/>
    </row>
    <row r="799" spans="1:27" s="238" customFormat="1" ht="19.899999999999999" customHeight="1">
      <c r="A799" s="248"/>
      <c r="B799" s="642"/>
      <c r="C799" s="690"/>
      <c r="D799" s="661"/>
      <c r="E799" s="644"/>
      <c r="F799" s="191" t="s">
        <v>22</v>
      </c>
      <c r="G799" s="192">
        <v>54.067</v>
      </c>
      <c r="H799" s="192"/>
      <c r="I799" s="193">
        <f t="shared" si="1738"/>
        <v>79.533999999999992</v>
      </c>
      <c r="J799" s="255">
        <v>0.81</v>
      </c>
      <c r="K799" s="193">
        <f t="shared" si="1676"/>
        <v>78.72399999999999</v>
      </c>
      <c r="L799" s="194">
        <f t="shared" si="1677"/>
        <v>1.0184323685467851E-2</v>
      </c>
      <c r="M799" s="314" t="s">
        <v>258</v>
      </c>
      <c r="N799" s="710"/>
      <c r="O799" s="640"/>
      <c r="P799" s="640"/>
      <c r="Q799" s="640"/>
      <c r="R799" s="640"/>
      <c r="S799" s="769"/>
      <c r="T799" s="403"/>
      <c r="U799" s="172"/>
      <c r="V799" s="172"/>
      <c r="W799" s="421"/>
      <c r="X799" s="421"/>
      <c r="Y799" s="421"/>
      <c r="Z799" s="421"/>
    </row>
    <row r="800" spans="1:27" s="169" customFormat="1" ht="19.899999999999999" customHeight="1">
      <c r="A800" s="761"/>
      <c r="B800" s="642"/>
      <c r="C800" s="693"/>
      <c r="D800" s="661" t="s">
        <v>296</v>
      </c>
      <c r="E800" s="660" t="s">
        <v>350</v>
      </c>
      <c r="F800" s="252" t="s">
        <v>371</v>
      </c>
      <c r="G800" s="192">
        <v>21.562000000000001</v>
      </c>
      <c r="H800" s="192"/>
      <c r="I800" s="193">
        <f t="shared" ref="I800:I854" si="1739">G800+H800</f>
        <v>21.562000000000001</v>
      </c>
      <c r="J800" s="255">
        <v>0</v>
      </c>
      <c r="K800" s="193">
        <f t="shared" si="1676"/>
        <v>21.562000000000001</v>
      </c>
      <c r="L800" s="194">
        <v>0</v>
      </c>
      <c r="M800" s="314" t="s">
        <v>258</v>
      </c>
      <c r="N800" s="710">
        <f>G800+G801+G802</f>
        <v>245.02699999999999</v>
      </c>
      <c r="O800" s="640">
        <f t="shared" ref="O800" si="1740">H800+H801+H802</f>
        <v>-95</v>
      </c>
      <c r="P800" s="640">
        <f t="shared" ref="P800" si="1741">N800+O800</f>
        <v>150.02699999999999</v>
      </c>
      <c r="Q800" s="640">
        <f t="shared" ref="Q800" si="1742">J800+J801+J802</f>
        <v>0.3</v>
      </c>
      <c r="R800" s="640">
        <f t="shared" ref="R800" si="1743">P800-Q800</f>
        <v>149.72699999999998</v>
      </c>
      <c r="S800" s="711">
        <f t="shared" ref="S800" si="1744">Q800/P800</f>
        <v>1.9996400647883383E-3</v>
      </c>
      <c r="T800" s="401"/>
      <c r="U800" s="172"/>
      <c r="V800" s="172"/>
      <c r="W800" s="421"/>
      <c r="X800" s="421"/>
      <c r="Y800" s="455"/>
      <c r="Z800" s="421"/>
      <c r="AA800" s="174"/>
    </row>
    <row r="801" spans="1:27" s="169" customFormat="1" ht="19.899999999999999" customHeight="1">
      <c r="A801" s="761"/>
      <c r="B801" s="642"/>
      <c r="C801" s="693"/>
      <c r="D801" s="661"/>
      <c r="E801" s="660"/>
      <c r="F801" s="191" t="s">
        <v>21</v>
      </c>
      <c r="G801" s="192">
        <v>100.95099999999999</v>
      </c>
      <c r="H801" s="192">
        <v>-95</v>
      </c>
      <c r="I801" s="193">
        <f t="shared" si="1738"/>
        <v>27.512999999999995</v>
      </c>
      <c r="J801" s="255">
        <v>0.3</v>
      </c>
      <c r="K801" s="193">
        <f t="shared" si="1676"/>
        <v>27.212999999999994</v>
      </c>
      <c r="L801" s="194">
        <f t="shared" si="1677"/>
        <v>1.0903936321011887E-2</v>
      </c>
      <c r="M801" s="314" t="s">
        <v>258</v>
      </c>
      <c r="N801" s="710"/>
      <c r="O801" s="640"/>
      <c r="P801" s="640"/>
      <c r="Q801" s="640"/>
      <c r="R801" s="640"/>
      <c r="S801" s="711"/>
      <c r="T801" s="401"/>
      <c r="U801" s="172"/>
      <c r="V801" s="172"/>
      <c r="W801" s="421"/>
      <c r="X801" s="421"/>
      <c r="Y801" s="455"/>
      <c r="Z801" s="421"/>
      <c r="AA801" s="174"/>
    </row>
    <row r="802" spans="1:27" s="169" customFormat="1" ht="19.899999999999999" customHeight="1">
      <c r="A802" s="761"/>
      <c r="B802" s="642"/>
      <c r="C802" s="693"/>
      <c r="D802" s="661"/>
      <c r="E802" s="660"/>
      <c r="F802" s="191" t="s">
        <v>22</v>
      </c>
      <c r="G802" s="192">
        <v>122.514</v>
      </c>
      <c r="H802" s="192"/>
      <c r="I802" s="193">
        <f t="shared" si="1738"/>
        <v>149.72699999999998</v>
      </c>
      <c r="J802" s="255">
        <v>0</v>
      </c>
      <c r="K802" s="193">
        <f t="shared" si="1676"/>
        <v>149.72699999999998</v>
      </c>
      <c r="L802" s="194">
        <f t="shared" si="1677"/>
        <v>0</v>
      </c>
      <c r="M802" s="314" t="s">
        <v>258</v>
      </c>
      <c r="N802" s="710"/>
      <c r="O802" s="640"/>
      <c r="P802" s="640"/>
      <c r="Q802" s="640"/>
      <c r="R802" s="640"/>
      <c r="S802" s="711"/>
      <c r="T802" s="401"/>
      <c r="U802" s="172"/>
      <c r="V802" s="172"/>
      <c r="W802" s="421"/>
      <c r="X802" s="421"/>
      <c r="Y802" s="455"/>
      <c r="Z802" s="421"/>
      <c r="AA802" s="174"/>
    </row>
    <row r="803" spans="1:27" s="169" customFormat="1" ht="19.899999999999999" customHeight="1">
      <c r="A803" s="761"/>
      <c r="B803" s="642"/>
      <c r="C803" s="693"/>
      <c r="D803" s="661" t="s">
        <v>296</v>
      </c>
      <c r="E803" s="691" t="s">
        <v>351</v>
      </c>
      <c r="F803" s="191" t="s">
        <v>20</v>
      </c>
      <c r="G803" s="192">
        <v>22.984999999999999</v>
      </c>
      <c r="H803" s="203"/>
      <c r="I803" s="193">
        <f t="shared" si="1739"/>
        <v>22.984999999999999</v>
      </c>
      <c r="J803" s="255">
        <v>0</v>
      </c>
      <c r="K803" s="193">
        <f t="shared" si="1676"/>
        <v>22.984999999999999</v>
      </c>
      <c r="L803" s="194">
        <v>0</v>
      </c>
      <c r="M803" s="314" t="s">
        <v>258</v>
      </c>
      <c r="N803" s="710">
        <f t="shared" ref="N803:O803" si="1745">G803+G804+G805</f>
        <v>261.197</v>
      </c>
      <c r="O803" s="640">
        <f t="shared" si="1745"/>
        <v>-116</v>
      </c>
      <c r="P803" s="640">
        <f t="shared" ref="P803" si="1746">N803+O803</f>
        <v>145.197</v>
      </c>
      <c r="Q803" s="640">
        <f t="shared" ref="Q803" si="1747">J803+J804+J805</f>
        <v>1.27</v>
      </c>
      <c r="R803" s="640">
        <f t="shared" ref="R803" si="1748">P803-Q803</f>
        <v>143.92699999999999</v>
      </c>
      <c r="S803" s="711">
        <f t="shared" ref="S803" si="1749">Q803/P803</f>
        <v>8.7467371915397694E-3</v>
      </c>
      <c r="T803" s="401"/>
      <c r="U803" s="172"/>
      <c r="V803" s="172"/>
      <c r="W803" s="421"/>
      <c r="X803" s="421"/>
      <c r="Y803" s="421"/>
      <c r="Z803" s="421"/>
      <c r="AA803" s="174"/>
    </row>
    <row r="804" spans="1:27" s="169" customFormat="1" ht="19.899999999999999" customHeight="1">
      <c r="A804" s="761"/>
      <c r="B804" s="642"/>
      <c r="C804" s="693"/>
      <c r="D804" s="661"/>
      <c r="E804" s="691"/>
      <c r="F804" s="191" t="s">
        <v>21</v>
      </c>
      <c r="G804" s="192">
        <v>107.613</v>
      </c>
      <c r="H804" s="582">
        <v>-116</v>
      </c>
      <c r="I804" s="193">
        <f t="shared" si="1738"/>
        <v>14.597999999999999</v>
      </c>
      <c r="J804" s="255">
        <v>1.27</v>
      </c>
      <c r="K804" s="193">
        <f t="shared" si="1676"/>
        <v>13.327999999999999</v>
      </c>
      <c r="L804" s="194">
        <f t="shared" si="1677"/>
        <v>8.6998218934100563E-2</v>
      </c>
      <c r="M804" s="314" t="s">
        <v>258</v>
      </c>
      <c r="N804" s="710"/>
      <c r="O804" s="640"/>
      <c r="P804" s="640"/>
      <c r="Q804" s="640"/>
      <c r="R804" s="640"/>
      <c r="S804" s="711"/>
      <c r="T804" s="401"/>
      <c r="U804" s="172"/>
      <c r="V804" s="172"/>
      <c r="W804" s="421"/>
      <c r="X804" s="421"/>
      <c r="Y804" s="421"/>
      <c r="Z804" s="421"/>
    </row>
    <row r="805" spans="1:27" s="169" customFormat="1" ht="19.899999999999999" customHeight="1">
      <c r="A805" s="761"/>
      <c r="B805" s="642"/>
      <c r="C805" s="693"/>
      <c r="D805" s="661"/>
      <c r="E805" s="691"/>
      <c r="F805" s="191" t="s">
        <v>22</v>
      </c>
      <c r="G805" s="192">
        <v>130.59899999999999</v>
      </c>
      <c r="H805" s="204"/>
      <c r="I805" s="193">
        <f t="shared" si="1738"/>
        <v>143.92699999999999</v>
      </c>
      <c r="J805" s="255">
        <v>0</v>
      </c>
      <c r="K805" s="193">
        <f t="shared" si="1676"/>
        <v>143.92699999999999</v>
      </c>
      <c r="L805" s="194">
        <f t="shared" si="1677"/>
        <v>0</v>
      </c>
      <c r="M805" s="314" t="s">
        <v>258</v>
      </c>
      <c r="N805" s="710"/>
      <c r="O805" s="640"/>
      <c r="P805" s="640"/>
      <c r="Q805" s="640"/>
      <c r="R805" s="640"/>
      <c r="S805" s="711"/>
      <c r="T805" s="401"/>
      <c r="U805" s="172"/>
      <c r="V805" s="172"/>
      <c r="W805" s="172"/>
      <c r="X805" s="172"/>
      <c r="Y805" s="172"/>
      <c r="Z805" s="172"/>
    </row>
    <row r="806" spans="1:27" s="169" customFormat="1" ht="19.899999999999999" customHeight="1">
      <c r="A806" s="761"/>
      <c r="B806" s="642"/>
      <c r="C806" s="693"/>
      <c r="D806" s="661" t="s">
        <v>296</v>
      </c>
      <c r="E806" s="660" t="s">
        <v>352</v>
      </c>
      <c r="F806" s="252" t="s">
        <v>371</v>
      </c>
      <c r="G806" s="192">
        <v>3.7519999999999998</v>
      </c>
      <c r="H806" s="192"/>
      <c r="I806" s="193">
        <f t="shared" si="1739"/>
        <v>3.7519999999999998</v>
      </c>
      <c r="J806" s="255">
        <v>0</v>
      </c>
      <c r="K806" s="193">
        <f t="shared" si="1676"/>
        <v>3.7519999999999998</v>
      </c>
      <c r="L806" s="194">
        <v>0</v>
      </c>
      <c r="M806" s="314" t="s">
        <v>258</v>
      </c>
      <c r="N806" s="710">
        <f t="shared" ref="N806:O806" si="1750">G806+G807+G808</f>
        <v>42.637999999999998</v>
      </c>
      <c r="O806" s="640">
        <f t="shared" si="1750"/>
        <v>-10</v>
      </c>
      <c r="P806" s="640">
        <f t="shared" ref="P806" si="1751">N806+O806</f>
        <v>32.637999999999998</v>
      </c>
      <c r="Q806" s="640">
        <f t="shared" ref="Q806" si="1752">J806+J807+J808</f>
        <v>0</v>
      </c>
      <c r="R806" s="640">
        <f t="shared" ref="R806" si="1753">P806-Q806</f>
        <v>32.637999999999998</v>
      </c>
      <c r="S806" s="711">
        <f t="shared" ref="S806" si="1754">Q806/P806</f>
        <v>0</v>
      </c>
      <c r="T806" s="401"/>
      <c r="U806" s="172"/>
      <c r="V806" s="172"/>
      <c r="W806" s="172"/>
      <c r="X806" s="172"/>
      <c r="Y806" s="172"/>
      <c r="Z806" s="172"/>
    </row>
    <row r="807" spans="1:27" s="169" customFormat="1" ht="19.899999999999999" customHeight="1">
      <c r="A807" s="761"/>
      <c r="B807" s="642"/>
      <c r="C807" s="693"/>
      <c r="D807" s="661"/>
      <c r="E807" s="660"/>
      <c r="F807" s="191" t="s">
        <v>21</v>
      </c>
      <c r="G807" s="192">
        <v>17.567</v>
      </c>
      <c r="H807" s="192">
        <v>-10</v>
      </c>
      <c r="I807" s="193">
        <f t="shared" si="1738"/>
        <v>11.318999999999999</v>
      </c>
      <c r="J807" s="255">
        <v>0</v>
      </c>
      <c r="K807" s="193">
        <f t="shared" si="1676"/>
        <v>11.318999999999999</v>
      </c>
      <c r="L807" s="194">
        <f t="shared" si="1677"/>
        <v>0</v>
      </c>
      <c r="M807" s="314" t="s">
        <v>258</v>
      </c>
      <c r="N807" s="710"/>
      <c r="O807" s="640"/>
      <c r="P807" s="640"/>
      <c r="Q807" s="640"/>
      <c r="R807" s="640"/>
      <c r="S807" s="711"/>
      <c r="T807" s="401"/>
      <c r="U807" s="172"/>
      <c r="V807" s="172"/>
      <c r="W807" s="172"/>
      <c r="X807" s="172"/>
      <c r="Y807" s="172"/>
      <c r="Z807" s="172"/>
    </row>
    <row r="808" spans="1:27" s="169" customFormat="1" ht="19.899999999999999" customHeight="1">
      <c r="A808" s="761"/>
      <c r="B808" s="642"/>
      <c r="C808" s="693"/>
      <c r="D808" s="661"/>
      <c r="E808" s="660"/>
      <c r="F808" s="191" t="s">
        <v>22</v>
      </c>
      <c r="G808" s="192">
        <v>21.318999999999999</v>
      </c>
      <c r="H808" s="192"/>
      <c r="I808" s="193">
        <f t="shared" si="1738"/>
        <v>32.637999999999998</v>
      </c>
      <c r="J808" s="255">
        <v>0</v>
      </c>
      <c r="K808" s="193">
        <f t="shared" si="1676"/>
        <v>32.637999999999998</v>
      </c>
      <c r="L808" s="194">
        <f t="shared" si="1677"/>
        <v>0</v>
      </c>
      <c r="M808" s="314" t="s">
        <v>258</v>
      </c>
      <c r="N808" s="710"/>
      <c r="O808" s="640"/>
      <c r="P808" s="640"/>
      <c r="Q808" s="640"/>
      <c r="R808" s="640"/>
      <c r="S808" s="711"/>
      <c r="T808" s="401"/>
      <c r="U808" s="172"/>
      <c r="V808" s="172"/>
      <c r="W808" s="172"/>
      <c r="X808" s="172"/>
      <c r="Y808" s="172"/>
      <c r="Z808" s="172"/>
    </row>
    <row r="809" spans="1:27" s="169" customFormat="1" ht="19.899999999999999" customHeight="1">
      <c r="A809" s="761"/>
      <c r="B809" s="642"/>
      <c r="C809" s="693"/>
      <c r="D809" s="661" t="s">
        <v>296</v>
      </c>
      <c r="E809" s="660" t="s">
        <v>354</v>
      </c>
      <c r="F809" s="252" t="s">
        <v>371</v>
      </c>
      <c r="G809" s="192">
        <v>42.265000000000001</v>
      </c>
      <c r="H809" s="192"/>
      <c r="I809" s="193">
        <f t="shared" si="1739"/>
        <v>42.265000000000001</v>
      </c>
      <c r="J809" s="255">
        <v>2.2719999999999998</v>
      </c>
      <c r="K809" s="193">
        <f t="shared" si="1676"/>
        <v>39.993000000000002</v>
      </c>
      <c r="L809" s="194">
        <v>0</v>
      </c>
      <c r="M809" s="314" t="s">
        <v>258</v>
      </c>
      <c r="N809" s="710">
        <f t="shared" ref="N809:O809" si="1755">G809+G810+G811</f>
        <v>480.28399999999999</v>
      </c>
      <c r="O809" s="640">
        <f t="shared" si="1755"/>
        <v>0</v>
      </c>
      <c r="P809" s="640">
        <f t="shared" ref="P809" si="1756">N809+O809</f>
        <v>480.28399999999999</v>
      </c>
      <c r="Q809" s="640">
        <f t="shared" ref="Q809" si="1757">J809+J810+J811</f>
        <v>6.1459999999999999</v>
      </c>
      <c r="R809" s="640">
        <f t="shared" ref="R809" si="1758">P809-Q809</f>
        <v>474.13799999999998</v>
      </c>
      <c r="S809" s="711">
        <f t="shared" ref="S809" si="1759">Q809/P809</f>
        <v>1.2796595347752579E-2</v>
      </c>
      <c r="T809" s="401"/>
      <c r="U809" s="172"/>
      <c r="V809" s="172"/>
      <c r="W809" s="172"/>
      <c r="X809" s="172"/>
      <c r="Y809" s="172"/>
      <c r="Z809" s="172"/>
    </row>
    <row r="810" spans="1:27" s="169" customFormat="1" ht="19.899999999999999" customHeight="1">
      <c r="A810" s="761"/>
      <c r="B810" s="642"/>
      <c r="C810" s="693"/>
      <c r="D810" s="661"/>
      <c r="E810" s="660"/>
      <c r="F810" s="191" t="s">
        <v>21</v>
      </c>
      <c r="G810" s="192">
        <v>197.87700000000001</v>
      </c>
      <c r="H810" s="192"/>
      <c r="I810" s="193">
        <f t="shared" si="1738"/>
        <v>237.87</v>
      </c>
      <c r="J810" s="255">
        <v>3.8740000000000001</v>
      </c>
      <c r="K810" s="193">
        <f t="shared" si="1676"/>
        <v>233.99600000000001</v>
      </c>
      <c r="L810" s="194">
        <f t="shared" si="1677"/>
        <v>1.6286206751587002E-2</v>
      </c>
      <c r="M810" s="314" t="s">
        <v>258</v>
      </c>
      <c r="N810" s="710"/>
      <c r="O810" s="640"/>
      <c r="P810" s="640"/>
      <c r="Q810" s="640"/>
      <c r="R810" s="640"/>
      <c r="S810" s="711"/>
      <c r="T810" s="401"/>
      <c r="U810" s="172"/>
      <c r="V810" s="172"/>
      <c r="W810" s="172"/>
      <c r="X810" s="172"/>
      <c r="Y810" s="172"/>
      <c r="Z810" s="172"/>
    </row>
    <row r="811" spans="1:27" s="169" customFormat="1" ht="19.899999999999999" customHeight="1">
      <c r="A811" s="761"/>
      <c r="B811" s="642"/>
      <c r="C811" s="693"/>
      <c r="D811" s="661"/>
      <c r="E811" s="660"/>
      <c r="F811" s="191" t="s">
        <v>22</v>
      </c>
      <c r="G811" s="192">
        <v>240.142</v>
      </c>
      <c r="H811" s="193"/>
      <c r="I811" s="193">
        <f t="shared" si="1738"/>
        <v>474.13800000000003</v>
      </c>
      <c r="J811" s="255">
        <v>0</v>
      </c>
      <c r="K811" s="193">
        <f t="shared" si="1676"/>
        <v>474.13800000000003</v>
      </c>
      <c r="L811" s="194">
        <f t="shared" si="1677"/>
        <v>0</v>
      </c>
      <c r="M811" s="314" t="s">
        <v>258</v>
      </c>
      <c r="N811" s="710"/>
      <c r="O811" s="640"/>
      <c r="P811" s="640"/>
      <c r="Q811" s="640"/>
      <c r="R811" s="640"/>
      <c r="S811" s="711"/>
      <c r="T811" s="401"/>
      <c r="U811" s="172"/>
      <c r="V811" s="172"/>
      <c r="W811" s="172"/>
      <c r="X811" s="172"/>
      <c r="Y811" s="172"/>
      <c r="Z811" s="172"/>
    </row>
    <row r="812" spans="1:27" s="169" customFormat="1" ht="19.899999999999999" customHeight="1">
      <c r="A812" s="761"/>
      <c r="B812" s="642"/>
      <c r="C812" s="693"/>
      <c r="D812" s="661" t="s">
        <v>296</v>
      </c>
      <c r="E812" s="660" t="s">
        <v>353</v>
      </c>
      <c r="F812" s="252" t="s">
        <v>371</v>
      </c>
      <c r="G812" s="192">
        <v>3.585</v>
      </c>
      <c r="H812" s="192"/>
      <c r="I812" s="193">
        <f t="shared" si="1739"/>
        <v>3.585</v>
      </c>
      <c r="J812" s="255">
        <v>0</v>
      </c>
      <c r="K812" s="193">
        <f t="shared" si="1676"/>
        <v>3.585</v>
      </c>
      <c r="L812" s="194">
        <v>0</v>
      </c>
      <c r="M812" s="314" t="s">
        <v>258</v>
      </c>
      <c r="N812" s="710">
        <f t="shared" ref="N812:O812" si="1760">G812+G813+G814</f>
        <v>40.74</v>
      </c>
      <c r="O812" s="640">
        <f t="shared" si="1760"/>
        <v>0</v>
      </c>
      <c r="P812" s="640">
        <f t="shared" ref="P812" si="1761">N812+O812</f>
        <v>40.74</v>
      </c>
      <c r="Q812" s="640">
        <f t="shared" ref="Q812" si="1762">J812+J813+J814</f>
        <v>0</v>
      </c>
      <c r="R812" s="640">
        <f t="shared" ref="R812" si="1763">P812-Q812</f>
        <v>40.74</v>
      </c>
      <c r="S812" s="711">
        <f t="shared" ref="S812" si="1764">Q812/P812</f>
        <v>0</v>
      </c>
      <c r="T812" s="401"/>
      <c r="U812" s="172"/>
      <c r="V812" s="172"/>
      <c r="W812" s="172"/>
      <c r="X812" s="172"/>
      <c r="Y812" s="172"/>
      <c r="Z812" s="172"/>
    </row>
    <row r="813" spans="1:27" s="169" customFormat="1" ht="19.899999999999999" customHeight="1">
      <c r="A813" s="761"/>
      <c r="B813" s="642"/>
      <c r="C813" s="693"/>
      <c r="D813" s="661"/>
      <c r="E813" s="660"/>
      <c r="F813" s="191" t="s">
        <v>21</v>
      </c>
      <c r="G813" s="192">
        <v>16.785</v>
      </c>
      <c r="H813" s="192"/>
      <c r="I813" s="193">
        <f t="shared" si="1738"/>
        <v>20.37</v>
      </c>
      <c r="J813" s="255">
        <v>0</v>
      </c>
      <c r="K813" s="193">
        <f t="shared" si="1676"/>
        <v>20.37</v>
      </c>
      <c r="L813" s="194">
        <f t="shared" si="1677"/>
        <v>0</v>
      </c>
      <c r="M813" s="314" t="s">
        <v>258</v>
      </c>
      <c r="N813" s="710"/>
      <c r="O813" s="640"/>
      <c r="P813" s="640"/>
      <c r="Q813" s="640"/>
      <c r="R813" s="640"/>
      <c r="S813" s="711"/>
      <c r="T813" s="401"/>
      <c r="U813" s="172"/>
      <c r="V813" s="172"/>
      <c r="W813" s="172"/>
      <c r="X813" s="172"/>
      <c r="Y813" s="172"/>
      <c r="Z813" s="172"/>
    </row>
    <row r="814" spans="1:27" s="169" customFormat="1" ht="19.899999999999999" customHeight="1">
      <c r="A814" s="761"/>
      <c r="B814" s="642"/>
      <c r="C814" s="693"/>
      <c r="D814" s="661"/>
      <c r="E814" s="660"/>
      <c r="F814" s="191" t="s">
        <v>22</v>
      </c>
      <c r="G814" s="192">
        <v>20.37</v>
      </c>
      <c r="H814" s="192"/>
      <c r="I814" s="193">
        <f t="shared" si="1738"/>
        <v>40.74</v>
      </c>
      <c r="J814" s="255">
        <v>0</v>
      </c>
      <c r="K814" s="193">
        <f t="shared" si="1676"/>
        <v>40.74</v>
      </c>
      <c r="L814" s="194">
        <f t="shared" si="1677"/>
        <v>0</v>
      </c>
      <c r="M814" s="314" t="s">
        <v>258</v>
      </c>
      <c r="N814" s="710"/>
      <c r="O814" s="640"/>
      <c r="P814" s="640"/>
      <c r="Q814" s="640"/>
      <c r="R814" s="640"/>
      <c r="S814" s="711"/>
      <c r="T814" s="401"/>
      <c r="U814" s="172"/>
      <c r="V814" s="172"/>
      <c r="W814" s="172"/>
      <c r="X814" s="172"/>
      <c r="Y814" s="172"/>
      <c r="Z814" s="172"/>
    </row>
    <row r="815" spans="1:27" s="169" customFormat="1" ht="19.899999999999999" customHeight="1">
      <c r="A815" s="761"/>
      <c r="B815" s="642"/>
      <c r="C815" s="693"/>
      <c r="D815" s="661" t="s">
        <v>296</v>
      </c>
      <c r="E815" s="660" t="s">
        <v>355</v>
      </c>
      <c r="F815" s="252" t="s">
        <v>371</v>
      </c>
      <c r="G815" s="192">
        <v>2.8959999999999999</v>
      </c>
      <c r="H815" s="192"/>
      <c r="I815" s="193">
        <f t="shared" si="1739"/>
        <v>2.8959999999999999</v>
      </c>
      <c r="J815" s="255">
        <v>0</v>
      </c>
      <c r="K815" s="193">
        <f t="shared" si="1676"/>
        <v>2.8959999999999999</v>
      </c>
      <c r="L815" s="194">
        <v>0</v>
      </c>
      <c r="M815" s="314" t="s">
        <v>258</v>
      </c>
      <c r="N815" s="710">
        <f t="shared" ref="N815:O815" si="1765">G815+G816+G817</f>
        <v>32.908000000000001</v>
      </c>
      <c r="O815" s="640">
        <f t="shared" si="1765"/>
        <v>-19</v>
      </c>
      <c r="P815" s="640">
        <f t="shared" ref="P815" si="1766">N815+O815</f>
        <v>13.908000000000001</v>
      </c>
      <c r="Q815" s="640">
        <f t="shared" ref="Q815" si="1767">J815+J816+J817</f>
        <v>0</v>
      </c>
      <c r="R815" s="640">
        <f t="shared" ref="R815" si="1768">P815-Q815</f>
        <v>13.908000000000001</v>
      </c>
      <c r="S815" s="711">
        <f t="shared" ref="S815" si="1769">Q815/P815</f>
        <v>0</v>
      </c>
      <c r="T815" s="401"/>
      <c r="U815" s="172"/>
      <c r="V815" s="172"/>
      <c r="W815" s="172"/>
      <c r="X815" s="172"/>
      <c r="Y815" s="172"/>
      <c r="Z815" s="172"/>
    </row>
    <row r="816" spans="1:27" s="169" customFormat="1" ht="19.899999999999999" customHeight="1">
      <c r="A816" s="761"/>
      <c r="B816" s="642"/>
      <c r="C816" s="693"/>
      <c r="D816" s="661"/>
      <c r="E816" s="660"/>
      <c r="F816" s="191" t="s">
        <v>21</v>
      </c>
      <c r="G816" s="192">
        <v>13.558</v>
      </c>
      <c r="H816" s="192">
        <f>-10-9</f>
        <v>-19</v>
      </c>
      <c r="I816" s="193">
        <f t="shared" si="1738"/>
        <v>-2.5460000000000003</v>
      </c>
      <c r="J816" s="255">
        <v>0</v>
      </c>
      <c r="K816" s="193">
        <f t="shared" si="1676"/>
        <v>-2.5460000000000003</v>
      </c>
      <c r="L816" s="194">
        <f t="shared" si="1677"/>
        <v>0</v>
      </c>
      <c r="M816" s="314">
        <v>43956</v>
      </c>
      <c r="N816" s="710"/>
      <c r="O816" s="640"/>
      <c r="P816" s="640"/>
      <c r="Q816" s="640"/>
      <c r="R816" s="640"/>
      <c r="S816" s="711"/>
      <c r="T816" s="401"/>
      <c r="U816" s="172"/>
      <c r="V816" s="172"/>
      <c r="W816" s="172"/>
      <c r="X816" s="172"/>
      <c r="Y816" s="172"/>
      <c r="Z816" s="172"/>
    </row>
    <row r="817" spans="1:26" s="169" customFormat="1" ht="19.899999999999999" customHeight="1">
      <c r="A817" s="761"/>
      <c r="B817" s="642"/>
      <c r="C817" s="693"/>
      <c r="D817" s="661"/>
      <c r="E817" s="660"/>
      <c r="F817" s="191" t="s">
        <v>22</v>
      </c>
      <c r="G817" s="192">
        <v>16.454000000000001</v>
      </c>
      <c r="H817" s="192"/>
      <c r="I817" s="193">
        <f t="shared" si="1738"/>
        <v>13.908000000000001</v>
      </c>
      <c r="J817" s="255">
        <v>0</v>
      </c>
      <c r="K817" s="193">
        <f t="shared" si="1676"/>
        <v>13.908000000000001</v>
      </c>
      <c r="L817" s="194">
        <f t="shared" si="1677"/>
        <v>0</v>
      </c>
      <c r="M817" s="314" t="s">
        <v>258</v>
      </c>
      <c r="N817" s="710"/>
      <c r="O817" s="640"/>
      <c r="P817" s="640"/>
      <c r="Q817" s="640"/>
      <c r="R817" s="640"/>
      <c r="S817" s="711"/>
      <c r="T817" s="401"/>
      <c r="U817" s="172"/>
      <c r="V817" s="172"/>
      <c r="W817" s="172"/>
      <c r="X817" s="172"/>
      <c r="Y817" s="172"/>
      <c r="Z817" s="172"/>
    </row>
    <row r="818" spans="1:26" s="169" customFormat="1" ht="19.899999999999999" customHeight="1">
      <c r="A818" s="761"/>
      <c r="B818" s="642"/>
      <c r="C818" s="693"/>
      <c r="D818" s="661" t="s">
        <v>296</v>
      </c>
      <c r="E818" s="660" t="s">
        <v>356</v>
      </c>
      <c r="F818" s="252" t="s">
        <v>371</v>
      </c>
      <c r="G818" s="192">
        <v>5.6349999999999998</v>
      </c>
      <c r="H818" s="192"/>
      <c r="I818" s="193">
        <f t="shared" si="1739"/>
        <v>5.6349999999999998</v>
      </c>
      <c r="J818" s="255">
        <v>0</v>
      </c>
      <c r="K818" s="193">
        <f t="shared" si="1676"/>
        <v>5.6349999999999998</v>
      </c>
      <c r="L818" s="194">
        <v>0</v>
      </c>
      <c r="M818" s="314" t="s">
        <v>258</v>
      </c>
      <c r="N818" s="710">
        <f t="shared" ref="N818:O818" si="1770">G818+G819+G820</f>
        <v>64.034000000000006</v>
      </c>
      <c r="O818" s="640">
        <f t="shared" si="1770"/>
        <v>0</v>
      </c>
      <c r="P818" s="640">
        <f t="shared" ref="P818" si="1771">N818+O818</f>
        <v>64.034000000000006</v>
      </c>
      <c r="Q818" s="640">
        <f t="shared" ref="Q818" si="1772">J818+J819+J820</f>
        <v>0</v>
      </c>
      <c r="R818" s="640">
        <f t="shared" ref="R818" si="1773">P818-Q818</f>
        <v>64.034000000000006</v>
      </c>
      <c r="S818" s="711">
        <f t="shared" ref="S818" si="1774">Q818/P818</f>
        <v>0</v>
      </c>
      <c r="T818" s="401"/>
      <c r="U818" s="172"/>
      <c r="V818" s="172"/>
      <c r="W818" s="172"/>
      <c r="X818" s="172"/>
      <c r="Y818" s="172"/>
      <c r="Z818" s="172"/>
    </row>
    <row r="819" spans="1:26" s="169" customFormat="1" ht="19.899999999999999" customHeight="1">
      <c r="A819" s="761"/>
      <c r="B819" s="642"/>
      <c r="C819" s="693"/>
      <c r="D819" s="661"/>
      <c r="E819" s="660"/>
      <c r="F819" s="191" t="s">
        <v>21</v>
      </c>
      <c r="G819" s="192">
        <v>26.382000000000001</v>
      </c>
      <c r="H819" s="192"/>
      <c r="I819" s="193">
        <f t="shared" si="1738"/>
        <v>32.017000000000003</v>
      </c>
      <c r="J819" s="255">
        <v>0</v>
      </c>
      <c r="K819" s="193">
        <f t="shared" si="1676"/>
        <v>32.017000000000003</v>
      </c>
      <c r="L819" s="194">
        <f t="shared" si="1677"/>
        <v>0</v>
      </c>
      <c r="M819" s="314" t="s">
        <v>258</v>
      </c>
      <c r="N819" s="710"/>
      <c r="O819" s="640"/>
      <c r="P819" s="640"/>
      <c r="Q819" s="640"/>
      <c r="R819" s="640"/>
      <c r="S819" s="711"/>
      <c r="T819" s="401"/>
      <c r="U819" s="172"/>
      <c r="V819" s="172"/>
      <c r="W819" s="172"/>
      <c r="X819" s="172"/>
      <c r="Y819" s="172"/>
      <c r="Z819" s="172"/>
    </row>
    <row r="820" spans="1:26" s="169" customFormat="1" ht="19.899999999999999" customHeight="1">
      <c r="A820" s="761"/>
      <c r="B820" s="642"/>
      <c r="C820" s="693"/>
      <c r="D820" s="661"/>
      <c r="E820" s="660"/>
      <c r="F820" s="191" t="s">
        <v>22</v>
      </c>
      <c r="G820" s="192">
        <v>32.017000000000003</v>
      </c>
      <c r="H820" s="453"/>
      <c r="I820" s="193">
        <f t="shared" si="1738"/>
        <v>64.034000000000006</v>
      </c>
      <c r="J820" s="255">
        <v>0</v>
      </c>
      <c r="K820" s="193">
        <f t="shared" si="1676"/>
        <v>64.034000000000006</v>
      </c>
      <c r="L820" s="194">
        <f t="shared" si="1677"/>
        <v>0</v>
      </c>
      <c r="M820" s="314" t="s">
        <v>258</v>
      </c>
      <c r="N820" s="710"/>
      <c r="O820" s="640"/>
      <c r="P820" s="640"/>
      <c r="Q820" s="640"/>
      <c r="R820" s="640"/>
      <c r="S820" s="711"/>
      <c r="T820" s="401"/>
      <c r="U820" s="172"/>
      <c r="V820" s="172"/>
      <c r="W820" s="172"/>
      <c r="X820" s="172"/>
      <c r="Y820" s="172"/>
      <c r="Z820" s="172"/>
    </row>
    <row r="821" spans="1:26" s="169" customFormat="1" ht="19.899999999999999" customHeight="1">
      <c r="A821" s="765"/>
      <c r="B821" s="642"/>
      <c r="C821" s="693"/>
      <c r="D821" s="661" t="s">
        <v>296</v>
      </c>
      <c r="E821" s="660" t="s">
        <v>357</v>
      </c>
      <c r="F821" s="252" t="s">
        <v>371</v>
      </c>
      <c r="G821" s="192">
        <v>0.38</v>
      </c>
      <c r="H821" s="206"/>
      <c r="I821" s="193">
        <f t="shared" si="1739"/>
        <v>0.38</v>
      </c>
      <c r="J821" s="255">
        <v>0</v>
      </c>
      <c r="K821" s="193">
        <f t="shared" si="1676"/>
        <v>0.38</v>
      </c>
      <c r="L821" s="194">
        <v>0</v>
      </c>
      <c r="M821" s="314" t="s">
        <v>258</v>
      </c>
      <c r="N821" s="710">
        <f t="shared" ref="N821:O821" si="1775">G821+G822+G823</f>
        <v>4.32</v>
      </c>
      <c r="O821" s="640">
        <f t="shared" si="1775"/>
        <v>0</v>
      </c>
      <c r="P821" s="640">
        <f t="shared" ref="P821" si="1776">N821+O821</f>
        <v>4.32</v>
      </c>
      <c r="Q821" s="640">
        <f t="shared" ref="Q821" si="1777">J821+J822+J823</f>
        <v>0</v>
      </c>
      <c r="R821" s="640">
        <f t="shared" ref="R821" si="1778">P821-Q821</f>
        <v>4.32</v>
      </c>
      <c r="S821" s="711">
        <f t="shared" ref="S821" si="1779">Q821/P821</f>
        <v>0</v>
      </c>
      <c r="T821" s="401"/>
      <c r="U821" s="172"/>
      <c r="V821" s="172"/>
      <c r="W821" s="172"/>
      <c r="X821" s="172"/>
      <c r="Y821" s="172"/>
      <c r="Z821" s="172"/>
    </row>
    <row r="822" spans="1:26" s="169" customFormat="1" ht="19.899999999999999" customHeight="1">
      <c r="A822" s="765"/>
      <c r="B822" s="642"/>
      <c r="C822" s="693"/>
      <c r="D822" s="661"/>
      <c r="E822" s="660"/>
      <c r="F822" s="205" t="s">
        <v>21</v>
      </c>
      <c r="G822" s="192">
        <v>1.78</v>
      </c>
      <c r="H822" s="207"/>
      <c r="I822" s="193">
        <f t="shared" si="1738"/>
        <v>2.16</v>
      </c>
      <c r="J822" s="255">
        <v>0</v>
      </c>
      <c r="K822" s="193">
        <f t="shared" si="1676"/>
        <v>2.16</v>
      </c>
      <c r="L822" s="194">
        <f t="shared" si="1677"/>
        <v>0</v>
      </c>
      <c r="M822" s="314" t="s">
        <v>258</v>
      </c>
      <c r="N822" s="710"/>
      <c r="O822" s="640"/>
      <c r="P822" s="640"/>
      <c r="Q822" s="640"/>
      <c r="R822" s="640"/>
      <c r="S822" s="711"/>
      <c r="T822" s="401"/>
      <c r="U822" s="172"/>
      <c r="V822" s="172"/>
      <c r="W822" s="172"/>
      <c r="X822" s="172"/>
      <c r="Y822" s="172"/>
      <c r="Z822" s="172"/>
    </row>
    <row r="823" spans="1:26" s="169" customFormat="1" ht="19.899999999999999" customHeight="1">
      <c r="A823" s="765"/>
      <c r="B823" s="642"/>
      <c r="C823" s="693"/>
      <c r="D823" s="661"/>
      <c r="E823" s="660"/>
      <c r="F823" s="205" t="s">
        <v>22</v>
      </c>
      <c r="G823" s="192">
        <v>2.16</v>
      </c>
      <c r="H823" s="206"/>
      <c r="I823" s="193">
        <f t="shared" si="1738"/>
        <v>4.32</v>
      </c>
      <c r="J823" s="255">
        <v>0</v>
      </c>
      <c r="K823" s="193">
        <f t="shared" si="1676"/>
        <v>4.32</v>
      </c>
      <c r="L823" s="194">
        <f t="shared" si="1677"/>
        <v>0</v>
      </c>
      <c r="M823" s="314" t="s">
        <v>258</v>
      </c>
      <c r="N823" s="710"/>
      <c r="O823" s="640"/>
      <c r="P823" s="640"/>
      <c r="Q823" s="640"/>
      <c r="R823" s="640"/>
      <c r="S823" s="711"/>
      <c r="T823" s="401"/>
      <c r="U823" s="172"/>
      <c r="V823" s="172"/>
      <c r="W823" s="172"/>
      <c r="X823" s="172"/>
      <c r="Y823" s="172"/>
      <c r="Z823" s="172"/>
    </row>
    <row r="824" spans="1:26" s="169" customFormat="1" ht="19.899999999999999" customHeight="1">
      <c r="A824" s="761"/>
      <c r="B824" s="642"/>
      <c r="C824" s="693"/>
      <c r="D824" s="661" t="s">
        <v>296</v>
      </c>
      <c r="E824" s="660" t="s">
        <v>358</v>
      </c>
      <c r="F824" s="252" t="s">
        <v>371</v>
      </c>
      <c r="G824" s="192">
        <v>0.71599999999999997</v>
      </c>
      <c r="H824" s="192"/>
      <c r="I824" s="193">
        <f t="shared" si="1739"/>
        <v>0.71599999999999997</v>
      </c>
      <c r="J824" s="255">
        <v>0.25</v>
      </c>
      <c r="K824" s="193">
        <f t="shared" si="1676"/>
        <v>0.46599999999999997</v>
      </c>
      <c r="L824" s="194">
        <v>0</v>
      </c>
      <c r="M824" s="314" t="s">
        <v>258</v>
      </c>
      <c r="N824" s="710">
        <f t="shared" ref="N824:O824" si="1780">G824+G825+G826</f>
        <v>8.1319999999999997</v>
      </c>
      <c r="O824" s="640">
        <f t="shared" si="1780"/>
        <v>0</v>
      </c>
      <c r="P824" s="640">
        <f t="shared" ref="P824" si="1781">N824+O824</f>
        <v>8.1319999999999997</v>
      </c>
      <c r="Q824" s="640">
        <f t="shared" ref="Q824" si="1782">J824+J825+J826</f>
        <v>0.25</v>
      </c>
      <c r="R824" s="640">
        <f t="shared" ref="R824" si="1783">P824-Q824</f>
        <v>7.8819999999999997</v>
      </c>
      <c r="S824" s="711">
        <f t="shared" ref="S824" si="1784">Q824/P824</f>
        <v>3.0742744712247912E-2</v>
      </c>
      <c r="T824" s="401"/>
      <c r="U824" s="172"/>
      <c r="V824" s="172"/>
      <c r="W824" s="172"/>
      <c r="X824" s="172"/>
      <c r="Y824" s="172"/>
      <c r="Z824" s="172"/>
    </row>
    <row r="825" spans="1:26" s="169" customFormat="1" ht="19.899999999999999" customHeight="1">
      <c r="A825" s="761"/>
      <c r="B825" s="642"/>
      <c r="C825" s="693"/>
      <c r="D825" s="661"/>
      <c r="E825" s="660"/>
      <c r="F825" s="191" t="s">
        <v>21</v>
      </c>
      <c r="G825" s="192">
        <v>3.35</v>
      </c>
      <c r="H825" s="193"/>
      <c r="I825" s="193">
        <f t="shared" si="1738"/>
        <v>3.8159999999999998</v>
      </c>
      <c r="J825" s="255">
        <v>0</v>
      </c>
      <c r="K825" s="193">
        <f t="shared" si="1676"/>
        <v>3.8159999999999998</v>
      </c>
      <c r="L825" s="194">
        <f t="shared" si="1677"/>
        <v>0</v>
      </c>
      <c r="M825" s="314" t="s">
        <v>258</v>
      </c>
      <c r="N825" s="710"/>
      <c r="O825" s="640"/>
      <c r="P825" s="640"/>
      <c r="Q825" s="640"/>
      <c r="R825" s="640"/>
      <c r="S825" s="711"/>
      <c r="T825" s="401"/>
      <c r="U825" s="172"/>
      <c r="V825" s="172"/>
      <c r="W825" s="172"/>
      <c r="X825" s="172"/>
      <c r="Y825" s="172"/>
      <c r="Z825" s="172"/>
    </row>
    <row r="826" spans="1:26" s="169" customFormat="1" ht="19.899999999999999" customHeight="1">
      <c r="A826" s="761"/>
      <c r="B826" s="642"/>
      <c r="C826" s="693"/>
      <c r="D826" s="661"/>
      <c r="E826" s="660"/>
      <c r="F826" s="191" t="s">
        <v>22</v>
      </c>
      <c r="G826" s="192">
        <v>4.0659999999999998</v>
      </c>
      <c r="H826" s="193"/>
      <c r="I826" s="193">
        <f t="shared" si="1738"/>
        <v>7.8819999999999997</v>
      </c>
      <c r="J826" s="255">
        <v>0</v>
      </c>
      <c r="K826" s="193">
        <f t="shared" si="1676"/>
        <v>7.8819999999999997</v>
      </c>
      <c r="L826" s="194">
        <f t="shared" si="1677"/>
        <v>0</v>
      </c>
      <c r="M826" s="314" t="s">
        <v>258</v>
      </c>
      <c r="N826" s="710"/>
      <c r="O826" s="640"/>
      <c r="P826" s="640"/>
      <c r="Q826" s="640"/>
      <c r="R826" s="640"/>
      <c r="S826" s="711"/>
      <c r="T826" s="401"/>
      <c r="U826" s="172"/>
      <c r="V826" s="172"/>
      <c r="W826" s="172"/>
      <c r="X826" s="172"/>
      <c r="Y826" s="172"/>
      <c r="Z826" s="172"/>
    </row>
    <row r="827" spans="1:26" s="169" customFormat="1" ht="19.899999999999999" customHeight="1">
      <c r="A827" s="761"/>
      <c r="B827" s="642"/>
      <c r="C827" s="693"/>
      <c r="D827" s="661" t="s">
        <v>296</v>
      </c>
      <c r="E827" s="660" t="s">
        <v>359</v>
      </c>
      <c r="F827" s="252" t="s">
        <v>371</v>
      </c>
      <c r="G827" s="192">
        <v>2.1949999999999998</v>
      </c>
      <c r="H827" s="192"/>
      <c r="I827" s="193">
        <f t="shared" si="1739"/>
        <v>2.1949999999999998</v>
      </c>
      <c r="J827" s="255">
        <v>0</v>
      </c>
      <c r="K827" s="193">
        <f t="shared" si="1676"/>
        <v>2.1949999999999998</v>
      </c>
      <c r="L827" s="194">
        <v>0</v>
      </c>
      <c r="M827" s="314" t="s">
        <v>258</v>
      </c>
      <c r="N827" s="710">
        <f t="shared" ref="N827:O827" si="1785">G827+G828+G829</f>
        <v>24.946000000000002</v>
      </c>
      <c r="O827" s="640">
        <f t="shared" si="1785"/>
        <v>-5</v>
      </c>
      <c r="P827" s="640">
        <f t="shared" ref="P827" si="1786">N827+O827</f>
        <v>19.946000000000002</v>
      </c>
      <c r="Q827" s="640">
        <f t="shared" ref="Q827" si="1787">J827+J828+J829</f>
        <v>0</v>
      </c>
      <c r="R827" s="640">
        <f t="shared" ref="R827" si="1788">P827-Q827</f>
        <v>19.946000000000002</v>
      </c>
      <c r="S827" s="711">
        <f t="shared" ref="S827" si="1789">Q827/P827</f>
        <v>0</v>
      </c>
      <c r="T827" s="401"/>
      <c r="U827" s="172"/>
      <c r="V827" s="172"/>
      <c r="W827" s="172"/>
      <c r="X827" s="172"/>
      <c r="Y827" s="172"/>
      <c r="Z827" s="172"/>
    </row>
    <row r="828" spans="1:26" s="169" customFormat="1" ht="19.899999999999999" customHeight="1">
      <c r="A828" s="761"/>
      <c r="B828" s="642"/>
      <c r="C828" s="693"/>
      <c r="D828" s="661"/>
      <c r="E828" s="660"/>
      <c r="F828" s="191" t="s">
        <v>21</v>
      </c>
      <c r="G828" s="192">
        <v>10.278</v>
      </c>
      <c r="H828" s="192">
        <v>-5</v>
      </c>
      <c r="I828" s="193">
        <f t="shared" si="1738"/>
        <v>7.4730000000000008</v>
      </c>
      <c r="J828" s="255">
        <v>0</v>
      </c>
      <c r="K828" s="193">
        <f t="shared" si="1676"/>
        <v>7.4730000000000008</v>
      </c>
      <c r="L828" s="194">
        <f t="shared" si="1677"/>
        <v>0</v>
      </c>
      <c r="M828" s="314" t="s">
        <v>258</v>
      </c>
      <c r="N828" s="710"/>
      <c r="O828" s="640"/>
      <c r="P828" s="640"/>
      <c r="Q828" s="640"/>
      <c r="R828" s="640"/>
      <c r="S828" s="711"/>
      <c r="T828" s="401"/>
      <c r="U828" s="172"/>
      <c r="V828" s="172"/>
      <c r="W828" s="172"/>
      <c r="X828" s="172"/>
      <c r="Y828" s="172"/>
      <c r="Z828" s="172"/>
    </row>
    <row r="829" spans="1:26" s="169" customFormat="1" ht="19.899999999999999" customHeight="1">
      <c r="A829" s="761"/>
      <c r="B829" s="642"/>
      <c r="C829" s="693"/>
      <c r="D829" s="661"/>
      <c r="E829" s="660"/>
      <c r="F829" s="191" t="s">
        <v>22</v>
      </c>
      <c r="G829" s="192">
        <v>12.473000000000001</v>
      </c>
      <c r="H829" s="193"/>
      <c r="I829" s="193">
        <f t="shared" si="1738"/>
        <v>19.946000000000002</v>
      </c>
      <c r="J829" s="255">
        <v>0</v>
      </c>
      <c r="K829" s="193">
        <f t="shared" si="1676"/>
        <v>19.946000000000002</v>
      </c>
      <c r="L829" s="194">
        <f t="shared" si="1677"/>
        <v>0</v>
      </c>
      <c r="M829" s="314" t="s">
        <v>258</v>
      </c>
      <c r="N829" s="710"/>
      <c r="O829" s="640"/>
      <c r="P829" s="640"/>
      <c r="Q829" s="640"/>
      <c r="R829" s="640"/>
      <c r="S829" s="711"/>
      <c r="T829" s="401"/>
      <c r="U829" s="172"/>
      <c r="V829" s="172"/>
      <c r="W829" s="172"/>
      <c r="X829" s="172"/>
      <c r="Y829" s="172"/>
      <c r="Z829" s="172"/>
    </row>
    <row r="830" spans="1:26" s="169" customFormat="1" ht="19.899999999999999" customHeight="1">
      <c r="A830" s="761"/>
      <c r="B830" s="642"/>
      <c r="C830" s="693"/>
      <c r="D830" s="661" t="s">
        <v>296</v>
      </c>
      <c r="E830" s="660" t="s">
        <v>360</v>
      </c>
      <c r="F830" s="252" t="s">
        <v>371</v>
      </c>
      <c r="G830" s="192">
        <v>2.1139999999999999</v>
      </c>
      <c r="H830" s="192"/>
      <c r="I830" s="193">
        <f t="shared" si="1739"/>
        <v>2.1139999999999999</v>
      </c>
      <c r="J830" s="255">
        <v>0</v>
      </c>
      <c r="K830" s="193">
        <f t="shared" si="1676"/>
        <v>2.1139999999999999</v>
      </c>
      <c r="L830" s="194">
        <v>0</v>
      </c>
      <c r="M830" s="314" t="s">
        <v>258</v>
      </c>
      <c r="N830" s="710">
        <f t="shared" ref="N830:O830" si="1790">G830+G831+G832</f>
        <v>24.024000000000001</v>
      </c>
      <c r="O830" s="640">
        <f t="shared" si="1790"/>
        <v>-10</v>
      </c>
      <c r="P830" s="640">
        <f t="shared" ref="P830" si="1791">N830+O830</f>
        <v>14.024000000000001</v>
      </c>
      <c r="Q830" s="640">
        <f t="shared" ref="Q830" si="1792">J830+J831+J832</f>
        <v>0</v>
      </c>
      <c r="R830" s="640">
        <f t="shared" ref="R830" si="1793">P830-Q830</f>
        <v>14.024000000000001</v>
      </c>
      <c r="S830" s="711">
        <f t="shared" ref="S830" si="1794">Q830/P830</f>
        <v>0</v>
      </c>
      <c r="T830" s="401"/>
      <c r="U830" s="172"/>
      <c r="V830" s="172"/>
      <c r="W830" s="172"/>
      <c r="X830" s="172"/>
      <c r="Y830" s="172"/>
      <c r="Z830" s="172"/>
    </row>
    <row r="831" spans="1:26" s="169" customFormat="1" ht="19.899999999999999" customHeight="1">
      <c r="A831" s="761"/>
      <c r="B831" s="642"/>
      <c r="C831" s="693"/>
      <c r="D831" s="661"/>
      <c r="E831" s="660"/>
      <c r="F831" s="191" t="s">
        <v>21</v>
      </c>
      <c r="G831" s="192">
        <v>9.8979999999999997</v>
      </c>
      <c r="H831" s="192">
        <v>-10</v>
      </c>
      <c r="I831" s="193">
        <f t="shared" si="1738"/>
        <v>2.0119999999999996</v>
      </c>
      <c r="J831" s="255">
        <v>0</v>
      </c>
      <c r="K831" s="193">
        <f t="shared" si="1676"/>
        <v>2.0119999999999996</v>
      </c>
      <c r="L831" s="194">
        <f t="shared" si="1677"/>
        <v>0</v>
      </c>
      <c r="M831" s="314" t="s">
        <v>258</v>
      </c>
      <c r="N831" s="710"/>
      <c r="O831" s="640"/>
      <c r="P831" s="640"/>
      <c r="Q831" s="640"/>
      <c r="R831" s="640"/>
      <c r="S831" s="711"/>
      <c r="T831" s="401"/>
      <c r="U831" s="172"/>
      <c r="V831" s="172"/>
      <c r="W831" s="172"/>
      <c r="X831" s="172"/>
      <c r="Y831" s="172"/>
      <c r="Z831" s="172"/>
    </row>
    <row r="832" spans="1:26" s="169" customFormat="1" ht="19.899999999999999" customHeight="1">
      <c r="A832" s="761"/>
      <c r="B832" s="642"/>
      <c r="C832" s="693"/>
      <c r="D832" s="661"/>
      <c r="E832" s="660"/>
      <c r="F832" s="191" t="s">
        <v>22</v>
      </c>
      <c r="G832" s="192">
        <v>12.012</v>
      </c>
      <c r="H832" s="192"/>
      <c r="I832" s="193">
        <f t="shared" si="1738"/>
        <v>14.024000000000001</v>
      </c>
      <c r="J832" s="255">
        <v>0</v>
      </c>
      <c r="K832" s="193">
        <f t="shared" si="1676"/>
        <v>14.024000000000001</v>
      </c>
      <c r="L832" s="194">
        <f t="shared" si="1677"/>
        <v>0</v>
      </c>
      <c r="M832" s="314" t="s">
        <v>258</v>
      </c>
      <c r="N832" s="710"/>
      <c r="O832" s="640"/>
      <c r="P832" s="640"/>
      <c r="Q832" s="640"/>
      <c r="R832" s="640"/>
      <c r="S832" s="711"/>
      <c r="T832" s="401"/>
      <c r="U832" s="172"/>
      <c r="V832" s="172"/>
      <c r="W832" s="172"/>
      <c r="X832" s="172"/>
      <c r="Y832" s="172"/>
      <c r="Z832" s="172"/>
    </row>
    <row r="833" spans="1:26" s="169" customFormat="1" ht="19.899999999999999" customHeight="1">
      <c r="A833" s="761"/>
      <c r="B833" s="642"/>
      <c r="C833" s="693"/>
      <c r="D833" s="661" t="s">
        <v>296</v>
      </c>
      <c r="E833" s="660" t="s">
        <v>361</v>
      </c>
      <c r="F833" s="252" t="s">
        <v>371</v>
      </c>
      <c r="G833" s="192">
        <v>1.2490000000000001</v>
      </c>
      <c r="H833" s="192"/>
      <c r="I833" s="193">
        <f t="shared" si="1739"/>
        <v>1.2490000000000001</v>
      </c>
      <c r="J833" s="255">
        <v>0</v>
      </c>
      <c r="K833" s="193">
        <f t="shared" si="1676"/>
        <v>1.2490000000000001</v>
      </c>
      <c r="L833" s="194">
        <v>0</v>
      </c>
      <c r="M833" s="314" t="s">
        <v>258</v>
      </c>
      <c r="N833" s="710">
        <f t="shared" ref="N833:O833" si="1795">G833+G834+G835</f>
        <v>14.196000000000002</v>
      </c>
      <c r="O833" s="640">
        <f t="shared" si="1795"/>
        <v>0</v>
      </c>
      <c r="P833" s="640">
        <f t="shared" ref="P833" si="1796">N833+O833</f>
        <v>14.196000000000002</v>
      </c>
      <c r="Q833" s="640">
        <f t="shared" ref="Q833" si="1797">J833+J834+J835</f>
        <v>0</v>
      </c>
      <c r="R833" s="640">
        <f t="shared" ref="R833" si="1798">P833-Q833</f>
        <v>14.196000000000002</v>
      </c>
      <c r="S833" s="711">
        <f t="shared" ref="S833" si="1799">Q833/P833</f>
        <v>0</v>
      </c>
      <c r="T833" s="401"/>
      <c r="U833" s="172"/>
      <c r="V833" s="172"/>
      <c r="W833" s="172"/>
      <c r="X833" s="172"/>
      <c r="Y833" s="172"/>
      <c r="Z833" s="172"/>
    </row>
    <row r="834" spans="1:26" s="169" customFormat="1" ht="19.899999999999999" customHeight="1">
      <c r="A834" s="761"/>
      <c r="B834" s="642"/>
      <c r="C834" s="693"/>
      <c r="D834" s="661"/>
      <c r="E834" s="660"/>
      <c r="F834" s="191" t="s">
        <v>21</v>
      </c>
      <c r="G834" s="192">
        <v>5.8490000000000002</v>
      </c>
      <c r="H834" s="192"/>
      <c r="I834" s="193">
        <f t="shared" si="1738"/>
        <v>7.0980000000000008</v>
      </c>
      <c r="J834" s="255">
        <v>0</v>
      </c>
      <c r="K834" s="193">
        <f t="shared" si="1676"/>
        <v>7.0980000000000008</v>
      </c>
      <c r="L834" s="194">
        <f t="shared" si="1677"/>
        <v>0</v>
      </c>
      <c r="M834" s="314" t="s">
        <v>258</v>
      </c>
      <c r="N834" s="710"/>
      <c r="O834" s="640"/>
      <c r="P834" s="640"/>
      <c r="Q834" s="640"/>
      <c r="R834" s="640"/>
      <c r="S834" s="711"/>
      <c r="T834" s="401"/>
      <c r="U834" s="172"/>
      <c r="V834" s="172"/>
      <c r="W834" s="172"/>
      <c r="X834" s="172"/>
      <c r="Y834" s="172"/>
      <c r="Z834" s="172"/>
    </row>
    <row r="835" spans="1:26" s="169" customFormat="1" ht="19.899999999999999" customHeight="1">
      <c r="A835" s="761"/>
      <c r="B835" s="642"/>
      <c r="C835" s="693"/>
      <c r="D835" s="661"/>
      <c r="E835" s="660"/>
      <c r="F835" s="191" t="s">
        <v>22</v>
      </c>
      <c r="G835" s="192">
        <v>7.0979999999999999</v>
      </c>
      <c r="H835" s="192"/>
      <c r="I835" s="193">
        <f t="shared" si="1738"/>
        <v>14.196000000000002</v>
      </c>
      <c r="J835" s="255">
        <v>0</v>
      </c>
      <c r="K835" s="193">
        <f t="shared" si="1676"/>
        <v>14.196000000000002</v>
      </c>
      <c r="L835" s="194">
        <f t="shared" si="1677"/>
        <v>0</v>
      </c>
      <c r="M835" s="314" t="s">
        <v>258</v>
      </c>
      <c r="N835" s="710"/>
      <c r="O835" s="640"/>
      <c r="P835" s="640"/>
      <c r="Q835" s="640"/>
      <c r="R835" s="640"/>
      <c r="S835" s="711"/>
      <c r="T835" s="401"/>
      <c r="U835" s="172"/>
      <c r="V835" s="172"/>
      <c r="W835" s="172"/>
      <c r="X835" s="172"/>
      <c r="Y835" s="172"/>
      <c r="Z835" s="172"/>
    </row>
    <row r="836" spans="1:26" s="169" customFormat="1" ht="19.899999999999999" customHeight="1">
      <c r="A836" s="761"/>
      <c r="B836" s="642"/>
      <c r="C836" s="693"/>
      <c r="D836" s="661" t="s">
        <v>296</v>
      </c>
      <c r="E836" s="660" t="s">
        <v>362</v>
      </c>
      <c r="F836" s="252" t="s">
        <v>371</v>
      </c>
      <c r="G836" s="192">
        <v>0.311</v>
      </c>
      <c r="H836" s="192"/>
      <c r="I836" s="193">
        <f t="shared" si="1739"/>
        <v>0.311</v>
      </c>
      <c r="J836" s="255">
        <v>0</v>
      </c>
      <c r="K836" s="193">
        <f t="shared" si="1676"/>
        <v>0.311</v>
      </c>
      <c r="L836" s="194">
        <v>0</v>
      </c>
      <c r="M836" s="314" t="s">
        <v>258</v>
      </c>
      <c r="N836" s="710">
        <f t="shared" ref="N836" si="1800">G836+G837+G838</f>
        <v>3.5339999999999998</v>
      </c>
      <c r="O836" s="640">
        <f t="shared" ref="O836" si="1801">H836+H837+H838</f>
        <v>0</v>
      </c>
      <c r="P836" s="640">
        <f t="shared" ref="P836" si="1802">N836+O836</f>
        <v>3.5339999999999998</v>
      </c>
      <c r="Q836" s="640">
        <f t="shared" ref="Q836" si="1803">J836+J837+J838</f>
        <v>0</v>
      </c>
      <c r="R836" s="640">
        <f t="shared" ref="R836" si="1804">P836-Q836</f>
        <v>3.5339999999999998</v>
      </c>
      <c r="S836" s="711">
        <f t="shared" ref="S836" si="1805">Q836/P836</f>
        <v>0</v>
      </c>
      <c r="T836" s="401"/>
      <c r="U836" s="172"/>
      <c r="V836" s="172"/>
      <c r="W836" s="172"/>
      <c r="X836" s="172"/>
      <c r="Y836" s="172"/>
      <c r="Z836" s="172"/>
    </row>
    <row r="837" spans="1:26" s="169" customFormat="1" ht="19.899999999999999" customHeight="1">
      <c r="A837" s="761"/>
      <c r="B837" s="642"/>
      <c r="C837" s="693"/>
      <c r="D837" s="661"/>
      <c r="E837" s="660"/>
      <c r="F837" s="191" t="s">
        <v>21</v>
      </c>
      <c r="G837" s="192">
        <v>1.456</v>
      </c>
      <c r="H837" s="204"/>
      <c r="I837" s="193">
        <f t="shared" si="1738"/>
        <v>1.7669999999999999</v>
      </c>
      <c r="J837" s="255">
        <v>0</v>
      </c>
      <c r="K837" s="193">
        <f t="shared" si="1676"/>
        <v>1.7669999999999999</v>
      </c>
      <c r="L837" s="194">
        <f t="shared" si="1677"/>
        <v>0</v>
      </c>
      <c r="M837" s="314" t="s">
        <v>258</v>
      </c>
      <c r="N837" s="710"/>
      <c r="O837" s="640"/>
      <c r="P837" s="640"/>
      <c r="Q837" s="640"/>
      <c r="R837" s="640"/>
      <c r="S837" s="711"/>
      <c r="T837" s="401"/>
      <c r="U837" s="172"/>
      <c r="V837" s="172"/>
      <c r="W837" s="172"/>
      <c r="X837" s="172"/>
      <c r="Y837" s="172"/>
      <c r="Z837" s="172"/>
    </row>
    <row r="838" spans="1:26" s="169" customFormat="1" ht="19.899999999999999" customHeight="1">
      <c r="A838" s="761"/>
      <c r="B838" s="642"/>
      <c r="C838" s="693"/>
      <c r="D838" s="661"/>
      <c r="E838" s="660"/>
      <c r="F838" s="191" t="s">
        <v>22</v>
      </c>
      <c r="G838" s="192">
        <v>1.7669999999999999</v>
      </c>
      <c r="H838" s="192"/>
      <c r="I838" s="193">
        <f t="shared" si="1738"/>
        <v>3.5339999999999998</v>
      </c>
      <c r="J838" s="255">
        <v>0</v>
      </c>
      <c r="K838" s="193">
        <f t="shared" si="1676"/>
        <v>3.5339999999999998</v>
      </c>
      <c r="L838" s="194">
        <f t="shared" si="1677"/>
        <v>0</v>
      </c>
      <c r="M838" s="314" t="s">
        <v>258</v>
      </c>
      <c r="N838" s="710"/>
      <c r="O838" s="640"/>
      <c r="P838" s="640"/>
      <c r="Q838" s="640"/>
      <c r="R838" s="640"/>
      <c r="S838" s="711"/>
      <c r="T838" s="401"/>
      <c r="U838" s="172"/>
      <c r="V838" s="172"/>
      <c r="W838" s="172"/>
      <c r="X838" s="172"/>
      <c r="Y838" s="172"/>
      <c r="Z838" s="172"/>
    </row>
    <row r="839" spans="1:26" s="169" customFormat="1" ht="19.899999999999999" customHeight="1">
      <c r="A839" s="761"/>
      <c r="B839" s="642"/>
      <c r="C839" s="693"/>
      <c r="D839" s="661" t="s">
        <v>296</v>
      </c>
      <c r="E839" s="660" t="s">
        <v>363</v>
      </c>
      <c r="F839" s="191" t="s">
        <v>20</v>
      </c>
      <c r="G839" s="192">
        <v>0.75600000000000001</v>
      </c>
      <c r="H839" s="192"/>
      <c r="I839" s="193">
        <f t="shared" si="1739"/>
        <v>0.75600000000000001</v>
      </c>
      <c r="J839" s="255">
        <v>0</v>
      </c>
      <c r="K839" s="193">
        <f t="shared" si="1676"/>
        <v>0.75600000000000001</v>
      </c>
      <c r="L839" s="194">
        <v>0</v>
      </c>
      <c r="M839" s="314" t="s">
        <v>258</v>
      </c>
      <c r="N839" s="710">
        <f t="shared" ref="N839" si="1806">G839+G840+G841</f>
        <v>8.5960000000000001</v>
      </c>
      <c r="O839" s="640">
        <f t="shared" ref="O839" si="1807">H839+H840+H841</f>
        <v>-5</v>
      </c>
      <c r="P839" s="640">
        <f t="shared" ref="P839" si="1808">N839+O839</f>
        <v>3.5960000000000001</v>
      </c>
      <c r="Q839" s="640">
        <f t="shared" ref="Q839" si="1809">J839+J840+J841</f>
        <v>0</v>
      </c>
      <c r="R839" s="640">
        <f t="shared" ref="R839" si="1810">P839-Q839</f>
        <v>3.5960000000000001</v>
      </c>
      <c r="S839" s="711">
        <f t="shared" ref="S839" si="1811">Q839/P839</f>
        <v>0</v>
      </c>
      <c r="T839" s="401"/>
      <c r="U839" s="172"/>
      <c r="V839" s="172"/>
      <c r="W839" s="172"/>
      <c r="X839" s="172"/>
      <c r="Y839" s="172"/>
      <c r="Z839" s="172"/>
    </row>
    <row r="840" spans="1:26" s="169" customFormat="1" ht="19.899999999999999" customHeight="1">
      <c r="A840" s="761"/>
      <c r="B840" s="642"/>
      <c r="C840" s="693"/>
      <c r="D840" s="661"/>
      <c r="E840" s="660"/>
      <c r="F840" s="191" t="s">
        <v>21</v>
      </c>
      <c r="G840" s="192">
        <v>3.5419999999999998</v>
      </c>
      <c r="H840" s="192">
        <v>-5</v>
      </c>
      <c r="I840" s="193">
        <f t="shared" si="1738"/>
        <v>-0.70200000000000018</v>
      </c>
      <c r="J840" s="255">
        <v>0</v>
      </c>
      <c r="K840" s="193">
        <f t="shared" ref="K840:K868" si="1812">I840-J840</f>
        <v>-0.70200000000000018</v>
      </c>
      <c r="L840" s="194">
        <v>0</v>
      </c>
      <c r="M840" s="314">
        <v>43994</v>
      </c>
      <c r="N840" s="710"/>
      <c r="O840" s="640"/>
      <c r="P840" s="640"/>
      <c r="Q840" s="640"/>
      <c r="R840" s="640"/>
      <c r="S840" s="711"/>
      <c r="T840" s="401"/>
      <c r="U840" s="172"/>
      <c r="V840" s="172"/>
      <c r="W840" s="172"/>
      <c r="X840" s="172"/>
      <c r="Y840" s="172"/>
      <c r="Z840" s="172"/>
    </row>
    <row r="841" spans="1:26" s="169" customFormat="1" ht="19.899999999999999" customHeight="1">
      <c r="A841" s="761"/>
      <c r="B841" s="642"/>
      <c r="C841" s="693"/>
      <c r="D841" s="661"/>
      <c r="E841" s="660"/>
      <c r="F841" s="191" t="s">
        <v>22</v>
      </c>
      <c r="G841" s="192">
        <v>4.298</v>
      </c>
      <c r="H841" s="192"/>
      <c r="I841" s="193">
        <f t="shared" si="1738"/>
        <v>3.5960000000000001</v>
      </c>
      <c r="J841" s="255">
        <v>0</v>
      </c>
      <c r="K841" s="193">
        <f t="shared" si="1812"/>
        <v>3.5960000000000001</v>
      </c>
      <c r="L841" s="194">
        <f t="shared" ref="L841:L868" si="1813">J841/I841</f>
        <v>0</v>
      </c>
      <c r="M841" s="314" t="s">
        <v>258</v>
      </c>
      <c r="N841" s="710"/>
      <c r="O841" s="640"/>
      <c r="P841" s="640"/>
      <c r="Q841" s="640"/>
      <c r="R841" s="640"/>
      <c r="S841" s="711"/>
      <c r="T841" s="401"/>
      <c r="U841" s="172"/>
      <c r="V841" s="172"/>
      <c r="W841" s="172"/>
      <c r="X841" s="172"/>
      <c r="Y841" s="172"/>
      <c r="Z841" s="172"/>
    </row>
    <row r="842" spans="1:26" s="169" customFormat="1" ht="19.899999999999999" customHeight="1">
      <c r="A842" s="761"/>
      <c r="B842" s="642"/>
      <c r="C842" s="693"/>
      <c r="D842" s="661" t="s">
        <v>296</v>
      </c>
      <c r="E842" s="660" t="s">
        <v>364</v>
      </c>
      <c r="F842" s="191" t="s">
        <v>20</v>
      </c>
      <c r="G842" s="192">
        <v>0.34699999999999998</v>
      </c>
      <c r="H842" s="192"/>
      <c r="I842" s="193">
        <f t="shared" si="1739"/>
        <v>0.34699999999999998</v>
      </c>
      <c r="J842" s="255">
        <v>0</v>
      </c>
      <c r="K842" s="193">
        <f t="shared" si="1812"/>
        <v>0.34699999999999998</v>
      </c>
      <c r="L842" s="194">
        <v>0</v>
      </c>
      <c r="M842" s="314" t="s">
        <v>258</v>
      </c>
      <c r="N842" s="710">
        <f t="shared" ref="N842" si="1814">G842+G843+G844</f>
        <v>3.9459999999999997</v>
      </c>
      <c r="O842" s="640">
        <f t="shared" ref="O842" si="1815">H842+H843+H844</f>
        <v>0</v>
      </c>
      <c r="P842" s="640">
        <f t="shared" ref="P842" si="1816">N842+O842</f>
        <v>3.9459999999999997</v>
      </c>
      <c r="Q842" s="640">
        <f t="shared" ref="Q842" si="1817">J842+J843+J844</f>
        <v>0</v>
      </c>
      <c r="R842" s="640">
        <f t="shared" ref="R842" si="1818">P842-Q842</f>
        <v>3.9459999999999997</v>
      </c>
      <c r="S842" s="711">
        <f t="shared" ref="S842" si="1819">Q842/P842</f>
        <v>0</v>
      </c>
      <c r="T842" s="401"/>
      <c r="U842" s="172"/>
      <c r="V842" s="172"/>
      <c r="W842" s="172"/>
      <c r="X842" s="172"/>
      <c r="Y842" s="172"/>
      <c r="Z842" s="172"/>
    </row>
    <row r="843" spans="1:26" s="169" customFormat="1" ht="19.899999999999999" customHeight="1">
      <c r="A843" s="761"/>
      <c r="B843" s="642"/>
      <c r="C843" s="693"/>
      <c r="D843" s="661"/>
      <c r="E843" s="660"/>
      <c r="F843" s="191" t="s">
        <v>21</v>
      </c>
      <c r="G843" s="192">
        <v>1.6259999999999999</v>
      </c>
      <c r="H843" s="192"/>
      <c r="I843" s="193">
        <f t="shared" si="1738"/>
        <v>1.9729999999999999</v>
      </c>
      <c r="J843" s="255">
        <v>0</v>
      </c>
      <c r="K843" s="193">
        <f t="shared" si="1812"/>
        <v>1.9729999999999999</v>
      </c>
      <c r="L843" s="194">
        <f t="shared" si="1813"/>
        <v>0</v>
      </c>
      <c r="M843" s="314" t="s">
        <v>258</v>
      </c>
      <c r="N843" s="710"/>
      <c r="O843" s="640"/>
      <c r="P843" s="640"/>
      <c r="Q843" s="640"/>
      <c r="R843" s="640"/>
      <c r="S843" s="711"/>
      <c r="T843" s="401"/>
      <c r="U843" s="172"/>
      <c r="V843" s="172"/>
      <c r="W843" s="172"/>
      <c r="X843" s="172"/>
      <c r="Y843" s="172"/>
      <c r="Z843" s="172"/>
    </row>
    <row r="844" spans="1:26" s="169" customFormat="1" ht="19.899999999999999" customHeight="1">
      <c r="A844" s="761"/>
      <c r="B844" s="642"/>
      <c r="C844" s="693"/>
      <c r="D844" s="661"/>
      <c r="E844" s="660"/>
      <c r="F844" s="191" t="s">
        <v>22</v>
      </c>
      <c r="G844" s="192">
        <v>1.9730000000000001</v>
      </c>
      <c r="H844" s="192"/>
      <c r="I844" s="193">
        <f t="shared" si="1738"/>
        <v>3.9459999999999997</v>
      </c>
      <c r="J844" s="255">
        <v>0</v>
      </c>
      <c r="K844" s="193">
        <f t="shared" si="1812"/>
        <v>3.9459999999999997</v>
      </c>
      <c r="L844" s="194">
        <f t="shared" si="1813"/>
        <v>0</v>
      </c>
      <c r="M844" s="314" t="s">
        <v>258</v>
      </c>
      <c r="N844" s="710"/>
      <c r="O844" s="640"/>
      <c r="P844" s="640"/>
      <c r="Q844" s="640"/>
      <c r="R844" s="640"/>
      <c r="S844" s="711"/>
      <c r="T844" s="401"/>
      <c r="U844" s="172"/>
      <c r="V844" s="172"/>
      <c r="W844" s="172"/>
      <c r="X844" s="172"/>
      <c r="Y844" s="172"/>
      <c r="Z844" s="172"/>
    </row>
    <row r="845" spans="1:26" s="169" customFormat="1" ht="19.899999999999999" customHeight="1">
      <c r="A845" s="761"/>
      <c r="B845" s="642"/>
      <c r="C845" s="693"/>
      <c r="D845" s="661" t="s">
        <v>296</v>
      </c>
      <c r="E845" s="660" t="s">
        <v>365</v>
      </c>
      <c r="F845" s="252" t="s">
        <v>371</v>
      </c>
      <c r="G845" s="192">
        <v>1.9239999999999999</v>
      </c>
      <c r="H845" s="192"/>
      <c r="I845" s="193">
        <f t="shared" si="1739"/>
        <v>1.9239999999999999</v>
      </c>
      <c r="J845" s="255"/>
      <c r="K845" s="193">
        <f t="shared" si="1812"/>
        <v>1.9239999999999999</v>
      </c>
      <c r="L845" s="194">
        <v>0</v>
      </c>
      <c r="M845" s="314" t="s">
        <v>258</v>
      </c>
      <c r="N845" s="710">
        <f t="shared" ref="N845" si="1820">G845+G846+G847</f>
        <v>21.860999999999997</v>
      </c>
      <c r="O845" s="640">
        <f t="shared" ref="O845" si="1821">H845+H846+H847</f>
        <v>-9.5</v>
      </c>
      <c r="P845" s="640">
        <f t="shared" ref="P845" si="1822">N845+O845</f>
        <v>12.360999999999997</v>
      </c>
      <c r="Q845" s="640">
        <f t="shared" ref="Q845" si="1823">J845+J846+J847</f>
        <v>0</v>
      </c>
      <c r="R845" s="640">
        <f t="shared" ref="R845" si="1824">P845-Q845</f>
        <v>12.360999999999997</v>
      </c>
      <c r="S845" s="711">
        <f t="shared" ref="S845" si="1825">Q845/P845</f>
        <v>0</v>
      </c>
      <c r="T845" s="401"/>
      <c r="U845" s="172"/>
      <c r="V845" s="172"/>
      <c r="W845" s="172"/>
      <c r="X845" s="172"/>
      <c r="Y845" s="172"/>
      <c r="Z845" s="172"/>
    </row>
    <row r="846" spans="1:26" s="169" customFormat="1" ht="19.899999999999999" customHeight="1">
      <c r="A846" s="761"/>
      <c r="B846" s="642"/>
      <c r="C846" s="693"/>
      <c r="D846" s="661"/>
      <c r="E846" s="660"/>
      <c r="F846" s="191" t="s">
        <v>21</v>
      </c>
      <c r="G846" s="192">
        <v>9.0069999999999997</v>
      </c>
      <c r="H846" s="192">
        <v>-9.5</v>
      </c>
      <c r="I846" s="193">
        <f t="shared" si="1738"/>
        <v>1.4309999999999996</v>
      </c>
      <c r="J846" s="255"/>
      <c r="K846" s="193">
        <f t="shared" si="1812"/>
        <v>1.4309999999999996</v>
      </c>
      <c r="L846" s="194">
        <f t="shared" si="1813"/>
        <v>0</v>
      </c>
      <c r="M846" s="314" t="s">
        <v>258</v>
      </c>
      <c r="N846" s="710"/>
      <c r="O846" s="640"/>
      <c r="P846" s="640"/>
      <c r="Q846" s="640"/>
      <c r="R846" s="640"/>
      <c r="S846" s="711"/>
      <c r="T846" s="401"/>
      <c r="U846" s="172"/>
      <c r="V846" s="172"/>
      <c r="W846" s="172"/>
      <c r="X846" s="172"/>
      <c r="Y846" s="172"/>
      <c r="Z846" s="172"/>
    </row>
    <row r="847" spans="1:26" s="169" customFormat="1" ht="19.899999999999999" customHeight="1">
      <c r="A847" s="761"/>
      <c r="B847" s="642"/>
      <c r="C847" s="693"/>
      <c r="D847" s="661"/>
      <c r="E847" s="660"/>
      <c r="F847" s="191" t="s">
        <v>22</v>
      </c>
      <c r="G847" s="192">
        <v>10.93</v>
      </c>
      <c r="H847" s="192"/>
      <c r="I847" s="193">
        <f t="shared" si="1738"/>
        <v>12.360999999999999</v>
      </c>
      <c r="J847" s="255"/>
      <c r="K847" s="193">
        <f t="shared" si="1812"/>
        <v>12.360999999999999</v>
      </c>
      <c r="L847" s="194">
        <f t="shared" si="1813"/>
        <v>0</v>
      </c>
      <c r="M847" s="314" t="s">
        <v>258</v>
      </c>
      <c r="N847" s="710"/>
      <c r="O847" s="640"/>
      <c r="P847" s="640"/>
      <c r="Q847" s="640"/>
      <c r="R847" s="640"/>
      <c r="S847" s="711"/>
      <c r="T847" s="401"/>
      <c r="U847" s="172"/>
      <c r="V847" s="172"/>
      <c r="W847" s="172"/>
      <c r="X847" s="172"/>
      <c r="Y847" s="172"/>
      <c r="Z847" s="172"/>
    </row>
    <row r="848" spans="1:26" s="169" customFormat="1" ht="19.899999999999999" customHeight="1">
      <c r="A848" s="761"/>
      <c r="B848" s="642"/>
      <c r="C848" s="693"/>
      <c r="D848" s="661" t="s">
        <v>296</v>
      </c>
      <c r="E848" s="660" t="s">
        <v>370</v>
      </c>
      <c r="F848" s="252" t="s">
        <v>371</v>
      </c>
      <c r="G848" s="192">
        <v>0.37</v>
      </c>
      <c r="H848" s="192"/>
      <c r="I848" s="193">
        <f t="shared" si="1739"/>
        <v>0.37</v>
      </c>
      <c r="J848" s="255">
        <v>0</v>
      </c>
      <c r="K848" s="193">
        <f t="shared" si="1812"/>
        <v>0.37</v>
      </c>
      <c r="L848" s="194">
        <v>0</v>
      </c>
      <c r="M848" s="314" t="s">
        <v>258</v>
      </c>
      <c r="N848" s="710">
        <f t="shared" ref="N848" si="1826">G848+G849+G850</f>
        <v>4.202</v>
      </c>
      <c r="O848" s="640">
        <f t="shared" ref="O848" si="1827">H848+H849+H850</f>
        <v>-4</v>
      </c>
      <c r="P848" s="640">
        <f t="shared" ref="P848" si="1828">N848+O848</f>
        <v>0.20199999999999996</v>
      </c>
      <c r="Q848" s="640">
        <f t="shared" ref="Q848" si="1829">J848+J849+J850</f>
        <v>0</v>
      </c>
      <c r="R848" s="640">
        <f t="shared" ref="R848" si="1830">P848-Q848</f>
        <v>0.20199999999999996</v>
      </c>
      <c r="S848" s="711">
        <f t="shared" ref="S848" si="1831">Q848/P848</f>
        <v>0</v>
      </c>
      <c r="T848" s="401"/>
      <c r="U848" s="172"/>
      <c r="V848" s="172"/>
      <c r="W848" s="172"/>
      <c r="X848" s="172"/>
      <c r="Y848" s="172"/>
      <c r="Z848" s="172"/>
    </row>
    <row r="849" spans="1:28" s="169" customFormat="1" ht="19.899999999999999" customHeight="1">
      <c r="A849" s="761"/>
      <c r="B849" s="642"/>
      <c r="C849" s="693"/>
      <c r="D849" s="661"/>
      <c r="E849" s="660"/>
      <c r="F849" s="191" t="s">
        <v>21</v>
      </c>
      <c r="G849" s="192">
        <v>1.7310000000000001</v>
      </c>
      <c r="H849" s="192">
        <v>-4</v>
      </c>
      <c r="I849" s="193">
        <f t="shared" si="1738"/>
        <v>-1.899</v>
      </c>
      <c r="J849" s="255">
        <v>0</v>
      </c>
      <c r="K849" s="193">
        <f t="shared" si="1812"/>
        <v>-1.899</v>
      </c>
      <c r="L849" s="194">
        <f>J849/I849</f>
        <v>0</v>
      </c>
      <c r="M849" s="314">
        <v>43994</v>
      </c>
      <c r="N849" s="710"/>
      <c r="O849" s="640"/>
      <c r="P849" s="640"/>
      <c r="Q849" s="640"/>
      <c r="R849" s="640"/>
      <c r="S849" s="711"/>
      <c r="T849" s="401"/>
      <c r="U849" s="172"/>
      <c r="V849" s="172"/>
      <c r="W849" s="172"/>
      <c r="X849" s="172"/>
      <c r="Y849" s="172"/>
      <c r="Z849" s="172"/>
    </row>
    <row r="850" spans="1:28" s="169" customFormat="1" ht="19.899999999999999" customHeight="1">
      <c r="A850" s="761"/>
      <c r="B850" s="642"/>
      <c r="C850" s="693"/>
      <c r="D850" s="661"/>
      <c r="E850" s="660"/>
      <c r="F850" s="191" t="s">
        <v>22</v>
      </c>
      <c r="G850" s="192">
        <v>2.101</v>
      </c>
      <c r="H850" s="192"/>
      <c r="I850" s="193">
        <f t="shared" si="1738"/>
        <v>0.20199999999999996</v>
      </c>
      <c r="J850" s="255">
        <v>0</v>
      </c>
      <c r="K850" s="193">
        <f t="shared" si="1812"/>
        <v>0.20199999999999996</v>
      </c>
      <c r="L850" s="194">
        <f t="shared" si="1813"/>
        <v>0</v>
      </c>
      <c r="M850" s="314" t="s">
        <v>258</v>
      </c>
      <c r="N850" s="710"/>
      <c r="O850" s="640"/>
      <c r="P850" s="640"/>
      <c r="Q850" s="640"/>
      <c r="R850" s="640"/>
      <c r="S850" s="711"/>
      <c r="T850" s="401"/>
      <c r="U850" s="172"/>
      <c r="V850" s="172"/>
      <c r="W850" s="172"/>
      <c r="X850" s="172"/>
      <c r="Y850" s="172"/>
      <c r="Z850" s="172"/>
    </row>
    <row r="851" spans="1:28" s="238" customFormat="1" ht="19.899999999999999" customHeight="1">
      <c r="A851" s="247"/>
      <c r="B851" s="642"/>
      <c r="C851" s="693"/>
      <c r="D851" s="661" t="s">
        <v>296</v>
      </c>
      <c r="E851" s="660" t="s">
        <v>390</v>
      </c>
      <c r="F851" s="252" t="s">
        <v>371</v>
      </c>
      <c r="G851" s="192">
        <v>0.80800000000000005</v>
      </c>
      <c r="H851" s="192"/>
      <c r="I851" s="193">
        <f t="shared" si="1739"/>
        <v>0.80800000000000005</v>
      </c>
      <c r="J851" s="255">
        <v>0</v>
      </c>
      <c r="K851" s="193">
        <f t="shared" si="1812"/>
        <v>0.80800000000000005</v>
      </c>
      <c r="L851" s="194">
        <v>0</v>
      </c>
      <c r="M851" s="314" t="s">
        <v>258</v>
      </c>
      <c r="N851" s="710">
        <f>G851+G852+G853</f>
        <v>9.1849999999999987</v>
      </c>
      <c r="O851" s="640">
        <f t="shared" ref="O851" si="1832">H851+H852+H853</f>
        <v>0</v>
      </c>
      <c r="P851" s="640">
        <f>N851+O851</f>
        <v>9.1849999999999987</v>
      </c>
      <c r="Q851" s="640">
        <f>J851+J852+J853</f>
        <v>0</v>
      </c>
      <c r="R851" s="640">
        <f>P851-Q851</f>
        <v>9.1849999999999987</v>
      </c>
      <c r="S851" s="711">
        <f>Q851/P851</f>
        <v>0</v>
      </c>
      <c r="T851" s="401"/>
      <c r="U851" s="172"/>
      <c r="V851" s="172"/>
      <c r="W851" s="172"/>
      <c r="X851" s="172"/>
      <c r="Y851" s="172"/>
      <c r="Z851" s="172"/>
    </row>
    <row r="852" spans="1:28" s="238" customFormat="1" ht="19.899999999999999" customHeight="1">
      <c r="A852" s="247"/>
      <c r="B852" s="642"/>
      <c r="C852" s="693"/>
      <c r="D852" s="661"/>
      <c r="E852" s="660"/>
      <c r="F852" s="191" t="s">
        <v>21</v>
      </c>
      <c r="G852" s="192">
        <v>3.7839999999999998</v>
      </c>
      <c r="H852" s="192"/>
      <c r="I852" s="193">
        <f t="shared" si="1738"/>
        <v>4.5919999999999996</v>
      </c>
      <c r="J852" s="255">
        <v>0</v>
      </c>
      <c r="K852" s="193">
        <f t="shared" si="1812"/>
        <v>4.5919999999999996</v>
      </c>
      <c r="L852" s="194">
        <f t="shared" si="1813"/>
        <v>0</v>
      </c>
      <c r="M852" s="314" t="s">
        <v>258</v>
      </c>
      <c r="N852" s="710"/>
      <c r="O852" s="640"/>
      <c r="P852" s="640"/>
      <c r="Q852" s="640"/>
      <c r="R852" s="640"/>
      <c r="S852" s="711"/>
      <c r="T852" s="401"/>
      <c r="U852" s="172"/>
      <c r="V852" s="172"/>
      <c r="W852" s="172"/>
      <c r="X852" s="172"/>
      <c r="Y852" s="172"/>
      <c r="Z852" s="172"/>
    </row>
    <row r="853" spans="1:28" s="238" customFormat="1" ht="19.899999999999999" customHeight="1">
      <c r="A853" s="247"/>
      <c r="B853" s="642"/>
      <c r="C853" s="693"/>
      <c r="D853" s="661"/>
      <c r="E853" s="660"/>
      <c r="F853" s="191" t="s">
        <v>22</v>
      </c>
      <c r="G853" s="192">
        <v>4.593</v>
      </c>
      <c r="H853" s="192"/>
      <c r="I853" s="193">
        <f t="shared" si="1738"/>
        <v>9.1849999999999987</v>
      </c>
      <c r="J853" s="255">
        <v>0</v>
      </c>
      <c r="K853" s="193">
        <f t="shared" si="1812"/>
        <v>9.1849999999999987</v>
      </c>
      <c r="L853" s="194">
        <f t="shared" si="1813"/>
        <v>0</v>
      </c>
      <c r="M853" s="314" t="s">
        <v>258</v>
      </c>
      <c r="N853" s="710"/>
      <c r="O853" s="640"/>
      <c r="P853" s="640"/>
      <c r="Q853" s="640"/>
      <c r="R853" s="640"/>
      <c r="S853" s="711"/>
      <c r="T853" s="401"/>
      <c r="U853" s="172"/>
      <c r="V853" s="172"/>
      <c r="W853" s="172"/>
      <c r="X853" s="172"/>
      <c r="Y853" s="172"/>
      <c r="Z853" s="172"/>
    </row>
    <row r="854" spans="1:28" s="169" customFormat="1" ht="19.899999999999999" customHeight="1">
      <c r="A854" s="761"/>
      <c r="B854" s="642"/>
      <c r="C854" s="693"/>
      <c r="D854" s="661" t="s">
        <v>296</v>
      </c>
      <c r="E854" s="660" t="s">
        <v>389</v>
      </c>
      <c r="F854" s="252" t="s">
        <v>371</v>
      </c>
      <c r="G854" s="192">
        <v>10.129</v>
      </c>
      <c r="H854" s="192"/>
      <c r="I854" s="193">
        <f t="shared" si="1739"/>
        <v>10.129</v>
      </c>
      <c r="J854" s="255">
        <v>1.7999999999999999E-2</v>
      </c>
      <c r="K854" s="193">
        <f t="shared" si="1812"/>
        <v>10.110999999999999</v>
      </c>
      <c r="L854" s="194">
        <v>0</v>
      </c>
      <c r="M854" s="314" t="s">
        <v>258</v>
      </c>
      <c r="N854" s="710">
        <f>G854+G855+G856</f>
        <v>115.10499999999999</v>
      </c>
      <c r="O854" s="640">
        <f t="shared" ref="O854" si="1833">H854+H855+H856</f>
        <v>0</v>
      </c>
      <c r="P854" s="640">
        <f t="shared" ref="P854" si="1834">N854+O854</f>
        <v>115.10499999999999</v>
      </c>
      <c r="Q854" s="640">
        <f t="shared" ref="Q854" si="1835">J854+J855+J856</f>
        <v>24.273</v>
      </c>
      <c r="R854" s="640">
        <f t="shared" ref="R854" si="1836">P854-Q854</f>
        <v>90.831999999999994</v>
      </c>
      <c r="S854" s="711">
        <f t="shared" ref="S854" si="1837">Q854/P854</f>
        <v>0.21087702532470354</v>
      </c>
      <c r="T854" s="401"/>
      <c r="U854" s="172"/>
      <c r="V854" s="172"/>
      <c r="W854" s="172"/>
      <c r="X854" s="172"/>
      <c r="Y854" s="172"/>
      <c r="Z854" s="172"/>
    </row>
    <row r="855" spans="1:28" s="169" customFormat="1" ht="19.899999999999999" customHeight="1">
      <c r="A855" s="761"/>
      <c r="B855" s="642"/>
      <c r="C855" s="693"/>
      <c r="D855" s="661"/>
      <c r="E855" s="660"/>
      <c r="F855" s="191" t="s">
        <v>21</v>
      </c>
      <c r="G855" s="192">
        <v>47.423999999999999</v>
      </c>
      <c r="H855" s="192"/>
      <c r="I855" s="193">
        <f t="shared" si="1738"/>
        <v>57.534999999999997</v>
      </c>
      <c r="J855" s="255">
        <v>24.254999999999999</v>
      </c>
      <c r="K855" s="193">
        <f t="shared" si="1812"/>
        <v>33.28</v>
      </c>
      <c r="L855" s="194">
        <f t="shared" si="1813"/>
        <v>0.42156947944729295</v>
      </c>
      <c r="M855" s="314" t="s">
        <v>258</v>
      </c>
      <c r="N855" s="710"/>
      <c r="O855" s="640"/>
      <c r="P855" s="640"/>
      <c r="Q855" s="640"/>
      <c r="R855" s="640"/>
      <c r="S855" s="711"/>
      <c r="T855" s="401"/>
      <c r="U855" s="172"/>
      <c r="V855" s="172"/>
      <c r="W855" s="421"/>
      <c r="X855" s="421"/>
      <c r="Y855" s="421"/>
      <c r="Z855" s="421"/>
    </row>
    <row r="856" spans="1:28" s="169" customFormat="1" ht="19.899999999999999" customHeight="1">
      <c r="A856" s="761"/>
      <c r="B856" s="642"/>
      <c r="C856" s="694"/>
      <c r="D856" s="661"/>
      <c r="E856" s="660"/>
      <c r="F856" s="191" t="s">
        <v>22</v>
      </c>
      <c r="G856" s="192">
        <v>57.552</v>
      </c>
      <c r="H856" s="192"/>
      <c r="I856" s="193">
        <f t="shared" si="1738"/>
        <v>90.831999999999994</v>
      </c>
      <c r="J856" s="255">
        <v>0</v>
      </c>
      <c r="K856" s="193">
        <f t="shared" si="1812"/>
        <v>90.831999999999994</v>
      </c>
      <c r="L856" s="194">
        <f t="shared" si="1813"/>
        <v>0</v>
      </c>
      <c r="M856" s="314" t="s">
        <v>258</v>
      </c>
      <c r="N856" s="710"/>
      <c r="O856" s="640"/>
      <c r="P856" s="640"/>
      <c r="Q856" s="640"/>
      <c r="R856" s="640"/>
      <c r="S856" s="711"/>
      <c r="T856" s="401"/>
      <c r="U856" s="172"/>
      <c r="V856" s="172"/>
      <c r="W856" s="421"/>
      <c r="X856" s="421"/>
      <c r="Y856" s="421"/>
      <c r="Z856" s="421"/>
    </row>
    <row r="857" spans="1:28" s="169" customFormat="1" ht="19.899999999999999" customHeight="1">
      <c r="A857" s="761"/>
      <c r="B857" s="642"/>
      <c r="C857" s="693"/>
      <c r="D857" s="661" t="s">
        <v>297</v>
      </c>
      <c r="E857" s="644" t="s">
        <v>366</v>
      </c>
      <c r="F857" s="252" t="s">
        <v>371</v>
      </c>
      <c r="G857" s="192">
        <v>12.238</v>
      </c>
      <c r="H857" s="192"/>
      <c r="I857" s="193">
        <f>G857+H857</f>
        <v>12.238</v>
      </c>
      <c r="J857" s="255">
        <v>16.5</v>
      </c>
      <c r="K857" s="193">
        <f t="shared" si="1812"/>
        <v>-4.2620000000000005</v>
      </c>
      <c r="L857" s="194">
        <v>0</v>
      </c>
      <c r="M857" s="314" t="s">
        <v>258</v>
      </c>
      <c r="N857" s="710">
        <f>G857+G858+G859</f>
        <v>139.07400000000001</v>
      </c>
      <c r="O857" s="640">
        <f t="shared" ref="O857" si="1838">H857+H858+H859</f>
        <v>0</v>
      </c>
      <c r="P857" s="640">
        <f>N857+O857</f>
        <v>139.07400000000001</v>
      </c>
      <c r="Q857" s="640">
        <f t="shared" ref="Q857" si="1839">J857+J858+J859</f>
        <v>59.988999999999997</v>
      </c>
      <c r="R857" s="640">
        <f>P857-Q857</f>
        <v>79.085000000000008</v>
      </c>
      <c r="S857" s="711">
        <f t="shared" ref="S857" si="1840">Q857/P857</f>
        <v>0.43134590218157232</v>
      </c>
      <c r="T857" s="401"/>
      <c r="U857" s="172"/>
      <c r="V857" s="172"/>
      <c r="W857" s="421"/>
      <c r="X857" s="421"/>
      <c r="Y857" s="455"/>
      <c r="Z857" s="421"/>
    </row>
    <row r="858" spans="1:28" s="169" customFormat="1" ht="19.899999999999999" customHeight="1">
      <c r="A858" s="761"/>
      <c r="B858" s="642"/>
      <c r="C858" s="693"/>
      <c r="D858" s="661"/>
      <c r="E858" s="644"/>
      <c r="F858" s="191" t="s">
        <v>21</v>
      </c>
      <c r="G858" s="192">
        <v>57.298999999999999</v>
      </c>
      <c r="H858" s="192"/>
      <c r="I858" s="193">
        <f>G858+H858+K857</f>
        <v>53.036999999999999</v>
      </c>
      <c r="J858" s="255">
        <v>43.488999999999997</v>
      </c>
      <c r="K858" s="193">
        <f t="shared" si="1812"/>
        <v>9.5480000000000018</v>
      </c>
      <c r="L858" s="194">
        <f t="shared" si="1813"/>
        <v>0.8199747346192281</v>
      </c>
      <c r="M858" s="314" t="s">
        <v>258</v>
      </c>
      <c r="N858" s="710"/>
      <c r="O858" s="640"/>
      <c r="P858" s="640"/>
      <c r="Q858" s="640"/>
      <c r="R858" s="640"/>
      <c r="S858" s="711"/>
      <c r="T858" s="401"/>
      <c r="U858" s="172"/>
      <c r="V858" s="172"/>
      <c r="W858" s="421"/>
      <c r="X858" s="421"/>
      <c r="Y858" s="455"/>
      <c r="Z858" s="421"/>
    </row>
    <row r="859" spans="1:28" s="169" customFormat="1" ht="19.899999999999999" customHeight="1">
      <c r="A859" s="761"/>
      <c r="B859" s="642"/>
      <c r="C859" s="693"/>
      <c r="D859" s="661"/>
      <c r="E859" s="644"/>
      <c r="F859" s="191" t="s">
        <v>22</v>
      </c>
      <c r="G859" s="192">
        <v>69.537000000000006</v>
      </c>
      <c r="H859" s="192"/>
      <c r="I859" s="193">
        <f>G859+H859+K858</f>
        <v>79.085000000000008</v>
      </c>
      <c r="J859" s="255">
        <v>0</v>
      </c>
      <c r="K859" s="193">
        <f t="shared" si="1812"/>
        <v>79.085000000000008</v>
      </c>
      <c r="L859" s="194">
        <f t="shared" si="1813"/>
        <v>0</v>
      </c>
      <c r="M859" s="314" t="s">
        <v>258</v>
      </c>
      <c r="N859" s="710"/>
      <c r="O859" s="640"/>
      <c r="P859" s="640"/>
      <c r="Q859" s="640"/>
      <c r="R859" s="640"/>
      <c r="S859" s="711"/>
      <c r="T859" s="401"/>
      <c r="U859" s="172"/>
      <c r="V859" s="172"/>
      <c r="W859" s="421"/>
      <c r="X859" s="421"/>
      <c r="Y859" s="455"/>
      <c r="Z859" s="421"/>
    </row>
    <row r="860" spans="1:28" s="169" customFormat="1" ht="19.899999999999999" customHeight="1">
      <c r="A860" s="761"/>
      <c r="B860" s="642"/>
      <c r="C860" s="693"/>
      <c r="D860" s="661" t="s">
        <v>297</v>
      </c>
      <c r="E860" s="644" t="s">
        <v>367</v>
      </c>
      <c r="F860" s="252" t="s">
        <v>371</v>
      </c>
      <c r="G860" s="192">
        <v>10.122999999999999</v>
      </c>
      <c r="H860" s="192"/>
      <c r="I860" s="193">
        <f>G860+H860</f>
        <v>10.122999999999999</v>
      </c>
      <c r="J860" s="255">
        <v>0</v>
      </c>
      <c r="K860" s="193">
        <f t="shared" si="1812"/>
        <v>10.122999999999999</v>
      </c>
      <c r="L860" s="194">
        <v>0</v>
      </c>
      <c r="M860" s="314" t="s">
        <v>258</v>
      </c>
      <c r="N860" s="710">
        <f t="shared" ref="N860:O860" si="1841">G860+G861+G862</f>
        <v>115.038</v>
      </c>
      <c r="O860" s="640">
        <f t="shared" si="1841"/>
        <v>0</v>
      </c>
      <c r="P860" s="640">
        <f t="shared" ref="P860" si="1842">N860+O860</f>
        <v>115.038</v>
      </c>
      <c r="Q860" s="640">
        <f t="shared" ref="Q860" si="1843">J860+J861+J862</f>
        <v>7.6349999999999998</v>
      </c>
      <c r="R860" s="640">
        <f t="shared" ref="R860" si="1844">P860-Q860</f>
        <v>107.40299999999999</v>
      </c>
      <c r="S860" s="711">
        <f t="shared" ref="S860" si="1845">Q860/P860</f>
        <v>6.6369373598289261E-2</v>
      </c>
      <c r="T860" s="401"/>
      <c r="U860" s="172"/>
      <c r="V860" s="172"/>
      <c r="W860" s="421"/>
      <c r="X860" s="421"/>
      <c r="Y860" s="421"/>
      <c r="Z860" s="421"/>
    </row>
    <row r="861" spans="1:28" s="169" customFormat="1" ht="19.899999999999999" customHeight="1">
      <c r="A861" s="761"/>
      <c r="B861" s="642"/>
      <c r="C861" s="693"/>
      <c r="D861" s="661"/>
      <c r="E861" s="644"/>
      <c r="F861" s="191" t="s">
        <v>21</v>
      </c>
      <c r="G861" s="192">
        <v>47.396000000000001</v>
      </c>
      <c r="H861" s="192"/>
      <c r="I861" s="193">
        <f>G861+H861+K860</f>
        <v>57.518999999999998</v>
      </c>
      <c r="J861" s="255">
        <v>7.6349999999999998</v>
      </c>
      <c r="K861" s="193">
        <f t="shared" si="1812"/>
        <v>49.884</v>
      </c>
      <c r="L861" s="194">
        <f t="shared" si="1813"/>
        <v>0.13273874719657852</v>
      </c>
      <c r="M861" s="314" t="s">
        <v>258</v>
      </c>
      <c r="N861" s="710"/>
      <c r="O861" s="640"/>
      <c r="P861" s="640"/>
      <c r="Q861" s="640"/>
      <c r="R861" s="640"/>
      <c r="S861" s="711"/>
      <c r="T861" s="401"/>
      <c r="U861" s="172"/>
      <c r="V861" s="172"/>
      <c r="W861" s="421"/>
      <c r="X861" s="421"/>
      <c r="Y861" s="421"/>
      <c r="Z861" s="421"/>
    </row>
    <row r="862" spans="1:28" s="169" customFormat="1" ht="19.899999999999999" customHeight="1">
      <c r="A862" s="761"/>
      <c r="B862" s="642"/>
      <c r="C862" s="693"/>
      <c r="D862" s="661"/>
      <c r="E862" s="644"/>
      <c r="F862" s="191" t="s">
        <v>22</v>
      </c>
      <c r="G862" s="192">
        <v>57.518999999999998</v>
      </c>
      <c r="H862" s="192"/>
      <c r="I862" s="193">
        <f>G862+H862+K861</f>
        <v>107.40299999999999</v>
      </c>
      <c r="J862" s="255">
        <v>0</v>
      </c>
      <c r="K862" s="193">
        <f t="shared" si="1812"/>
        <v>107.40299999999999</v>
      </c>
      <c r="L862" s="194">
        <f t="shared" si="1813"/>
        <v>0</v>
      </c>
      <c r="M862" s="314" t="s">
        <v>258</v>
      </c>
      <c r="N862" s="710"/>
      <c r="O862" s="640"/>
      <c r="P862" s="640"/>
      <c r="Q862" s="640"/>
      <c r="R862" s="640"/>
      <c r="S862" s="711"/>
      <c r="T862" s="401"/>
      <c r="U862" s="172"/>
      <c r="V862" s="172"/>
      <c r="W862" s="421"/>
      <c r="X862" s="421"/>
      <c r="Y862" s="421"/>
      <c r="Z862" s="421"/>
    </row>
    <row r="863" spans="1:28" s="169" customFormat="1" ht="19.899999999999999" customHeight="1">
      <c r="A863" s="761"/>
      <c r="B863" s="642"/>
      <c r="C863" s="693"/>
      <c r="D863" s="661" t="s">
        <v>297</v>
      </c>
      <c r="E863" s="644" t="s">
        <v>368</v>
      </c>
      <c r="F863" s="252" t="s">
        <v>371</v>
      </c>
      <c r="G863" s="192">
        <v>13.84</v>
      </c>
      <c r="H863" s="192"/>
      <c r="I863" s="193">
        <f t="shared" ref="I863" si="1846">G863+H863</f>
        <v>13.84</v>
      </c>
      <c r="J863" s="255">
        <v>13.372999999999999</v>
      </c>
      <c r="K863" s="193">
        <f t="shared" si="1812"/>
        <v>0.46700000000000053</v>
      </c>
      <c r="L863" s="194">
        <v>0</v>
      </c>
      <c r="M863" s="314" t="s">
        <v>258</v>
      </c>
      <c r="N863" s="710">
        <f t="shared" ref="N863:O863" si="1847">G863+G864+G865</f>
        <v>157.27600000000001</v>
      </c>
      <c r="O863" s="640">
        <f t="shared" si="1847"/>
        <v>-40</v>
      </c>
      <c r="P863" s="640">
        <f t="shared" ref="P863" si="1848">N863+O863</f>
        <v>117.27600000000001</v>
      </c>
      <c r="Q863" s="640">
        <f t="shared" ref="Q863" si="1849">J863+J864+J865</f>
        <v>57.795999999999992</v>
      </c>
      <c r="R863" s="640">
        <f t="shared" ref="R863" si="1850">P863-Q863</f>
        <v>59.480000000000018</v>
      </c>
      <c r="S863" s="711">
        <f t="shared" ref="S863" si="1851">Q863/P863</f>
        <v>0.49282035540093444</v>
      </c>
      <c r="T863" s="401"/>
      <c r="U863" s="172"/>
      <c r="V863" s="172"/>
      <c r="W863" s="172"/>
      <c r="X863" s="172"/>
      <c r="Y863" s="172"/>
      <c r="Z863" s="172"/>
      <c r="AB863" s="168">
        <f>65+30</f>
        <v>95</v>
      </c>
    </row>
    <row r="864" spans="1:28" s="169" customFormat="1" ht="19.899999999999999" customHeight="1">
      <c r="A864" s="761"/>
      <c r="B864" s="642"/>
      <c r="C864" s="693"/>
      <c r="D864" s="661"/>
      <c r="E864" s="644"/>
      <c r="F864" s="191" t="s">
        <v>21</v>
      </c>
      <c r="G864" s="192">
        <v>64.798000000000002</v>
      </c>
      <c r="H864" s="193">
        <f>-15-25</f>
        <v>-40</v>
      </c>
      <c r="I864" s="193">
        <f>G864+H864+K863</f>
        <v>25.265000000000001</v>
      </c>
      <c r="J864" s="255">
        <v>41.582999999999998</v>
      </c>
      <c r="K864" s="193">
        <f t="shared" si="1812"/>
        <v>-16.317999999999998</v>
      </c>
      <c r="L864" s="194">
        <f t="shared" si="1813"/>
        <v>1.6458737383732436</v>
      </c>
      <c r="M864" s="314">
        <v>43994</v>
      </c>
      <c r="N864" s="710"/>
      <c r="O864" s="640"/>
      <c r="P864" s="640"/>
      <c r="Q864" s="640"/>
      <c r="R864" s="640"/>
      <c r="S864" s="711"/>
      <c r="T864" s="401"/>
      <c r="U864" s="172"/>
      <c r="V864" s="172"/>
      <c r="W864" s="172"/>
      <c r="X864" s="172"/>
      <c r="Y864" s="172"/>
      <c r="Z864" s="172"/>
    </row>
    <row r="865" spans="1:26" s="169" customFormat="1" ht="19.899999999999999" customHeight="1">
      <c r="A865" s="761"/>
      <c r="B865" s="642"/>
      <c r="C865" s="693"/>
      <c r="D865" s="661"/>
      <c r="E865" s="644"/>
      <c r="F865" s="191" t="s">
        <v>22</v>
      </c>
      <c r="G865" s="192">
        <v>78.638000000000005</v>
      </c>
      <c r="H865" s="204"/>
      <c r="I865" s="193">
        <f>G865+H865+K864</f>
        <v>62.320000000000007</v>
      </c>
      <c r="J865" s="255">
        <v>2.84</v>
      </c>
      <c r="K865" s="193">
        <f t="shared" si="1812"/>
        <v>59.480000000000004</v>
      </c>
      <c r="L865" s="194">
        <f t="shared" si="1813"/>
        <v>4.5571245186136061E-2</v>
      </c>
      <c r="M865" s="314" t="s">
        <v>258</v>
      </c>
      <c r="N865" s="710"/>
      <c r="O865" s="640"/>
      <c r="P865" s="640"/>
      <c r="Q865" s="640"/>
      <c r="R865" s="640"/>
      <c r="S865" s="711"/>
      <c r="T865" s="401"/>
      <c r="U865" s="172"/>
      <c r="V865" s="172"/>
      <c r="W865" s="172"/>
      <c r="X865" s="172"/>
      <c r="Y865" s="172"/>
      <c r="Z865" s="172"/>
    </row>
    <row r="866" spans="1:26" s="169" customFormat="1" ht="19.899999999999999" customHeight="1">
      <c r="A866" s="761"/>
      <c r="B866" s="642"/>
      <c r="C866" s="693"/>
      <c r="D866" s="661" t="s">
        <v>297</v>
      </c>
      <c r="E866" s="644" t="s">
        <v>389</v>
      </c>
      <c r="F866" s="252" t="s">
        <v>371</v>
      </c>
      <c r="G866" s="192">
        <v>1.8680000000000001</v>
      </c>
      <c r="H866" s="192"/>
      <c r="I866" s="193">
        <f t="shared" ref="I866" si="1852">G866+H866</f>
        <v>1.8680000000000001</v>
      </c>
      <c r="J866" s="255">
        <v>0</v>
      </c>
      <c r="K866" s="193">
        <f t="shared" si="1812"/>
        <v>1.8680000000000001</v>
      </c>
      <c r="L866" s="194">
        <v>0</v>
      </c>
      <c r="M866" s="314" t="s">
        <v>258</v>
      </c>
      <c r="N866" s="710">
        <f t="shared" ref="N866:O866" si="1853">G866+G867+G868</f>
        <v>21.216999999999999</v>
      </c>
      <c r="O866" s="640">
        <f t="shared" si="1853"/>
        <v>0</v>
      </c>
      <c r="P866" s="640">
        <f t="shared" ref="P866" si="1854">N866+O866</f>
        <v>21.216999999999999</v>
      </c>
      <c r="Q866" s="640">
        <f t="shared" ref="Q866" si="1855">J866+J867+J868</f>
        <v>5</v>
      </c>
      <c r="R866" s="640">
        <f t="shared" ref="R866" si="1856">P866-Q866</f>
        <v>16.216999999999999</v>
      </c>
      <c r="S866" s="711">
        <f t="shared" ref="S866" si="1857">Q866/P866</f>
        <v>0.23566008389498988</v>
      </c>
      <c r="T866" s="401"/>
      <c r="U866" s="172"/>
      <c r="V866" s="172"/>
      <c r="W866" s="172"/>
      <c r="X866" s="172"/>
      <c r="Y866" s="172"/>
      <c r="Z866" s="172"/>
    </row>
    <row r="867" spans="1:26" s="169" customFormat="1" ht="19.899999999999999" customHeight="1">
      <c r="A867" s="761"/>
      <c r="B867" s="642"/>
      <c r="C867" s="693"/>
      <c r="D867" s="661"/>
      <c r="E867" s="644"/>
      <c r="F867" s="191" t="s">
        <v>21</v>
      </c>
      <c r="G867" s="192">
        <v>8.7409999999999997</v>
      </c>
      <c r="H867" s="192"/>
      <c r="I867" s="193">
        <f>G867+H867+K866</f>
        <v>10.609</v>
      </c>
      <c r="J867" s="255">
        <v>5</v>
      </c>
      <c r="K867" s="193">
        <f t="shared" si="1812"/>
        <v>5.609</v>
      </c>
      <c r="L867" s="194">
        <f t="shared" si="1813"/>
        <v>0.47129795456687718</v>
      </c>
      <c r="M867" s="314" t="s">
        <v>258</v>
      </c>
      <c r="N867" s="710"/>
      <c r="O867" s="640"/>
      <c r="P867" s="640"/>
      <c r="Q867" s="640"/>
      <c r="R867" s="640"/>
      <c r="S867" s="711"/>
      <c r="T867" s="401"/>
      <c r="U867" s="172"/>
      <c r="V867" s="172"/>
      <c r="W867" s="172"/>
      <c r="X867" s="172"/>
      <c r="Y867" s="172"/>
      <c r="Z867" s="172"/>
    </row>
    <row r="868" spans="1:26" s="169" customFormat="1" ht="19.899999999999999" customHeight="1">
      <c r="A868" s="761"/>
      <c r="B868" s="642"/>
      <c r="C868" s="694"/>
      <c r="D868" s="661"/>
      <c r="E868" s="644"/>
      <c r="F868" s="191" t="s">
        <v>22</v>
      </c>
      <c r="G868" s="192">
        <v>10.608000000000001</v>
      </c>
      <c r="H868" s="192"/>
      <c r="I868" s="193">
        <f>G868+H868+K867</f>
        <v>16.216999999999999</v>
      </c>
      <c r="J868" s="255">
        <v>0</v>
      </c>
      <c r="K868" s="193">
        <f t="shared" si="1812"/>
        <v>16.216999999999999</v>
      </c>
      <c r="L868" s="194">
        <f t="shared" si="1813"/>
        <v>0</v>
      </c>
      <c r="M868" s="314" t="s">
        <v>258</v>
      </c>
      <c r="N868" s="710"/>
      <c r="O868" s="640"/>
      <c r="P868" s="640"/>
      <c r="Q868" s="640"/>
      <c r="R868" s="640"/>
      <c r="S868" s="711"/>
      <c r="T868" s="401"/>
      <c r="U868" s="172"/>
      <c r="V868" s="172"/>
      <c r="W868" s="172"/>
      <c r="X868" s="172"/>
      <c r="Y868" s="172"/>
      <c r="Z868" s="172"/>
    </row>
    <row r="869" spans="1:26" s="238" customFormat="1" ht="19.899999999999999" customHeight="1" thickBot="1">
      <c r="A869" s="344"/>
      <c r="B869" s="643"/>
      <c r="C869" s="343"/>
      <c r="D869" s="754" t="s">
        <v>400</v>
      </c>
      <c r="E869" s="755"/>
      <c r="F869" s="373" t="s">
        <v>68</v>
      </c>
      <c r="G869" s="370">
        <v>0</v>
      </c>
      <c r="H869" s="370"/>
      <c r="I869" s="375">
        <f>G869+H869</f>
        <v>0</v>
      </c>
      <c r="J869" s="376">
        <v>0</v>
      </c>
      <c r="K869" s="375">
        <f t="shared" ref="K869" si="1858">I869-J869</f>
        <v>0</v>
      </c>
      <c r="L869" s="377">
        <v>0</v>
      </c>
      <c r="M869" s="314" t="s">
        <v>258</v>
      </c>
      <c r="N869" s="371">
        <f>+G869</f>
        <v>0</v>
      </c>
      <c r="O869" s="372">
        <f>+H869</f>
        <v>0</v>
      </c>
      <c r="P869" s="372">
        <f>+N869+O869</f>
        <v>0</v>
      </c>
      <c r="Q869" s="372">
        <f>+J869</f>
        <v>0</v>
      </c>
      <c r="R869" s="372">
        <f>+P869-Q869</f>
        <v>0</v>
      </c>
      <c r="S869" s="508" t="e">
        <f>+Q869/P869</f>
        <v>#DIV/0!</v>
      </c>
      <c r="T869" s="401"/>
      <c r="U869" s="172"/>
      <c r="V869" s="172"/>
      <c r="W869" s="172"/>
      <c r="X869" s="172"/>
      <c r="Y869" s="172"/>
      <c r="Z869" s="172"/>
    </row>
    <row r="870" spans="1:26" s="169" customFormat="1" ht="19.899999999999999" customHeight="1" thickBot="1">
      <c r="B870" s="300"/>
      <c r="C870" s="315"/>
      <c r="D870" s="315"/>
      <c r="E870" s="301"/>
      <c r="F870" s="295"/>
      <c r="G870" s="341">
        <f>SUM(G710:G869)</f>
        <v>4452.2789999999995</v>
      </c>
      <c r="H870" s="374">
        <f>SUM(H710:H869)</f>
        <v>-366.5</v>
      </c>
      <c r="I870" s="378">
        <f>SUM(I710:I868)</f>
        <v>5566.4079999999967</v>
      </c>
      <c r="J870" s="379">
        <f>SUM(J710:J869)</f>
        <v>688.38800000000003</v>
      </c>
      <c r="K870" s="380">
        <f>G870-J870</f>
        <v>3763.8909999999996</v>
      </c>
      <c r="L870" s="381"/>
      <c r="M870" s="382" t="s">
        <v>258</v>
      </c>
      <c r="N870" s="409">
        <f>SUM(N710:N869)</f>
        <v>4452.2789999999986</v>
      </c>
      <c r="O870" s="410">
        <f>SUM(O710:O869)</f>
        <v>-366.5</v>
      </c>
      <c r="P870" s="410">
        <f>+N870+O870</f>
        <v>4085.7789999999986</v>
      </c>
      <c r="Q870" s="410">
        <f>SUM(Q710:Q869)</f>
        <v>688.38800000000015</v>
      </c>
      <c r="R870" s="410">
        <f>+P870-Q870</f>
        <v>3397.3909999999987</v>
      </c>
      <c r="S870" s="509">
        <f>+Q870/P870</f>
        <v>0.16848390478290684</v>
      </c>
      <c r="T870" s="401"/>
      <c r="U870" s="422"/>
      <c r="V870" s="172">
        <f>SUM(T870:U870)</f>
        <v>0</v>
      </c>
      <c r="W870" s="172"/>
      <c r="X870" s="172"/>
      <c r="Y870" s="172"/>
      <c r="Z870" s="172"/>
    </row>
    <row r="871" spans="1:26" s="169" customFormat="1" ht="19.899999999999999" customHeight="1">
      <c r="B871" s="766" t="s">
        <v>293</v>
      </c>
      <c r="C871" s="748" t="s">
        <v>300</v>
      </c>
      <c r="D871" s="745" t="s">
        <v>290</v>
      </c>
      <c r="E871" s="751" t="s">
        <v>476</v>
      </c>
      <c r="F871" s="210" t="s">
        <v>20</v>
      </c>
      <c r="G871" s="316">
        <v>2.0419999999999998</v>
      </c>
      <c r="H871" s="319"/>
      <c r="I871" s="208">
        <f>G871+H871</f>
        <v>2.0419999999999998</v>
      </c>
      <c r="J871" s="261">
        <v>1.2999999999999999E-2</v>
      </c>
      <c r="K871" s="208">
        <f>I871-J871</f>
        <v>2.0289999999999999</v>
      </c>
      <c r="L871" s="209">
        <f>J871/I871</f>
        <v>6.3663075416258569E-3</v>
      </c>
      <c r="M871" s="268" t="s">
        <v>24</v>
      </c>
      <c r="N871" s="726">
        <f>G871+G872+G873</f>
        <v>23.207999999999998</v>
      </c>
      <c r="O871" s="727">
        <f>H871+H872+H873</f>
        <v>0</v>
      </c>
      <c r="P871" s="727">
        <f>N871+O871</f>
        <v>23.207999999999998</v>
      </c>
      <c r="Q871" s="727">
        <f>J871+J872+J873</f>
        <v>7.3309999999999995</v>
      </c>
      <c r="R871" s="727">
        <f>P871-Q871</f>
        <v>15.876999999999999</v>
      </c>
      <c r="S871" s="732">
        <f>Q871/P871</f>
        <v>0.31588245432609446</v>
      </c>
      <c r="T871" s="401"/>
      <c r="U871" s="172"/>
      <c r="V871" s="172"/>
      <c r="W871" s="172"/>
      <c r="X871" s="172"/>
      <c r="Y871" s="172"/>
      <c r="Z871" s="172"/>
    </row>
    <row r="872" spans="1:26" s="169" customFormat="1" ht="19.899999999999999" customHeight="1">
      <c r="B872" s="767"/>
      <c r="C872" s="749"/>
      <c r="D872" s="746"/>
      <c r="E872" s="752"/>
      <c r="F872" s="210" t="s">
        <v>21</v>
      </c>
      <c r="G872" s="316">
        <v>9.5619999999999994</v>
      </c>
      <c r="H872" s="320"/>
      <c r="I872" s="211">
        <f>G872+H872+K871</f>
        <v>11.590999999999999</v>
      </c>
      <c r="J872" s="262">
        <v>7.3179999999999996</v>
      </c>
      <c r="K872" s="211">
        <f t="shared" ref="K872:K873" si="1859">I872-J872</f>
        <v>4.2729999999999997</v>
      </c>
      <c r="L872" s="212">
        <f t="shared" ref="L872:L873" si="1860">J872/I872</f>
        <v>0.63135191096540422</v>
      </c>
      <c r="M872" s="269" t="s">
        <v>258</v>
      </c>
      <c r="N872" s="710"/>
      <c r="O872" s="640"/>
      <c r="P872" s="640"/>
      <c r="Q872" s="640"/>
      <c r="R872" s="640"/>
      <c r="S872" s="711"/>
      <c r="T872" s="401"/>
      <c r="U872" s="172"/>
      <c r="V872" s="172"/>
      <c r="W872" s="172"/>
      <c r="X872" s="172"/>
      <c r="Y872" s="172"/>
      <c r="Z872" s="172"/>
    </row>
    <row r="873" spans="1:26" s="169" customFormat="1" ht="19.899999999999999" customHeight="1" thickBot="1">
      <c r="B873" s="768"/>
      <c r="C873" s="750"/>
      <c r="D873" s="747"/>
      <c r="E873" s="753"/>
      <c r="F873" s="210" t="s">
        <v>22</v>
      </c>
      <c r="G873" s="316">
        <v>11.603999999999999</v>
      </c>
      <c r="H873" s="321"/>
      <c r="I873" s="213">
        <f>G873+H873+K872</f>
        <v>15.876999999999999</v>
      </c>
      <c r="J873" s="263"/>
      <c r="K873" s="213">
        <f t="shared" si="1859"/>
        <v>15.876999999999999</v>
      </c>
      <c r="L873" s="214">
        <f t="shared" si="1860"/>
        <v>0</v>
      </c>
      <c r="M873" s="270" t="s">
        <v>24</v>
      </c>
      <c r="N873" s="730"/>
      <c r="O873" s="731"/>
      <c r="P873" s="731"/>
      <c r="Q873" s="731"/>
      <c r="R873" s="731"/>
      <c r="S873" s="712"/>
      <c r="T873" s="401"/>
      <c r="U873" s="172"/>
      <c r="V873" s="172"/>
      <c r="W873" s="172"/>
      <c r="X873" s="172"/>
      <c r="Y873" s="172"/>
      <c r="Z873" s="172"/>
    </row>
    <row r="874" spans="1:26" s="169" customFormat="1" ht="19.899999999999999" customHeight="1" thickBot="1">
      <c r="B874" s="328"/>
      <c r="C874" s="329"/>
      <c r="D874" s="315"/>
      <c r="E874" s="301"/>
      <c r="F874" s="275"/>
      <c r="G874" s="278">
        <f>SUM(G871:G873)</f>
        <v>23.207999999999998</v>
      </c>
      <c r="H874" s="317">
        <f>SUM(H871:H873)</f>
        <v>0</v>
      </c>
      <c r="I874" s="317">
        <f>SUM(I871:I873)</f>
        <v>29.509999999999998</v>
      </c>
      <c r="J874" s="323">
        <f>J871+J872+J873</f>
        <v>7.3309999999999995</v>
      </c>
      <c r="K874" s="317">
        <f>SUM(K166:K873)</f>
        <v>15149.591999999979</v>
      </c>
      <c r="L874" s="324">
        <f>SUM(L871:L873)</f>
        <v>0.63771821850703003</v>
      </c>
      <c r="M874" s="318" t="s">
        <v>258</v>
      </c>
      <c r="N874" s="413">
        <f t="shared" ref="N874:S874" si="1861">+N871</f>
        <v>23.207999999999998</v>
      </c>
      <c r="O874" s="413">
        <f t="shared" si="1861"/>
        <v>0</v>
      </c>
      <c r="P874" s="413">
        <f t="shared" si="1861"/>
        <v>23.207999999999998</v>
      </c>
      <c r="Q874" s="413">
        <f t="shared" si="1861"/>
        <v>7.3309999999999995</v>
      </c>
      <c r="R874" s="413">
        <f t="shared" si="1861"/>
        <v>15.876999999999999</v>
      </c>
      <c r="S874" s="509">
        <f t="shared" si="1861"/>
        <v>0.31588245432609446</v>
      </c>
      <c r="T874" s="401"/>
      <c r="U874" s="172"/>
      <c r="V874" s="172"/>
      <c r="W874" s="172"/>
      <c r="X874" s="172"/>
      <c r="Y874" s="172"/>
      <c r="Z874" s="172"/>
    </row>
    <row r="875" spans="1:26" s="169" customFormat="1" ht="19.899999999999999" customHeight="1">
      <c r="B875" s="762" t="s">
        <v>291</v>
      </c>
      <c r="C875" s="696" t="s">
        <v>301</v>
      </c>
      <c r="D875" s="742" t="s">
        <v>291</v>
      </c>
      <c r="E875" s="699" t="s">
        <v>411</v>
      </c>
      <c r="F875" s="217" t="s">
        <v>20</v>
      </c>
      <c r="G875" s="322">
        <v>1.89</v>
      </c>
      <c r="H875" s="325"/>
      <c r="I875" s="215">
        <f>G875+H875</f>
        <v>1.89</v>
      </c>
      <c r="J875" s="264"/>
      <c r="K875" s="215">
        <f>I875-J875</f>
        <v>1.89</v>
      </c>
      <c r="L875" s="216">
        <f>J875/I875</f>
        <v>0</v>
      </c>
      <c r="M875" s="271" t="s">
        <v>24</v>
      </c>
      <c r="N875" s="726">
        <f>G875+G876+G877</f>
        <v>21.468</v>
      </c>
      <c r="O875" s="727">
        <f>H875+H876+H877</f>
        <v>0</v>
      </c>
      <c r="P875" s="727">
        <f>N875+O875</f>
        <v>21.468</v>
      </c>
      <c r="Q875" s="727">
        <f>J875+J876+J877</f>
        <v>0.41199999999999998</v>
      </c>
      <c r="R875" s="727">
        <f>P875-Q875</f>
        <v>21.056000000000001</v>
      </c>
      <c r="S875" s="732">
        <f>Q875/P875</f>
        <v>1.9191354574250044E-2</v>
      </c>
      <c r="T875" s="401"/>
      <c r="U875" s="172"/>
      <c r="V875" s="172"/>
      <c r="W875" s="172"/>
      <c r="X875" s="172"/>
      <c r="Y875" s="172"/>
      <c r="Z875" s="172"/>
    </row>
    <row r="876" spans="1:26" s="169" customFormat="1" ht="19.899999999999999" customHeight="1">
      <c r="B876" s="763"/>
      <c r="C876" s="697"/>
      <c r="D876" s="743"/>
      <c r="E876" s="700"/>
      <c r="F876" s="217" t="s">
        <v>21</v>
      </c>
      <c r="G876" s="322">
        <v>8.8439999999999994</v>
      </c>
      <c r="H876" s="326"/>
      <c r="I876" s="218">
        <f>G876+H876+K875</f>
        <v>10.734</v>
      </c>
      <c r="J876" s="279">
        <v>0.41199999999999998</v>
      </c>
      <c r="K876" s="218">
        <f t="shared" ref="K876:K877" si="1862">I876-J876</f>
        <v>10.321999999999999</v>
      </c>
      <c r="L876" s="219">
        <f t="shared" ref="L876:L877" si="1863">J876/I876</f>
        <v>3.8382709148500088E-2</v>
      </c>
      <c r="M876" s="272" t="s">
        <v>24</v>
      </c>
      <c r="N876" s="710"/>
      <c r="O876" s="640"/>
      <c r="P876" s="640"/>
      <c r="Q876" s="640"/>
      <c r="R876" s="640"/>
      <c r="S876" s="711"/>
      <c r="T876" s="401"/>
      <c r="U876" s="172"/>
      <c r="V876" s="172"/>
      <c r="W876" s="172"/>
      <c r="X876" s="172"/>
      <c r="Y876" s="172"/>
      <c r="Z876" s="172"/>
    </row>
    <row r="877" spans="1:26" s="169" customFormat="1" ht="19.899999999999999" customHeight="1" thickBot="1">
      <c r="B877" s="764"/>
      <c r="C877" s="698"/>
      <c r="D877" s="744"/>
      <c r="E877" s="701"/>
      <c r="F877" s="217" t="s">
        <v>22</v>
      </c>
      <c r="G877" s="322">
        <v>10.734</v>
      </c>
      <c r="H877" s="327"/>
      <c r="I877" s="220">
        <f>G877+H877+K876</f>
        <v>21.055999999999997</v>
      </c>
      <c r="J877" s="265"/>
      <c r="K877" s="220">
        <f t="shared" si="1862"/>
        <v>21.055999999999997</v>
      </c>
      <c r="L877" s="221">
        <f t="shared" si="1863"/>
        <v>0</v>
      </c>
      <c r="M877" s="273" t="s">
        <v>24</v>
      </c>
      <c r="N877" s="741"/>
      <c r="O877" s="739"/>
      <c r="P877" s="739"/>
      <c r="Q877" s="739"/>
      <c r="R877" s="739"/>
      <c r="S877" s="740"/>
      <c r="T877" s="401"/>
      <c r="U877" s="172"/>
      <c r="V877" s="172"/>
      <c r="W877" s="172"/>
      <c r="X877" s="172"/>
      <c r="Y877" s="172"/>
      <c r="Z877" s="172"/>
    </row>
    <row r="878" spans="1:26" s="169" customFormat="1" ht="19.899999999999999" customHeight="1">
      <c r="B878" s="170"/>
      <c r="C878" s="171"/>
      <c r="D878" s="171"/>
      <c r="E878" s="172"/>
      <c r="G878" s="169">
        <f>SUM(G875:G877)</f>
        <v>21.468</v>
      </c>
      <c r="H878" s="169">
        <f>SUM(H875:H877)</f>
        <v>0</v>
      </c>
      <c r="I878" s="185">
        <f>SUM(I875:I877)</f>
        <v>33.68</v>
      </c>
      <c r="J878" s="260">
        <f t="shared" ref="J878" si="1864">SUM(J875:J877)</f>
        <v>0.41199999999999998</v>
      </c>
      <c r="K878" s="185">
        <f>SUM(K875:K877)</f>
        <v>33.268000000000001</v>
      </c>
      <c r="L878" s="185"/>
      <c r="M878" s="274"/>
      <c r="N878" s="414">
        <f t="shared" ref="N878:S878" si="1865">+N875</f>
        <v>21.468</v>
      </c>
      <c r="O878" s="414">
        <f t="shared" si="1865"/>
        <v>0</v>
      </c>
      <c r="P878" s="414">
        <f t="shared" si="1865"/>
        <v>21.468</v>
      </c>
      <c r="Q878" s="414">
        <f t="shared" si="1865"/>
        <v>0.41199999999999998</v>
      </c>
      <c r="R878" s="414">
        <f t="shared" si="1865"/>
        <v>21.056000000000001</v>
      </c>
      <c r="S878" s="510">
        <f t="shared" si="1865"/>
        <v>1.9191354574250044E-2</v>
      </c>
      <c r="T878" s="401"/>
      <c r="U878" s="172"/>
      <c r="V878" s="172"/>
      <c r="W878" s="172"/>
      <c r="X878" s="172"/>
      <c r="Y878" s="172"/>
      <c r="Z878" s="172"/>
    </row>
    <row r="879" spans="1:26" s="169" customFormat="1" ht="19.899999999999999" customHeight="1">
      <c r="B879" s="170"/>
      <c r="C879" s="171"/>
      <c r="D879" s="171"/>
      <c r="E879" s="172"/>
      <c r="J879" s="260"/>
      <c r="M879" s="274"/>
      <c r="S879" s="390"/>
      <c r="T879" s="401"/>
      <c r="U879" s="418"/>
      <c r="V879" s="418"/>
      <c r="W879" s="418"/>
      <c r="X879" s="172"/>
      <c r="Y879" s="172"/>
      <c r="Z879" s="172"/>
    </row>
    <row r="880" spans="1:26" s="169" customFormat="1" ht="19.899999999999999" customHeight="1">
      <c r="B880" s="170"/>
      <c r="C880" s="171"/>
      <c r="D880" s="171"/>
      <c r="E880" s="172"/>
      <c r="J880" s="260"/>
      <c r="M880" s="274"/>
      <c r="S880" s="390"/>
      <c r="T880" s="401"/>
      <c r="U880" s="172"/>
      <c r="V880" s="172"/>
      <c r="W880" s="172"/>
      <c r="X880" s="172"/>
      <c r="Y880" s="172"/>
      <c r="Z880" s="172"/>
    </row>
    <row r="881" spans="2:26" s="169" customFormat="1" ht="19.899999999999999" customHeight="1">
      <c r="B881" s="695" t="s">
        <v>42</v>
      </c>
      <c r="C881" s="695"/>
      <c r="D881" s="695"/>
      <c r="E881" s="695"/>
      <c r="F881" s="695"/>
      <c r="G881" s="695"/>
      <c r="H881" s="695"/>
      <c r="I881" s="695"/>
      <c r="J881" s="695"/>
      <c r="K881" s="695"/>
      <c r="L881" s="695"/>
      <c r="M881" s="695"/>
      <c r="S881" s="390"/>
      <c r="T881" s="401"/>
      <c r="U881" s="172"/>
      <c r="V881" s="172"/>
      <c r="W881" s="172"/>
      <c r="X881" s="172"/>
      <c r="Y881" s="172"/>
      <c r="Z881" s="172"/>
    </row>
    <row r="882" spans="2:26" s="169" customFormat="1" ht="19.899999999999999" customHeight="1">
      <c r="B882" s="695"/>
      <c r="C882" s="695"/>
      <c r="D882" s="695"/>
      <c r="E882" s="695"/>
      <c r="F882" s="695"/>
      <c r="G882" s="695"/>
      <c r="H882" s="695"/>
      <c r="I882" s="695"/>
      <c r="J882" s="695"/>
      <c r="K882" s="695"/>
      <c r="L882" s="695"/>
      <c r="M882" s="695"/>
      <c r="S882" s="390"/>
      <c r="T882" s="401"/>
      <c r="U882" s="172"/>
      <c r="V882" s="172"/>
      <c r="W882" s="172"/>
      <c r="X882" s="172"/>
      <c r="Y882" s="172"/>
      <c r="Z882" s="172"/>
    </row>
    <row r="883" spans="2:26" s="169" customFormat="1" ht="19.899999999999999" customHeight="1">
      <c r="B883" s="170"/>
      <c r="C883" s="171"/>
      <c r="D883" s="171"/>
      <c r="E883" s="172"/>
      <c r="J883" s="260"/>
      <c r="M883" s="274"/>
      <c r="S883" s="390"/>
      <c r="T883" s="401"/>
      <c r="U883" s="172"/>
      <c r="V883" s="172"/>
      <c r="W883" s="172"/>
      <c r="X883" s="172"/>
      <c r="Y883" s="172"/>
      <c r="Z883" s="172"/>
    </row>
    <row r="884" spans="2:26" s="169" customFormat="1" ht="19.899999999999999" customHeight="1">
      <c r="B884" s="170"/>
      <c r="C884" s="171"/>
      <c r="D884" s="171"/>
      <c r="E884" s="172"/>
      <c r="J884" s="260"/>
      <c r="M884" s="274"/>
      <c r="S884" s="390"/>
      <c r="T884" s="401"/>
      <c r="U884" s="172"/>
      <c r="V884" s="172"/>
      <c r="W884" s="172"/>
      <c r="X884" s="172"/>
      <c r="Y884" s="172"/>
      <c r="Z884" s="172"/>
    </row>
    <row r="885" spans="2:26" s="169" customFormat="1" ht="19.899999999999999" customHeight="1">
      <c r="B885" s="170"/>
      <c r="C885" s="171"/>
      <c r="D885" s="171"/>
      <c r="E885" s="172"/>
      <c r="J885" s="260"/>
      <c r="M885" s="274"/>
      <c r="S885" s="390"/>
      <c r="T885" s="401"/>
      <c r="U885" s="172"/>
      <c r="V885" s="172"/>
      <c r="W885" s="172"/>
      <c r="X885" s="172"/>
      <c r="Y885" s="172"/>
      <c r="Z885" s="172"/>
    </row>
    <row r="886" spans="2:26" s="169" customFormat="1" ht="19.899999999999999" customHeight="1">
      <c r="B886" s="170"/>
      <c r="C886" s="171"/>
      <c r="D886" s="171"/>
      <c r="E886" s="172"/>
      <c r="J886" s="260"/>
      <c r="M886" s="274"/>
      <c r="S886" s="390"/>
      <c r="T886" s="401"/>
      <c r="U886" s="172"/>
      <c r="V886" s="172"/>
      <c r="W886" s="172"/>
      <c r="X886" s="172"/>
      <c r="Y886" s="172"/>
      <c r="Z886" s="172"/>
    </row>
    <row r="887" spans="2:26" s="169" customFormat="1" ht="19.899999999999999" customHeight="1">
      <c r="B887" s="170"/>
      <c r="C887" s="171"/>
      <c r="D887" s="171"/>
      <c r="E887" s="172"/>
      <c r="J887" s="260"/>
      <c r="M887" s="274"/>
      <c r="S887" s="390"/>
      <c r="T887" s="401"/>
      <c r="U887" s="172"/>
      <c r="V887" s="172"/>
      <c r="W887" s="172"/>
      <c r="X887" s="172"/>
      <c r="Y887" s="172"/>
      <c r="Z887" s="172"/>
    </row>
    <row r="888" spans="2:26" s="169" customFormat="1" ht="19.899999999999999" customHeight="1">
      <c r="B888" s="170"/>
      <c r="C888" s="171"/>
      <c r="D888" s="171"/>
      <c r="E888" s="172"/>
      <c r="J888" s="260"/>
      <c r="M888" s="274"/>
      <c r="S888" s="390"/>
      <c r="T888" s="401"/>
      <c r="U888" s="172"/>
      <c r="V888" s="172"/>
      <c r="W888" s="172"/>
      <c r="X888" s="172"/>
      <c r="Y888" s="172"/>
      <c r="Z888" s="172"/>
    </row>
  </sheetData>
  <mergeCells count="2147">
    <mergeCell ref="O791:O793"/>
    <mergeCell ref="P791:P793"/>
    <mergeCell ref="Q791:Q793"/>
    <mergeCell ref="R791:R793"/>
    <mergeCell ref="S791:S793"/>
    <mergeCell ref="D794:D796"/>
    <mergeCell ref="E794:E796"/>
    <mergeCell ref="N794:N796"/>
    <mergeCell ref="O794:O796"/>
    <mergeCell ref="P794:P796"/>
    <mergeCell ref="Q794:Q796"/>
    <mergeCell ref="R794:R796"/>
    <mergeCell ref="S794:S796"/>
    <mergeCell ref="C259:C708"/>
    <mergeCell ref="N691:N693"/>
    <mergeCell ref="N694:N696"/>
    <mergeCell ref="N697:N699"/>
    <mergeCell ref="N700:N702"/>
    <mergeCell ref="N703:N705"/>
    <mergeCell ref="N706:N708"/>
    <mergeCell ref="E700:E702"/>
    <mergeCell ref="E703:E705"/>
    <mergeCell ref="E706:E708"/>
    <mergeCell ref="E613:E615"/>
    <mergeCell ref="E616:E618"/>
    <mergeCell ref="N469:N471"/>
    <mergeCell ref="N430:N432"/>
    <mergeCell ref="N433:N435"/>
    <mergeCell ref="N436:N438"/>
    <mergeCell ref="N688:N690"/>
    <mergeCell ref="N481:N483"/>
    <mergeCell ref="N484:N486"/>
    <mergeCell ref="D791:D793"/>
    <mergeCell ref="E791:E793"/>
    <mergeCell ref="N791:N793"/>
    <mergeCell ref="E643:E645"/>
    <mergeCell ref="E688:E690"/>
    <mergeCell ref="E499:E501"/>
    <mergeCell ref="E502:E504"/>
    <mergeCell ref="E505:E507"/>
    <mergeCell ref="E508:E510"/>
    <mergeCell ref="E676:E678"/>
    <mergeCell ref="E679:E681"/>
    <mergeCell ref="E682:E684"/>
    <mergeCell ref="E526:E528"/>
    <mergeCell ref="E529:E531"/>
    <mergeCell ref="E532:E534"/>
    <mergeCell ref="E664:E666"/>
    <mergeCell ref="E667:E669"/>
    <mergeCell ref="E670:E672"/>
    <mergeCell ref="E673:E675"/>
    <mergeCell ref="E634:E636"/>
    <mergeCell ref="E637:E639"/>
    <mergeCell ref="E646:E648"/>
    <mergeCell ref="E649:E651"/>
    <mergeCell ref="E685:E687"/>
    <mergeCell ref="E652:E654"/>
    <mergeCell ref="N508:N510"/>
    <mergeCell ref="N511:N513"/>
    <mergeCell ref="N514:N516"/>
    <mergeCell ref="N517:N519"/>
    <mergeCell ref="N520:N522"/>
    <mergeCell ref="E610:E612"/>
    <mergeCell ref="E619:E621"/>
    <mergeCell ref="E622:E624"/>
    <mergeCell ref="E625:E627"/>
    <mergeCell ref="E628:E630"/>
    <mergeCell ref="C256:C258"/>
    <mergeCell ref="D256:E258"/>
    <mergeCell ref="N256:N258"/>
    <mergeCell ref="O256:O258"/>
    <mergeCell ref="P256:P258"/>
    <mergeCell ref="Q256:Q258"/>
    <mergeCell ref="R256:R258"/>
    <mergeCell ref="S256:S258"/>
    <mergeCell ref="N217:N219"/>
    <mergeCell ref="N220:N222"/>
    <mergeCell ref="N223:N225"/>
    <mergeCell ref="N283:N285"/>
    <mergeCell ref="N286:N288"/>
    <mergeCell ref="N289:N291"/>
    <mergeCell ref="N292:N294"/>
    <mergeCell ref="N241:N243"/>
    <mergeCell ref="E337:E339"/>
    <mergeCell ref="N415:N417"/>
    <mergeCell ref="N418:N420"/>
    <mergeCell ref="N379:N384"/>
    <mergeCell ref="N385:N387"/>
    <mergeCell ref="O622:O624"/>
    <mergeCell ref="P622:P624"/>
    <mergeCell ref="Q622:Q624"/>
    <mergeCell ref="R622:R624"/>
    <mergeCell ref="E439:E441"/>
    <mergeCell ref="E442:E444"/>
    <mergeCell ref="E463:E465"/>
    <mergeCell ref="E466:E468"/>
    <mergeCell ref="E640:E642"/>
    <mergeCell ref="N391:N393"/>
    <mergeCell ref="E340:E342"/>
    <mergeCell ref="E343:E345"/>
    <mergeCell ref="E346:E348"/>
    <mergeCell ref="E691:E693"/>
    <mergeCell ref="E694:E696"/>
    <mergeCell ref="E697:E699"/>
    <mergeCell ref="E553:E555"/>
    <mergeCell ref="E556:E558"/>
    <mergeCell ref="E559:E561"/>
    <mergeCell ref="E562:E564"/>
    <mergeCell ref="E565:E567"/>
    <mergeCell ref="E568:E570"/>
    <mergeCell ref="E571:E573"/>
    <mergeCell ref="E574:E576"/>
    <mergeCell ref="E577:E579"/>
    <mergeCell ref="E580:E582"/>
    <mergeCell ref="E583:E585"/>
    <mergeCell ref="E586:E588"/>
    <mergeCell ref="E598:E600"/>
    <mergeCell ref="E601:E603"/>
    <mergeCell ref="E604:E606"/>
    <mergeCell ref="E655:E657"/>
    <mergeCell ref="E658:E660"/>
    <mergeCell ref="E661:E663"/>
    <mergeCell ref="E607:E609"/>
    <mergeCell ref="N607:N609"/>
    <mergeCell ref="N610:N612"/>
    <mergeCell ref="N613:N615"/>
    <mergeCell ref="N616:N618"/>
    <mergeCell ref="E631:E633"/>
    <mergeCell ref="N280:N282"/>
    <mergeCell ref="N460:N462"/>
    <mergeCell ref="N463:N465"/>
    <mergeCell ref="N466:N468"/>
    <mergeCell ref="E520:E522"/>
    <mergeCell ref="E523:E525"/>
    <mergeCell ref="N439:N441"/>
    <mergeCell ref="N442:N444"/>
    <mergeCell ref="N424:N426"/>
    <mergeCell ref="N427:N429"/>
    <mergeCell ref="N451:N453"/>
    <mergeCell ref="N403:N405"/>
    <mergeCell ref="N406:N408"/>
    <mergeCell ref="N409:N411"/>
    <mergeCell ref="N412:N414"/>
    <mergeCell ref="E445:E447"/>
    <mergeCell ref="E448:E450"/>
    <mergeCell ref="E451:E453"/>
    <mergeCell ref="E454:E456"/>
    <mergeCell ref="E349:E351"/>
    <mergeCell ref="E352:E354"/>
    <mergeCell ref="E355:E357"/>
    <mergeCell ref="E358:E360"/>
    <mergeCell ref="E361:E363"/>
    <mergeCell ref="E364:E366"/>
    <mergeCell ref="E367:E369"/>
    <mergeCell ref="E370:E372"/>
    <mergeCell ref="E373:E375"/>
    <mergeCell ref="E379:E381"/>
    <mergeCell ref="E394:E396"/>
    <mergeCell ref="E511:E513"/>
    <mergeCell ref="E514:E516"/>
    <mergeCell ref="R710:R712"/>
    <mergeCell ref="N661:N663"/>
    <mergeCell ref="N664:N666"/>
    <mergeCell ref="N676:N678"/>
    <mergeCell ref="N679:N681"/>
    <mergeCell ref="N682:N684"/>
    <mergeCell ref="N667:N669"/>
    <mergeCell ref="N670:N672"/>
    <mergeCell ref="N673:N675"/>
    <mergeCell ref="O670:O672"/>
    <mergeCell ref="P670:P672"/>
    <mergeCell ref="Q670:Q672"/>
    <mergeCell ref="R670:R672"/>
    <mergeCell ref="N637:N639"/>
    <mergeCell ref="N640:N642"/>
    <mergeCell ref="N643:N645"/>
    <mergeCell ref="N658:N660"/>
    <mergeCell ref="R676:R678"/>
    <mergeCell ref="O664:O666"/>
    <mergeCell ref="P664:P666"/>
    <mergeCell ref="Q664:Q666"/>
    <mergeCell ref="R664:R666"/>
    <mergeCell ref="N685:N687"/>
    <mergeCell ref="R685:R687"/>
    <mergeCell ref="O706:O708"/>
    <mergeCell ref="P706:P708"/>
    <mergeCell ref="Q706:Q708"/>
    <mergeCell ref="R706:R708"/>
    <mergeCell ref="O646:O648"/>
    <mergeCell ref="P646:P648"/>
    <mergeCell ref="Q646:Q648"/>
    <mergeCell ref="R646:R648"/>
    <mergeCell ref="E517:E519"/>
    <mergeCell ref="E541:E543"/>
    <mergeCell ref="E550:E552"/>
    <mergeCell ref="E286:E288"/>
    <mergeCell ref="E289:E291"/>
    <mergeCell ref="E292:E294"/>
    <mergeCell ref="E295:E297"/>
    <mergeCell ref="E298:E300"/>
    <mergeCell ref="E301:E303"/>
    <mergeCell ref="E304:E306"/>
    <mergeCell ref="E427:E429"/>
    <mergeCell ref="E328:E330"/>
    <mergeCell ref="E310:E312"/>
    <mergeCell ref="E424:E426"/>
    <mergeCell ref="E376:E378"/>
    <mergeCell ref="E538:E540"/>
    <mergeCell ref="E457:E459"/>
    <mergeCell ref="E460:E462"/>
    <mergeCell ref="E382:E384"/>
    <mergeCell ref="E469:E471"/>
    <mergeCell ref="E472:E474"/>
    <mergeCell ref="E475:E477"/>
    <mergeCell ref="E478:E480"/>
    <mergeCell ref="E481:E483"/>
    <mergeCell ref="E484:E486"/>
    <mergeCell ref="E487:E489"/>
    <mergeCell ref="E490:E492"/>
    <mergeCell ref="E493:E495"/>
    <mergeCell ref="E496:E498"/>
    <mergeCell ref="N226:N228"/>
    <mergeCell ref="N229:N231"/>
    <mergeCell ref="N232:N234"/>
    <mergeCell ref="N235:N237"/>
    <mergeCell ref="N238:N240"/>
    <mergeCell ref="N244:N246"/>
    <mergeCell ref="N247:N249"/>
    <mergeCell ref="N250:N252"/>
    <mergeCell ref="N253:N255"/>
    <mergeCell ref="N259:N261"/>
    <mergeCell ref="N262:N264"/>
    <mergeCell ref="N265:N267"/>
    <mergeCell ref="N268:N270"/>
    <mergeCell ref="N271:N273"/>
    <mergeCell ref="N274:N276"/>
    <mergeCell ref="N277:N279"/>
    <mergeCell ref="E595:E597"/>
    <mergeCell ref="E397:E399"/>
    <mergeCell ref="E400:E402"/>
    <mergeCell ref="E388:E390"/>
    <mergeCell ref="E433:E435"/>
    <mergeCell ref="E436:E438"/>
    <mergeCell ref="N571:N573"/>
    <mergeCell ref="N574:N576"/>
    <mergeCell ref="N577:N579"/>
    <mergeCell ref="N580:N582"/>
    <mergeCell ref="N583:N585"/>
    <mergeCell ref="N526:N528"/>
    <mergeCell ref="N529:N531"/>
    <mergeCell ref="N445:N447"/>
    <mergeCell ref="N448:N450"/>
    <mergeCell ref="N394:N396"/>
    <mergeCell ref="S664:S666"/>
    <mergeCell ref="O667:O669"/>
    <mergeCell ref="P667:P669"/>
    <mergeCell ref="Q667:Q669"/>
    <mergeCell ref="R667:R669"/>
    <mergeCell ref="S710:S712"/>
    <mergeCell ref="E220:E222"/>
    <mergeCell ref="E223:E225"/>
    <mergeCell ref="E226:E228"/>
    <mergeCell ref="D232:E234"/>
    <mergeCell ref="D235:E237"/>
    <mergeCell ref="D238:E240"/>
    <mergeCell ref="E241:E243"/>
    <mergeCell ref="E244:E246"/>
    <mergeCell ref="E247:E249"/>
    <mergeCell ref="E250:E252"/>
    <mergeCell ref="D259:E261"/>
    <mergeCell ref="E262:E264"/>
    <mergeCell ref="E265:E267"/>
    <mergeCell ref="E268:E270"/>
    <mergeCell ref="E271:E273"/>
    <mergeCell ref="D262:D282"/>
    <mergeCell ref="E385:E387"/>
    <mergeCell ref="E274:E276"/>
    <mergeCell ref="E277:E279"/>
    <mergeCell ref="E280:E282"/>
    <mergeCell ref="E283:E285"/>
    <mergeCell ref="N646:N648"/>
    <mergeCell ref="O643:O645"/>
    <mergeCell ref="P643:P645"/>
    <mergeCell ref="Q643:Q645"/>
    <mergeCell ref="R643:R645"/>
    <mergeCell ref="S646:S648"/>
    <mergeCell ref="N649:N651"/>
    <mergeCell ref="N652:N654"/>
    <mergeCell ref="N655:N657"/>
    <mergeCell ref="O649:O651"/>
    <mergeCell ref="P649:P651"/>
    <mergeCell ref="Q649:Q651"/>
    <mergeCell ref="R649:R651"/>
    <mergeCell ref="S649:S651"/>
    <mergeCell ref="O652:O654"/>
    <mergeCell ref="P652:P654"/>
    <mergeCell ref="Q652:Q654"/>
    <mergeCell ref="R652:R654"/>
    <mergeCell ref="S652:S654"/>
    <mergeCell ref="O655:O657"/>
    <mergeCell ref="P655:P657"/>
    <mergeCell ref="Q655:Q657"/>
    <mergeCell ref="R655:R657"/>
    <mergeCell ref="O628:O630"/>
    <mergeCell ref="P628:P630"/>
    <mergeCell ref="Q628:Q630"/>
    <mergeCell ref="R628:R630"/>
    <mergeCell ref="N631:N633"/>
    <mergeCell ref="N634:N636"/>
    <mergeCell ref="S628:S630"/>
    <mergeCell ref="O631:O633"/>
    <mergeCell ref="P631:P633"/>
    <mergeCell ref="Q631:Q633"/>
    <mergeCell ref="R631:R633"/>
    <mergeCell ref="S631:S633"/>
    <mergeCell ref="O634:O636"/>
    <mergeCell ref="P634:P636"/>
    <mergeCell ref="Q634:Q636"/>
    <mergeCell ref="R634:R636"/>
    <mergeCell ref="S634:S636"/>
    <mergeCell ref="N628:N630"/>
    <mergeCell ref="N622:N624"/>
    <mergeCell ref="N625:N627"/>
    <mergeCell ref="O607:O609"/>
    <mergeCell ref="P607:P609"/>
    <mergeCell ref="Q607:Q609"/>
    <mergeCell ref="R607:R609"/>
    <mergeCell ref="S607:S609"/>
    <mergeCell ref="O610:O612"/>
    <mergeCell ref="P610:P612"/>
    <mergeCell ref="Q610:Q612"/>
    <mergeCell ref="R610:R612"/>
    <mergeCell ref="S610:S612"/>
    <mergeCell ref="O613:O615"/>
    <mergeCell ref="P613:P615"/>
    <mergeCell ref="Q613:Q615"/>
    <mergeCell ref="R613:R615"/>
    <mergeCell ref="S613:S615"/>
    <mergeCell ref="S622:S624"/>
    <mergeCell ref="O625:O627"/>
    <mergeCell ref="P625:P627"/>
    <mergeCell ref="Q625:Q627"/>
    <mergeCell ref="R625:R627"/>
    <mergeCell ref="S625:S627"/>
    <mergeCell ref="N604:N606"/>
    <mergeCell ref="S601:S603"/>
    <mergeCell ref="O604:O606"/>
    <mergeCell ref="P604:P606"/>
    <mergeCell ref="Q604:Q606"/>
    <mergeCell ref="R604:R606"/>
    <mergeCell ref="S604:S606"/>
    <mergeCell ref="N595:N597"/>
    <mergeCell ref="O595:O597"/>
    <mergeCell ref="P595:P597"/>
    <mergeCell ref="Q595:Q597"/>
    <mergeCell ref="R595:R597"/>
    <mergeCell ref="S595:S597"/>
    <mergeCell ref="N619:N621"/>
    <mergeCell ref="O616:O618"/>
    <mergeCell ref="P616:P618"/>
    <mergeCell ref="Q616:Q618"/>
    <mergeCell ref="R616:R618"/>
    <mergeCell ref="S616:S618"/>
    <mergeCell ref="O619:O621"/>
    <mergeCell ref="P619:P621"/>
    <mergeCell ref="Q619:Q621"/>
    <mergeCell ref="R619:R621"/>
    <mergeCell ref="S619:S621"/>
    <mergeCell ref="P532:P534"/>
    <mergeCell ref="Q532:Q534"/>
    <mergeCell ref="R532:R534"/>
    <mergeCell ref="S532:S534"/>
    <mergeCell ref="N538:N540"/>
    <mergeCell ref="O538:O540"/>
    <mergeCell ref="P538:P540"/>
    <mergeCell ref="Q538:Q540"/>
    <mergeCell ref="R538:R540"/>
    <mergeCell ref="S538:S540"/>
    <mergeCell ref="N598:N600"/>
    <mergeCell ref="N601:N603"/>
    <mergeCell ref="O586:O588"/>
    <mergeCell ref="P586:P588"/>
    <mergeCell ref="Q586:Q588"/>
    <mergeCell ref="R586:R588"/>
    <mergeCell ref="S586:S588"/>
    <mergeCell ref="O598:O600"/>
    <mergeCell ref="P598:P600"/>
    <mergeCell ref="Q598:Q600"/>
    <mergeCell ref="R598:R600"/>
    <mergeCell ref="S598:S600"/>
    <mergeCell ref="O601:O603"/>
    <mergeCell ref="P601:P603"/>
    <mergeCell ref="Q601:Q603"/>
    <mergeCell ref="R601:R603"/>
    <mergeCell ref="O580:O582"/>
    <mergeCell ref="P580:P582"/>
    <mergeCell ref="Q580:Q582"/>
    <mergeCell ref="R580:R582"/>
    <mergeCell ref="S580:S582"/>
    <mergeCell ref="O583:O585"/>
    <mergeCell ref="P583:P585"/>
    <mergeCell ref="Q583:Q585"/>
    <mergeCell ref="R583:R585"/>
    <mergeCell ref="S583:S585"/>
    <mergeCell ref="N586:N588"/>
    <mergeCell ref="O574:O576"/>
    <mergeCell ref="P574:P576"/>
    <mergeCell ref="Q574:Q576"/>
    <mergeCell ref="R574:R576"/>
    <mergeCell ref="S574:S576"/>
    <mergeCell ref="O577:O579"/>
    <mergeCell ref="P577:P579"/>
    <mergeCell ref="Q577:Q579"/>
    <mergeCell ref="R577:R579"/>
    <mergeCell ref="S577:S579"/>
    <mergeCell ref="P571:P573"/>
    <mergeCell ref="Q571:Q573"/>
    <mergeCell ref="R571:R573"/>
    <mergeCell ref="S571:S573"/>
    <mergeCell ref="N532:N534"/>
    <mergeCell ref="O517:O519"/>
    <mergeCell ref="N535:N537"/>
    <mergeCell ref="N553:N555"/>
    <mergeCell ref="N556:N558"/>
    <mergeCell ref="O556:O558"/>
    <mergeCell ref="P556:P558"/>
    <mergeCell ref="Q556:Q558"/>
    <mergeCell ref="R556:R558"/>
    <mergeCell ref="S556:S558"/>
    <mergeCell ref="N559:N561"/>
    <mergeCell ref="N562:N564"/>
    <mergeCell ref="N565:N567"/>
    <mergeCell ref="O559:O561"/>
    <mergeCell ref="P559:P561"/>
    <mergeCell ref="Q559:Q561"/>
    <mergeCell ref="R559:R561"/>
    <mergeCell ref="S559:S561"/>
    <mergeCell ref="O562:O564"/>
    <mergeCell ref="P562:P564"/>
    <mergeCell ref="Q562:Q564"/>
    <mergeCell ref="R562:R564"/>
    <mergeCell ref="S562:S564"/>
    <mergeCell ref="O565:O567"/>
    <mergeCell ref="P565:P567"/>
    <mergeCell ref="Q565:Q567"/>
    <mergeCell ref="R565:R567"/>
    <mergeCell ref="N523:N525"/>
    <mergeCell ref="O523:O525"/>
    <mergeCell ref="P523:P525"/>
    <mergeCell ref="Q520:Q522"/>
    <mergeCell ref="R520:R522"/>
    <mergeCell ref="N472:N474"/>
    <mergeCell ref="N475:N477"/>
    <mergeCell ref="N478:N480"/>
    <mergeCell ref="O472:O474"/>
    <mergeCell ref="P472:P474"/>
    <mergeCell ref="Q472:Q474"/>
    <mergeCell ref="R472:R474"/>
    <mergeCell ref="S472:S474"/>
    <mergeCell ref="O475:O477"/>
    <mergeCell ref="P475:P477"/>
    <mergeCell ref="Q475:Q477"/>
    <mergeCell ref="R475:R477"/>
    <mergeCell ref="S475:S477"/>
    <mergeCell ref="O478:O480"/>
    <mergeCell ref="P478:P480"/>
    <mergeCell ref="Q478:Q480"/>
    <mergeCell ref="R478:R480"/>
    <mergeCell ref="Q487:Q489"/>
    <mergeCell ref="N487:N489"/>
    <mergeCell ref="N490:N492"/>
    <mergeCell ref="N493:N495"/>
    <mergeCell ref="N496:N498"/>
    <mergeCell ref="N499:N501"/>
    <mergeCell ref="N502:N504"/>
    <mergeCell ref="N505:N507"/>
    <mergeCell ref="O445:O447"/>
    <mergeCell ref="P445:P447"/>
    <mergeCell ref="Q445:Q447"/>
    <mergeCell ref="R445:R447"/>
    <mergeCell ref="S445:S447"/>
    <mergeCell ref="O451:O453"/>
    <mergeCell ref="P451:P453"/>
    <mergeCell ref="Q451:Q453"/>
    <mergeCell ref="R451:R453"/>
    <mergeCell ref="O448:O450"/>
    <mergeCell ref="P448:P450"/>
    <mergeCell ref="Q448:Q450"/>
    <mergeCell ref="R448:R450"/>
    <mergeCell ref="S448:S450"/>
    <mergeCell ref="N454:N456"/>
    <mergeCell ref="N457:N459"/>
    <mergeCell ref="S451:S453"/>
    <mergeCell ref="O454:O456"/>
    <mergeCell ref="P454:P456"/>
    <mergeCell ref="Q454:Q456"/>
    <mergeCell ref="R454:R456"/>
    <mergeCell ref="S454:S456"/>
    <mergeCell ref="O457:O459"/>
    <mergeCell ref="P457:P459"/>
    <mergeCell ref="S457:S459"/>
    <mergeCell ref="P427:P429"/>
    <mergeCell ref="Q427:Q429"/>
    <mergeCell ref="R427:R429"/>
    <mergeCell ref="S427:S429"/>
    <mergeCell ref="O439:O441"/>
    <mergeCell ref="P439:P441"/>
    <mergeCell ref="Q439:Q441"/>
    <mergeCell ref="R439:R441"/>
    <mergeCell ref="S439:S441"/>
    <mergeCell ref="O442:O444"/>
    <mergeCell ref="P442:P444"/>
    <mergeCell ref="Q442:Q444"/>
    <mergeCell ref="R442:R444"/>
    <mergeCell ref="S442:S444"/>
    <mergeCell ref="O430:O432"/>
    <mergeCell ref="P430:P432"/>
    <mergeCell ref="Q430:Q432"/>
    <mergeCell ref="R430:R432"/>
    <mergeCell ref="S430:S432"/>
    <mergeCell ref="O433:O435"/>
    <mergeCell ref="P433:P435"/>
    <mergeCell ref="Q433:Q435"/>
    <mergeCell ref="R433:R435"/>
    <mergeCell ref="S433:S435"/>
    <mergeCell ref="O436:O438"/>
    <mergeCell ref="P436:P438"/>
    <mergeCell ref="Q436:Q438"/>
    <mergeCell ref="R436:R438"/>
    <mergeCell ref="S436:S438"/>
    <mergeCell ref="N421:N423"/>
    <mergeCell ref="O409:O411"/>
    <mergeCell ref="P409:P411"/>
    <mergeCell ref="Q409:Q411"/>
    <mergeCell ref="R409:R411"/>
    <mergeCell ref="S409:S411"/>
    <mergeCell ref="O412:O414"/>
    <mergeCell ref="P412:P414"/>
    <mergeCell ref="Q412:Q414"/>
    <mergeCell ref="R412:R414"/>
    <mergeCell ref="S412:S414"/>
    <mergeCell ref="O421:O423"/>
    <mergeCell ref="P421:P423"/>
    <mergeCell ref="Q421:Q423"/>
    <mergeCell ref="R421:R423"/>
    <mergeCell ref="S421:S423"/>
    <mergeCell ref="O424:O426"/>
    <mergeCell ref="P424:P426"/>
    <mergeCell ref="Q424:Q426"/>
    <mergeCell ref="R424:R426"/>
    <mergeCell ref="S424:S426"/>
    <mergeCell ref="N397:N399"/>
    <mergeCell ref="N400:N402"/>
    <mergeCell ref="O394:O396"/>
    <mergeCell ref="P394:P396"/>
    <mergeCell ref="Q394:Q396"/>
    <mergeCell ref="R394:R396"/>
    <mergeCell ref="S394:S396"/>
    <mergeCell ref="O397:O399"/>
    <mergeCell ref="P397:P399"/>
    <mergeCell ref="Q397:Q399"/>
    <mergeCell ref="R397:R399"/>
    <mergeCell ref="S397:S399"/>
    <mergeCell ref="O400:O402"/>
    <mergeCell ref="P400:P402"/>
    <mergeCell ref="Q400:Q402"/>
    <mergeCell ref="R400:R402"/>
    <mergeCell ref="N367:N369"/>
    <mergeCell ref="S379:S384"/>
    <mergeCell ref="O385:O387"/>
    <mergeCell ref="P385:P387"/>
    <mergeCell ref="Q385:Q387"/>
    <mergeCell ref="R385:R387"/>
    <mergeCell ref="S385:S387"/>
    <mergeCell ref="S400:S402"/>
    <mergeCell ref="N376:N378"/>
    <mergeCell ref="O376:O378"/>
    <mergeCell ref="P376:P378"/>
    <mergeCell ref="Q376:Q378"/>
    <mergeCell ref="R376:R378"/>
    <mergeCell ref="S376:S378"/>
    <mergeCell ref="N388:N390"/>
    <mergeCell ref="O379:O384"/>
    <mergeCell ref="Q361:Q363"/>
    <mergeCell ref="R361:R363"/>
    <mergeCell ref="S361:S363"/>
    <mergeCell ref="O364:O366"/>
    <mergeCell ref="P364:P366"/>
    <mergeCell ref="Q364:Q366"/>
    <mergeCell ref="R364:R366"/>
    <mergeCell ref="S364:S366"/>
    <mergeCell ref="O367:O369"/>
    <mergeCell ref="P367:P369"/>
    <mergeCell ref="Q367:Q369"/>
    <mergeCell ref="R367:R369"/>
    <mergeCell ref="N370:N372"/>
    <mergeCell ref="N373:N375"/>
    <mergeCell ref="S367:S369"/>
    <mergeCell ref="O370:O372"/>
    <mergeCell ref="P370:P372"/>
    <mergeCell ref="Q370:Q372"/>
    <mergeCell ref="R370:R372"/>
    <mergeCell ref="S370:S372"/>
    <mergeCell ref="O373:O375"/>
    <mergeCell ref="P373:P375"/>
    <mergeCell ref="Q373:Q375"/>
    <mergeCell ref="R373:R375"/>
    <mergeCell ref="S373:S375"/>
    <mergeCell ref="N346:N348"/>
    <mergeCell ref="N349:N351"/>
    <mergeCell ref="N352:N354"/>
    <mergeCell ref="N355:N357"/>
    <mergeCell ref="N358:N360"/>
    <mergeCell ref="O355:O357"/>
    <mergeCell ref="P355:P357"/>
    <mergeCell ref="Q355:Q357"/>
    <mergeCell ref="R355:R357"/>
    <mergeCell ref="S355:S357"/>
    <mergeCell ref="O358:O360"/>
    <mergeCell ref="P358:P360"/>
    <mergeCell ref="Q358:Q360"/>
    <mergeCell ref="R358:R360"/>
    <mergeCell ref="S358:S360"/>
    <mergeCell ref="N361:N363"/>
    <mergeCell ref="N364:N366"/>
    <mergeCell ref="O352:O354"/>
    <mergeCell ref="P352:P354"/>
    <mergeCell ref="Q352:Q354"/>
    <mergeCell ref="R352:R354"/>
    <mergeCell ref="S352:S354"/>
    <mergeCell ref="O346:O348"/>
    <mergeCell ref="P346:P348"/>
    <mergeCell ref="Q346:Q348"/>
    <mergeCell ref="R346:R348"/>
    <mergeCell ref="S346:S348"/>
    <mergeCell ref="O349:O351"/>
    <mergeCell ref="P349:P351"/>
    <mergeCell ref="Q349:Q351"/>
    <mergeCell ref="R349:R351"/>
    <mergeCell ref="S349:S351"/>
    <mergeCell ref="N334:N336"/>
    <mergeCell ref="N340:N342"/>
    <mergeCell ref="O331:O333"/>
    <mergeCell ref="P331:P333"/>
    <mergeCell ref="Q331:Q333"/>
    <mergeCell ref="R331:R333"/>
    <mergeCell ref="S331:S333"/>
    <mergeCell ref="O334:O336"/>
    <mergeCell ref="P334:P336"/>
    <mergeCell ref="Q334:Q336"/>
    <mergeCell ref="R334:R336"/>
    <mergeCell ref="S334:S336"/>
    <mergeCell ref="O340:O342"/>
    <mergeCell ref="P340:P342"/>
    <mergeCell ref="Q340:Q342"/>
    <mergeCell ref="R340:R342"/>
    <mergeCell ref="N343:N345"/>
    <mergeCell ref="S340:S342"/>
    <mergeCell ref="O343:O345"/>
    <mergeCell ref="P343:P345"/>
    <mergeCell ref="Q343:Q345"/>
    <mergeCell ref="R343:R345"/>
    <mergeCell ref="S343:S345"/>
    <mergeCell ref="N310:N312"/>
    <mergeCell ref="N313:N315"/>
    <mergeCell ref="N316:N318"/>
    <mergeCell ref="N322:N324"/>
    <mergeCell ref="N325:N327"/>
    <mergeCell ref="N328:N330"/>
    <mergeCell ref="O325:O327"/>
    <mergeCell ref="P325:P327"/>
    <mergeCell ref="Q325:Q327"/>
    <mergeCell ref="R325:R327"/>
    <mergeCell ref="S325:S327"/>
    <mergeCell ref="O328:O330"/>
    <mergeCell ref="P328:P330"/>
    <mergeCell ref="Q328:Q330"/>
    <mergeCell ref="R328:R330"/>
    <mergeCell ref="S328:S330"/>
    <mergeCell ref="N331:N333"/>
    <mergeCell ref="O310:O312"/>
    <mergeCell ref="P310:P312"/>
    <mergeCell ref="Q310:Q312"/>
    <mergeCell ref="R310:R312"/>
    <mergeCell ref="S310:S312"/>
    <mergeCell ref="O313:O315"/>
    <mergeCell ref="P313:P315"/>
    <mergeCell ref="Q313:Q315"/>
    <mergeCell ref="R313:R315"/>
    <mergeCell ref="S313:S315"/>
    <mergeCell ref="O316:O318"/>
    <mergeCell ref="P316:P318"/>
    <mergeCell ref="Q316:Q318"/>
    <mergeCell ref="R316:R318"/>
    <mergeCell ref="S316:S318"/>
    <mergeCell ref="E123:E125"/>
    <mergeCell ref="E126:E128"/>
    <mergeCell ref="O178:O180"/>
    <mergeCell ref="O181:O183"/>
    <mergeCell ref="O184:O186"/>
    <mergeCell ref="P181:P183"/>
    <mergeCell ref="Q181:Q183"/>
    <mergeCell ref="R181:R183"/>
    <mergeCell ref="S181:S183"/>
    <mergeCell ref="P184:P186"/>
    <mergeCell ref="Q184:Q186"/>
    <mergeCell ref="R184:R186"/>
    <mergeCell ref="O187:O189"/>
    <mergeCell ref="O190:O192"/>
    <mergeCell ref="P214:P216"/>
    <mergeCell ref="Q214:Q216"/>
    <mergeCell ref="R214:R216"/>
    <mergeCell ref="S214:S216"/>
    <mergeCell ref="N166:N168"/>
    <mergeCell ref="N169:N171"/>
    <mergeCell ref="N172:N174"/>
    <mergeCell ref="N175:N177"/>
    <mergeCell ref="N205:N207"/>
    <mergeCell ref="N208:N210"/>
    <mergeCell ref="N211:N213"/>
    <mergeCell ref="N214:N216"/>
    <mergeCell ref="O166:O168"/>
    <mergeCell ref="O169:O171"/>
    <mergeCell ref="O172:O174"/>
    <mergeCell ref="O175:O177"/>
    <mergeCell ref="N178:N180"/>
    <mergeCell ref="N184:N186"/>
    <mergeCell ref="N187:N189"/>
    <mergeCell ref="N190:N192"/>
    <mergeCell ref="N193:N195"/>
    <mergeCell ref="N196:N198"/>
    <mergeCell ref="N199:N201"/>
    <mergeCell ref="N202:N204"/>
    <mergeCell ref="S797:S799"/>
    <mergeCell ref="D20:D22"/>
    <mergeCell ref="D722:D724"/>
    <mergeCell ref="D725:D727"/>
    <mergeCell ref="D728:D730"/>
    <mergeCell ref="D731:D733"/>
    <mergeCell ref="D734:D736"/>
    <mergeCell ref="D713:D715"/>
    <mergeCell ref="D716:D718"/>
    <mergeCell ref="D719:D721"/>
    <mergeCell ref="D737:D739"/>
    <mergeCell ref="Q102:Q104"/>
    <mergeCell ref="R102:R104"/>
    <mergeCell ref="S102:S104"/>
    <mergeCell ref="Q105:Q107"/>
    <mergeCell ref="R105:R107"/>
    <mergeCell ref="S105:S107"/>
    <mergeCell ref="Q108:Q110"/>
    <mergeCell ref="R108:R110"/>
    <mergeCell ref="S108:S110"/>
    <mergeCell ref="Q746:Q748"/>
    <mergeCell ref="R746:R748"/>
    <mergeCell ref="Q156:Q158"/>
    <mergeCell ref="S770:S772"/>
    <mergeCell ref="E120:E122"/>
    <mergeCell ref="S758:S760"/>
    <mergeCell ref="Q785:Q787"/>
    <mergeCell ref="P788:P790"/>
    <mergeCell ref="Q788:Q790"/>
    <mergeCell ref="N779:N781"/>
    <mergeCell ref="E758:E760"/>
    <mergeCell ref="O710:O712"/>
    <mergeCell ref="P710:P712"/>
    <mergeCell ref="Q710:Q712"/>
    <mergeCell ref="N758:N760"/>
    <mergeCell ref="O758:O760"/>
    <mergeCell ref="P758:P760"/>
    <mergeCell ref="Q758:Q760"/>
    <mergeCell ref="E773:E775"/>
    <mergeCell ref="N773:N775"/>
    <mergeCell ref="O773:O775"/>
    <mergeCell ref="P773:P775"/>
    <mergeCell ref="Q773:Q775"/>
    <mergeCell ref="N761:N763"/>
    <mergeCell ref="O761:O763"/>
    <mergeCell ref="P761:P763"/>
    <mergeCell ref="E719:E721"/>
    <mergeCell ref="N719:N721"/>
    <mergeCell ref="O719:O721"/>
    <mergeCell ref="P719:P721"/>
    <mergeCell ref="Q719:Q721"/>
    <mergeCell ref="A800:A802"/>
    <mergeCell ref="A746:A748"/>
    <mergeCell ref="A749:A751"/>
    <mergeCell ref="A752:A754"/>
    <mergeCell ref="A755:A757"/>
    <mergeCell ref="A758:A760"/>
    <mergeCell ref="A761:A763"/>
    <mergeCell ref="A764:A766"/>
    <mergeCell ref="A767:A769"/>
    <mergeCell ref="A770:A772"/>
    <mergeCell ref="A743:A745"/>
    <mergeCell ref="A728:A730"/>
    <mergeCell ref="A731:A733"/>
    <mergeCell ref="A734:A736"/>
    <mergeCell ref="A737:A739"/>
    <mergeCell ref="A740:A742"/>
    <mergeCell ref="A710:A712"/>
    <mergeCell ref="A713:A715"/>
    <mergeCell ref="A773:A775"/>
    <mergeCell ref="A776:A778"/>
    <mergeCell ref="A779:A781"/>
    <mergeCell ref="A782:A784"/>
    <mergeCell ref="A785:A787"/>
    <mergeCell ref="A788:A790"/>
    <mergeCell ref="A716:A718"/>
    <mergeCell ref="A719:A721"/>
    <mergeCell ref="A722:A724"/>
    <mergeCell ref="A725:A727"/>
    <mergeCell ref="A833:A835"/>
    <mergeCell ref="A836:A838"/>
    <mergeCell ref="A839:A841"/>
    <mergeCell ref="A842:A844"/>
    <mergeCell ref="A845:A847"/>
    <mergeCell ref="A848:A850"/>
    <mergeCell ref="B875:B877"/>
    <mergeCell ref="A803:A805"/>
    <mergeCell ref="A854:A856"/>
    <mergeCell ref="A857:A859"/>
    <mergeCell ref="A866:A868"/>
    <mergeCell ref="A860:A862"/>
    <mergeCell ref="A863:A865"/>
    <mergeCell ref="A806:A808"/>
    <mergeCell ref="A809:A811"/>
    <mergeCell ref="A812:A814"/>
    <mergeCell ref="A815:A817"/>
    <mergeCell ref="A818:A820"/>
    <mergeCell ref="A821:A823"/>
    <mergeCell ref="A824:A826"/>
    <mergeCell ref="A827:A829"/>
    <mergeCell ref="A830:A832"/>
    <mergeCell ref="B871:B873"/>
    <mergeCell ref="N830:N832"/>
    <mergeCell ref="O830:O832"/>
    <mergeCell ref="Q833:Q835"/>
    <mergeCell ref="P839:P841"/>
    <mergeCell ref="R833:R835"/>
    <mergeCell ref="S833:S835"/>
    <mergeCell ref="S812:S814"/>
    <mergeCell ref="E722:E724"/>
    <mergeCell ref="N722:N724"/>
    <mergeCell ref="O722:O724"/>
    <mergeCell ref="P722:P724"/>
    <mergeCell ref="Q722:Q724"/>
    <mergeCell ref="R722:R724"/>
    <mergeCell ref="N734:N736"/>
    <mergeCell ref="O734:O736"/>
    <mergeCell ref="E716:E718"/>
    <mergeCell ref="N716:N718"/>
    <mergeCell ref="Q737:Q739"/>
    <mergeCell ref="E743:E745"/>
    <mergeCell ref="N743:N745"/>
    <mergeCell ref="R731:R733"/>
    <mergeCell ref="P734:P736"/>
    <mergeCell ref="Q734:Q736"/>
    <mergeCell ref="R734:R736"/>
    <mergeCell ref="N797:N799"/>
    <mergeCell ref="O797:O799"/>
    <mergeCell ref="P797:P799"/>
    <mergeCell ref="Q797:Q799"/>
    <mergeCell ref="R797:R799"/>
    <mergeCell ref="N788:N790"/>
    <mergeCell ref="O788:O790"/>
    <mergeCell ref="Q782:Q784"/>
    <mergeCell ref="S848:S850"/>
    <mergeCell ref="Q839:Q841"/>
    <mergeCell ref="N851:N853"/>
    <mergeCell ref="O845:O847"/>
    <mergeCell ref="S842:S844"/>
    <mergeCell ref="N839:N841"/>
    <mergeCell ref="O839:O841"/>
    <mergeCell ref="R842:R844"/>
    <mergeCell ref="Q842:Q844"/>
    <mergeCell ref="E842:E844"/>
    <mergeCell ref="O842:O844"/>
    <mergeCell ref="E833:E835"/>
    <mergeCell ref="N833:N835"/>
    <mergeCell ref="O833:O835"/>
    <mergeCell ref="P833:P835"/>
    <mergeCell ref="N836:N838"/>
    <mergeCell ref="O836:O838"/>
    <mergeCell ref="P836:P838"/>
    <mergeCell ref="O851:O853"/>
    <mergeCell ref="O848:O850"/>
    <mergeCell ref="R836:R838"/>
    <mergeCell ref="P857:P859"/>
    <mergeCell ref="R830:R832"/>
    <mergeCell ref="S830:S832"/>
    <mergeCell ref="E854:E856"/>
    <mergeCell ref="N854:N856"/>
    <mergeCell ref="O854:O856"/>
    <mergeCell ref="P854:P856"/>
    <mergeCell ref="Q854:Q856"/>
    <mergeCell ref="R854:R856"/>
    <mergeCell ref="S854:S856"/>
    <mergeCell ref="E845:E847"/>
    <mergeCell ref="E848:E850"/>
    <mergeCell ref="D806:D808"/>
    <mergeCell ref="N848:N850"/>
    <mergeCell ref="E836:E838"/>
    <mergeCell ref="R839:R841"/>
    <mergeCell ref="Q857:Q859"/>
    <mergeCell ref="R848:R850"/>
    <mergeCell ref="S821:S823"/>
    <mergeCell ref="E818:E820"/>
    <mergeCell ref="N818:N820"/>
    <mergeCell ref="O818:O820"/>
    <mergeCell ref="P818:P820"/>
    <mergeCell ref="Q818:Q820"/>
    <mergeCell ref="R818:R820"/>
    <mergeCell ref="N842:N844"/>
    <mergeCell ref="N845:N847"/>
    <mergeCell ref="P842:P844"/>
    <mergeCell ref="Q836:Q838"/>
    <mergeCell ref="E839:E841"/>
    <mergeCell ref="S836:S838"/>
    <mergeCell ref="S839:S841"/>
    <mergeCell ref="B3:S3"/>
    <mergeCell ref="B4:S4"/>
    <mergeCell ref="S728:S730"/>
    <mergeCell ref="E728:E730"/>
    <mergeCell ref="N728:N730"/>
    <mergeCell ref="O728:O730"/>
    <mergeCell ref="P728:P730"/>
    <mergeCell ref="Q728:Q730"/>
    <mergeCell ref="R728:R730"/>
    <mergeCell ref="S722:S724"/>
    <mergeCell ref="E725:E727"/>
    <mergeCell ref="N725:N727"/>
    <mergeCell ref="O725:O727"/>
    <mergeCell ref="P725:P727"/>
    <mergeCell ref="D710:D712"/>
    <mergeCell ref="O716:O718"/>
    <mergeCell ref="S716:S718"/>
    <mergeCell ref="S719:S721"/>
    <mergeCell ref="D10:D15"/>
    <mergeCell ref="C166:C231"/>
    <mergeCell ref="C10:C15"/>
    <mergeCell ref="S713:S715"/>
    <mergeCell ref="E713:E715"/>
    <mergeCell ref="N713:N715"/>
    <mergeCell ref="O713:O715"/>
    <mergeCell ref="P713:P715"/>
    <mergeCell ref="Q713:Q715"/>
    <mergeCell ref="R713:R715"/>
    <mergeCell ref="N710:N712"/>
    <mergeCell ref="R156:R158"/>
    <mergeCell ref="N181:N183"/>
    <mergeCell ref="Q725:Q727"/>
    <mergeCell ref="N875:N877"/>
    <mergeCell ref="O875:O877"/>
    <mergeCell ref="D875:D877"/>
    <mergeCell ref="D871:D873"/>
    <mergeCell ref="D866:D868"/>
    <mergeCell ref="C871:C873"/>
    <mergeCell ref="E871:E873"/>
    <mergeCell ref="N871:N873"/>
    <mergeCell ref="O871:O873"/>
    <mergeCell ref="N866:N868"/>
    <mergeCell ref="O866:O868"/>
    <mergeCell ref="D869:E869"/>
    <mergeCell ref="E863:E865"/>
    <mergeCell ref="N863:N865"/>
    <mergeCell ref="O863:O865"/>
    <mergeCell ref="E860:E862"/>
    <mergeCell ref="N860:N862"/>
    <mergeCell ref="O860:O862"/>
    <mergeCell ref="D863:D865"/>
    <mergeCell ref="D860:D862"/>
    <mergeCell ref="C857:C868"/>
    <mergeCell ref="E866:E868"/>
    <mergeCell ref="E857:E859"/>
    <mergeCell ref="N857:N859"/>
    <mergeCell ref="O857:O859"/>
    <mergeCell ref="D857:D859"/>
    <mergeCell ref="P875:P877"/>
    <mergeCell ref="Q875:Q877"/>
    <mergeCell ref="R875:R877"/>
    <mergeCell ref="S875:S877"/>
    <mergeCell ref="R863:R865"/>
    <mergeCell ref="S863:S865"/>
    <mergeCell ref="S845:S847"/>
    <mergeCell ref="R845:R847"/>
    <mergeCell ref="Q845:Q847"/>
    <mergeCell ref="P845:P847"/>
    <mergeCell ref="R857:R859"/>
    <mergeCell ref="S857:S859"/>
    <mergeCell ref="P871:P873"/>
    <mergeCell ref="Q871:Q873"/>
    <mergeCell ref="R871:R873"/>
    <mergeCell ref="S871:S873"/>
    <mergeCell ref="R860:R862"/>
    <mergeCell ref="S860:S862"/>
    <mergeCell ref="P863:P865"/>
    <mergeCell ref="Q863:Q865"/>
    <mergeCell ref="P860:P862"/>
    <mergeCell ref="Q860:Q862"/>
    <mergeCell ref="P866:P868"/>
    <mergeCell ref="Q866:Q868"/>
    <mergeCell ref="S866:S868"/>
    <mergeCell ref="R866:R868"/>
    <mergeCell ref="P851:P853"/>
    <mergeCell ref="Q851:Q853"/>
    <mergeCell ref="R851:R853"/>
    <mergeCell ref="S851:S853"/>
    <mergeCell ref="P848:P850"/>
    <mergeCell ref="Q848:Q850"/>
    <mergeCell ref="N815:N817"/>
    <mergeCell ref="S824:S826"/>
    <mergeCell ref="E827:E829"/>
    <mergeCell ref="N827:N829"/>
    <mergeCell ref="O827:O829"/>
    <mergeCell ref="P827:P829"/>
    <mergeCell ref="Q827:Q829"/>
    <mergeCell ref="R827:R829"/>
    <mergeCell ref="S827:S829"/>
    <mergeCell ref="E824:E826"/>
    <mergeCell ref="N824:N826"/>
    <mergeCell ref="O824:O826"/>
    <mergeCell ref="P824:P826"/>
    <mergeCell ref="Q824:Q826"/>
    <mergeCell ref="R824:R826"/>
    <mergeCell ref="S818:S820"/>
    <mergeCell ref="R815:R817"/>
    <mergeCell ref="P830:P832"/>
    <mergeCell ref="Q830:Q832"/>
    <mergeCell ref="E830:E832"/>
    <mergeCell ref="S815:S817"/>
    <mergeCell ref="E812:E814"/>
    <mergeCell ref="N812:N814"/>
    <mergeCell ref="O812:O814"/>
    <mergeCell ref="P812:P814"/>
    <mergeCell ref="Q812:Q814"/>
    <mergeCell ref="R788:R790"/>
    <mergeCell ref="S803:S805"/>
    <mergeCell ref="S788:S790"/>
    <mergeCell ref="E800:E802"/>
    <mergeCell ref="N803:N805"/>
    <mergeCell ref="O803:O805"/>
    <mergeCell ref="P803:P805"/>
    <mergeCell ref="Q803:Q805"/>
    <mergeCell ref="R803:R805"/>
    <mergeCell ref="E821:E823"/>
    <mergeCell ref="N821:N823"/>
    <mergeCell ref="O821:O823"/>
    <mergeCell ref="P821:P823"/>
    <mergeCell ref="Q821:Q823"/>
    <mergeCell ref="R821:R823"/>
    <mergeCell ref="N809:N811"/>
    <mergeCell ref="O809:O811"/>
    <mergeCell ref="P809:P811"/>
    <mergeCell ref="Q809:Q811"/>
    <mergeCell ref="R809:R811"/>
    <mergeCell ref="O815:O817"/>
    <mergeCell ref="P815:P817"/>
    <mergeCell ref="Q815:Q817"/>
    <mergeCell ref="N800:N802"/>
    <mergeCell ref="O800:O802"/>
    <mergeCell ref="P800:P802"/>
    <mergeCell ref="Q800:Q802"/>
    <mergeCell ref="R812:R814"/>
    <mergeCell ref="S806:S808"/>
    <mergeCell ref="S809:S811"/>
    <mergeCell ref="N806:N808"/>
    <mergeCell ref="O806:O808"/>
    <mergeCell ref="P806:P808"/>
    <mergeCell ref="Q806:Q808"/>
    <mergeCell ref="R806:R808"/>
    <mergeCell ref="S800:S802"/>
    <mergeCell ref="R800:R802"/>
    <mergeCell ref="S776:S778"/>
    <mergeCell ref="E776:E778"/>
    <mergeCell ref="N776:N778"/>
    <mergeCell ref="O776:O778"/>
    <mergeCell ref="P776:P778"/>
    <mergeCell ref="Q776:Q778"/>
    <mergeCell ref="R776:R778"/>
    <mergeCell ref="N782:N784"/>
    <mergeCell ref="N785:N787"/>
    <mergeCell ref="O782:O784"/>
    <mergeCell ref="O785:O787"/>
    <mergeCell ref="P782:P784"/>
    <mergeCell ref="P785:P787"/>
    <mergeCell ref="R782:R784"/>
    <mergeCell ref="S782:S784"/>
    <mergeCell ref="R785:R787"/>
    <mergeCell ref="S785:S787"/>
    <mergeCell ref="S779:S781"/>
    <mergeCell ref="S761:S763"/>
    <mergeCell ref="R758:R760"/>
    <mergeCell ref="O779:O781"/>
    <mergeCell ref="P779:P781"/>
    <mergeCell ref="Q779:Q781"/>
    <mergeCell ref="S764:S766"/>
    <mergeCell ref="E767:E769"/>
    <mergeCell ref="N767:N769"/>
    <mergeCell ref="O767:O769"/>
    <mergeCell ref="P767:P769"/>
    <mergeCell ref="Q767:Q769"/>
    <mergeCell ref="R767:R769"/>
    <mergeCell ref="S767:S769"/>
    <mergeCell ref="E764:E766"/>
    <mergeCell ref="N764:N766"/>
    <mergeCell ref="O764:O766"/>
    <mergeCell ref="P764:P766"/>
    <mergeCell ref="Q764:Q766"/>
    <mergeCell ref="R764:R766"/>
    <mergeCell ref="R779:R781"/>
    <mergeCell ref="R773:R775"/>
    <mergeCell ref="S773:S775"/>
    <mergeCell ref="E770:E772"/>
    <mergeCell ref="N770:N772"/>
    <mergeCell ref="O770:O772"/>
    <mergeCell ref="P770:P772"/>
    <mergeCell ref="Q770:Q772"/>
    <mergeCell ref="R770:R772"/>
    <mergeCell ref="Q761:Q763"/>
    <mergeCell ref="R761:R763"/>
    <mergeCell ref="S755:S757"/>
    <mergeCell ref="E752:E754"/>
    <mergeCell ref="N752:N754"/>
    <mergeCell ref="O752:O754"/>
    <mergeCell ref="P752:P754"/>
    <mergeCell ref="Q752:Q754"/>
    <mergeCell ref="R752:R754"/>
    <mergeCell ref="S752:S754"/>
    <mergeCell ref="E755:E757"/>
    <mergeCell ref="N755:N757"/>
    <mergeCell ref="O755:O757"/>
    <mergeCell ref="P755:P757"/>
    <mergeCell ref="Q755:Q757"/>
    <mergeCell ref="R755:R757"/>
    <mergeCell ref="N746:N748"/>
    <mergeCell ref="O746:O748"/>
    <mergeCell ref="P746:P748"/>
    <mergeCell ref="N749:N751"/>
    <mergeCell ref="O749:O751"/>
    <mergeCell ref="P749:P751"/>
    <mergeCell ref="Q749:Q751"/>
    <mergeCell ref="R749:R751"/>
    <mergeCell ref="S749:S751"/>
    <mergeCell ref="R725:R727"/>
    <mergeCell ref="S725:S727"/>
    <mergeCell ref="E731:E733"/>
    <mergeCell ref="N731:N733"/>
    <mergeCell ref="O731:O733"/>
    <mergeCell ref="P731:P733"/>
    <mergeCell ref="S731:S733"/>
    <mergeCell ref="S746:S748"/>
    <mergeCell ref="S734:S736"/>
    <mergeCell ref="Q731:Q733"/>
    <mergeCell ref="S743:S745"/>
    <mergeCell ref="O743:O745"/>
    <mergeCell ref="P743:P745"/>
    <mergeCell ref="Q743:Q745"/>
    <mergeCell ref="R743:R745"/>
    <mergeCell ref="S737:S739"/>
    <mergeCell ref="E740:E742"/>
    <mergeCell ref="N740:N742"/>
    <mergeCell ref="O740:O742"/>
    <mergeCell ref="P740:P742"/>
    <mergeCell ref="Q740:Q742"/>
    <mergeCell ref="R740:R742"/>
    <mergeCell ref="S740:S742"/>
    <mergeCell ref="N737:N739"/>
    <mergeCell ref="O737:O739"/>
    <mergeCell ref="P737:P739"/>
    <mergeCell ref="R737:R739"/>
    <mergeCell ref="E734:E736"/>
    <mergeCell ref="R719:R721"/>
    <mergeCell ref="O277:O279"/>
    <mergeCell ref="P277:P279"/>
    <mergeCell ref="Q277:Q279"/>
    <mergeCell ref="R277:R279"/>
    <mergeCell ref="S277:S279"/>
    <mergeCell ref="N295:N297"/>
    <mergeCell ref="N298:N300"/>
    <mergeCell ref="O292:O294"/>
    <mergeCell ref="P292:P294"/>
    <mergeCell ref="Q292:Q294"/>
    <mergeCell ref="R292:R294"/>
    <mergeCell ref="S292:S294"/>
    <mergeCell ref="O295:O297"/>
    <mergeCell ref="P295:P297"/>
    <mergeCell ref="Q295:Q297"/>
    <mergeCell ref="R295:R297"/>
    <mergeCell ref="S295:S297"/>
    <mergeCell ref="O298:O300"/>
    <mergeCell ref="P298:P300"/>
    <mergeCell ref="Q298:Q300"/>
    <mergeCell ref="R298:R300"/>
    <mergeCell ref="S298:S300"/>
    <mergeCell ref="N301:N303"/>
    <mergeCell ref="N304:N306"/>
    <mergeCell ref="N307:N309"/>
    <mergeCell ref="O301:O303"/>
    <mergeCell ref="O280:O282"/>
    <mergeCell ref="P280:P282"/>
    <mergeCell ref="Q280:Q282"/>
    <mergeCell ref="R280:R282"/>
    <mergeCell ref="S280:S282"/>
    <mergeCell ref="O259:O261"/>
    <mergeCell ref="P259:P261"/>
    <mergeCell ref="Q259:Q261"/>
    <mergeCell ref="R259:R261"/>
    <mergeCell ref="S259:S261"/>
    <mergeCell ref="O262:O264"/>
    <mergeCell ref="P262:P264"/>
    <mergeCell ref="Q262:Q264"/>
    <mergeCell ref="R262:R264"/>
    <mergeCell ref="S262:S264"/>
    <mergeCell ref="O265:O267"/>
    <mergeCell ref="P265:P267"/>
    <mergeCell ref="P716:P718"/>
    <mergeCell ref="Q716:Q718"/>
    <mergeCell ref="R716:R718"/>
    <mergeCell ref="P301:P303"/>
    <mergeCell ref="Q301:Q303"/>
    <mergeCell ref="R301:R303"/>
    <mergeCell ref="S301:S303"/>
    <mergeCell ref="O304:O306"/>
    <mergeCell ref="P304:P306"/>
    <mergeCell ref="Q304:Q306"/>
    <mergeCell ref="R304:R306"/>
    <mergeCell ref="S304:S306"/>
    <mergeCell ref="O307:O309"/>
    <mergeCell ref="P307:P309"/>
    <mergeCell ref="Q307:Q309"/>
    <mergeCell ref="R307:R309"/>
    <mergeCell ref="S307:S309"/>
    <mergeCell ref="O415:O417"/>
    <mergeCell ref="O361:O363"/>
    <mergeCell ref="P361:P363"/>
    <mergeCell ref="E54:E56"/>
    <mergeCell ref="N54:N56"/>
    <mergeCell ref="O54:O56"/>
    <mergeCell ref="P54:P56"/>
    <mergeCell ref="Q54:Q56"/>
    <mergeCell ref="R54:R56"/>
    <mergeCell ref="S54:S56"/>
    <mergeCell ref="C232:C255"/>
    <mergeCell ref="D241:D246"/>
    <mergeCell ref="D247:D252"/>
    <mergeCell ref="O244:O246"/>
    <mergeCell ref="O247:O249"/>
    <mergeCell ref="O250:O252"/>
    <mergeCell ref="O253:O255"/>
    <mergeCell ref="C54:C164"/>
    <mergeCell ref="D147:D164"/>
    <mergeCell ref="D166:D198"/>
    <mergeCell ref="D108:D143"/>
    <mergeCell ref="D144:D146"/>
    <mergeCell ref="D78:D107"/>
    <mergeCell ref="E105:E107"/>
    <mergeCell ref="E108:E110"/>
    <mergeCell ref="E111:E113"/>
    <mergeCell ref="E114:E116"/>
    <mergeCell ref="E117:E119"/>
    <mergeCell ref="S156:S158"/>
    <mergeCell ref="Q159:Q161"/>
    <mergeCell ref="R159:R161"/>
    <mergeCell ref="S159:S161"/>
    <mergeCell ref="Q162:Q164"/>
    <mergeCell ref="R162:R164"/>
    <mergeCell ref="S162:S164"/>
    <mergeCell ref="N10:N12"/>
    <mergeCell ref="R38:R48"/>
    <mergeCell ref="C38:C48"/>
    <mergeCell ref="E38:E48"/>
    <mergeCell ref="N38:N48"/>
    <mergeCell ref="O38:O48"/>
    <mergeCell ref="P38:P48"/>
    <mergeCell ref="S29:S31"/>
    <mergeCell ref="E26:E28"/>
    <mergeCell ref="D38:D48"/>
    <mergeCell ref="D23:D37"/>
    <mergeCell ref="N35:N37"/>
    <mergeCell ref="O35:O37"/>
    <mergeCell ref="P35:P37"/>
    <mergeCell ref="Q35:Q37"/>
    <mergeCell ref="R35:R37"/>
    <mergeCell ref="S35:S37"/>
    <mergeCell ref="E32:E34"/>
    <mergeCell ref="N32:N34"/>
    <mergeCell ref="O32:O34"/>
    <mergeCell ref="P32:P34"/>
    <mergeCell ref="Q32:Q34"/>
    <mergeCell ref="R32:R34"/>
    <mergeCell ref="E23:E25"/>
    <mergeCell ref="S26:S28"/>
    <mergeCell ref="O23:O25"/>
    <mergeCell ref="P23:P25"/>
    <mergeCell ref="Q23:Q25"/>
    <mergeCell ref="R23:R25"/>
    <mergeCell ref="S23:S25"/>
    <mergeCell ref="P29:P31"/>
    <mergeCell ref="Q29:Q31"/>
    <mergeCell ref="Q13:Q15"/>
    <mergeCell ref="S10:S12"/>
    <mergeCell ref="Q7:Q9"/>
    <mergeCell ref="R7:R9"/>
    <mergeCell ref="B20:B48"/>
    <mergeCell ref="C20:C22"/>
    <mergeCell ref="E20:E22"/>
    <mergeCell ref="N20:N22"/>
    <mergeCell ref="O20:O22"/>
    <mergeCell ref="P20:P22"/>
    <mergeCell ref="Q20:Q22"/>
    <mergeCell ref="R20:R22"/>
    <mergeCell ref="R10:R12"/>
    <mergeCell ref="C16:C18"/>
    <mergeCell ref="E16:E18"/>
    <mergeCell ref="N16:N18"/>
    <mergeCell ref="O16:O18"/>
    <mergeCell ref="P16:P18"/>
    <mergeCell ref="Q16:Q18"/>
    <mergeCell ref="R16:R18"/>
    <mergeCell ref="E29:E31"/>
    <mergeCell ref="N29:N31"/>
    <mergeCell ref="O29:O31"/>
    <mergeCell ref="C23:C37"/>
    <mergeCell ref="N23:N25"/>
    <mergeCell ref="S20:S22"/>
    <mergeCell ref="S38:S48"/>
    <mergeCell ref="S32:S34"/>
    <mergeCell ref="Q38:Q48"/>
    <mergeCell ref="S7:S9"/>
    <mergeCell ref="E10:E12"/>
    <mergeCell ref="O10:O12"/>
    <mergeCell ref="D848:D850"/>
    <mergeCell ref="C875:C877"/>
    <mergeCell ref="E875:E877"/>
    <mergeCell ref="D851:D853"/>
    <mergeCell ref="P10:P12"/>
    <mergeCell ref="Q10:Q12"/>
    <mergeCell ref="N5:S5"/>
    <mergeCell ref="B166:B708"/>
    <mergeCell ref="B7:B18"/>
    <mergeCell ref="C7:C9"/>
    <mergeCell ref="E7:E9"/>
    <mergeCell ref="N7:N9"/>
    <mergeCell ref="O7:O9"/>
    <mergeCell ref="P7:P9"/>
    <mergeCell ref="S16:S18"/>
    <mergeCell ref="D16:D18"/>
    <mergeCell ref="D7:D9"/>
    <mergeCell ref="E13:E15"/>
    <mergeCell ref="R13:R15"/>
    <mergeCell ref="S13:S15"/>
    <mergeCell ref="N26:N28"/>
    <mergeCell ref="O26:O28"/>
    <mergeCell ref="P26:P28"/>
    <mergeCell ref="Q26:Q28"/>
    <mergeCell ref="R26:R28"/>
    <mergeCell ref="N13:N15"/>
    <mergeCell ref="O13:O15"/>
    <mergeCell ref="R29:R31"/>
    <mergeCell ref="P13:P15"/>
    <mergeCell ref="E35:E37"/>
    <mergeCell ref="E313:E315"/>
    <mergeCell ref="E316:E318"/>
    <mergeCell ref="C710:C799"/>
    <mergeCell ref="E797:E799"/>
    <mergeCell ref="D854:D856"/>
    <mergeCell ref="E803:E805"/>
    <mergeCell ref="D764:D766"/>
    <mergeCell ref="D761:D763"/>
    <mergeCell ref="D758:D760"/>
    <mergeCell ref="D755:D757"/>
    <mergeCell ref="E788:E790"/>
    <mergeCell ref="D746:D748"/>
    <mergeCell ref="D752:D754"/>
    <mergeCell ref="E710:E712"/>
    <mergeCell ref="E851:E853"/>
    <mergeCell ref="C800:C856"/>
    <mergeCell ref="E809:E811"/>
    <mergeCell ref="E815:E817"/>
    <mergeCell ref="B881:M882"/>
    <mergeCell ref="D800:D802"/>
    <mergeCell ref="D803:D805"/>
    <mergeCell ref="D809:D811"/>
    <mergeCell ref="D812:D814"/>
    <mergeCell ref="D815:D817"/>
    <mergeCell ref="D818:D820"/>
    <mergeCell ref="D821:D823"/>
    <mergeCell ref="D824:D826"/>
    <mergeCell ref="D827:D829"/>
    <mergeCell ref="D830:D832"/>
    <mergeCell ref="D833:D835"/>
    <mergeCell ref="D836:D838"/>
    <mergeCell ref="D839:D841"/>
    <mergeCell ref="D842:D844"/>
    <mergeCell ref="D845:D847"/>
    <mergeCell ref="E129:E131"/>
    <mergeCell ref="E132:E134"/>
    <mergeCell ref="E135:E137"/>
    <mergeCell ref="E138:E140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782:E784"/>
    <mergeCell ref="E785:E787"/>
    <mergeCell ref="E779:E781"/>
    <mergeCell ref="E307:E309"/>
    <mergeCell ref="E141:E143"/>
    <mergeCell ref="E144:E146"/>
    <mergeCell ref="E761:E763"/>
    <mergeCell ref="E430:E432"/>
    <mergeCell ref="E202:E204"/>
    <mergeCell ref="E331:E333"/>
    <mergeCell ref="E334:E336"/>
    <mergeCell ref="E391:E393"/>
    <mergeCell ref="E211:E213"/>
    <mergeCell ref="E214:E216"/>
    <mergeCell ref="E217:E219"/>
    <mergeCell ref="E147:E149"/>
    <mergeCell ref="E150:E152"/>
    <mergeCell ref="E153:E155"/>
    <mergeCell ref="E806:E808"/>
    <mergeCell ref="E749:E751"/>
    <mergeCell ref="D767:D769"/>
    <mergeCell ref="D785:D787"/>
    <mergeCell ref="D782:D784"/>
    <mergeCell ref="D779:D781"/>
    <mergeCell ref="D776:D778"/>
    <mergeCell ref="D773:D775"/>
    <mergeCell ref="D770:D772"/>
    <mergeCell ref="E403:E405"/>
    <mergeCell ref="E406:E408"/>
    <mergeCell ref="E409:E411"/>
    <mergeCell ref="E412:E414"/>
    <mergeCell ref="E415:E417"/>
    <mergeCell ref="E418:E420"/>
    <mergeCell ref="E421:E423"/>
    <mergeCell ref="D229:D231"/>
    <mergeCell ref="E229:E231"/>
    <mergeCell ref="D788:D790"/>
    <mergeCell ref="D749:D751"/>
    <mergeCell ref="D253:D255"/>
    <mergeCell ref="D743:D745"/>
    <mergeCell ref="D740:D742"/>
    <mergeCell ref="E253:E255"/>
    <mergeCell ref="D283:D324"/>
    <mergeCell ref="D325:D381"/>
    <mergeCell ref="D382:D423"/>
    <mergeCell ref="D424:D555"/>
    <mergeCell ref="D556:D600"/>
    <mergeCell ref="D797:D799"/>
    <mergeCell ref="E322:E324"/>
    <mergeCell ref="E325:E327"/>
    <mergeCell ref="N141:N143"/>
    <mergeCell ref="N144:N146"/>
    <mergeCell ref="E535:E537"/>
    <mergeCell ref="E737:E739"/>
    <mergeCell ref="E746:E748"/>
    <mergeCell ref="E166:E168"/>
    <mergeCell ref="B5:M5"/>
    <mergeCell ref="D54:D68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1"/>
    <mergeCell ref="E102:E104"/>
    <mergeCell ref="D69:D77"/>
    <mergeCell ref="D217:D222"/>
    <mergeCell ref="E199:E201"/>
    <mergeCell ref="E205:E207"/>
    <mergeCell ref="E208:E210"/>
    <mergeCell ref="E156:E158"/>
    <mergeCell ref="E159:E161"/>
    <mergeCell ref="E162:E164"/>
    <mergeCell ref="O87:O89"/>
    <mergeCell ref="O90:O92"/>
    <mergeCell ref="O93:O95"/>
    <mergeCell ref="O96:O98"/>
    <mergeCell ref="O99:O101"/>
    <mergeCell ref="O102:O104"/>
    <mergeCell ref="O105:O107"/>
    <mergeCell ref="O108:O110"/>
    <mergeCell ref="O111:O113"/>
    <mergeCell ref="O114:O116"/>
    <mergeCell ref="O117:O119"/>
    <mergeCell ref="O120:O122"/>
    <mergeCell ref="O123:O125"/>
    <mergeCell ref="O126:O128"/>
    <mergeCell ref="O129:O131"/>
    <mergeCell ref="O132:O134"/>
    <mergeCell ref="N57:N59"/>
    <mergeCell ref="N60:N62"/>
    <mergeCell ref="N63:N65"/>
    <mergeCell ref="N66:N68"/>
    <mergeCell ref="N69:N71"/>
    <mergeCell ref="N72:N74"/>
    <mergeCell ref="N75:N77"/>
    <mergeCell ref="N78:N80"/>
    <mergeCell ref="N81:N83"/>
    <mergeCell ref="N84:N86"/>
    <mergeCell ref="N87:N89"/>
    <mergeCell ref="N90:N92"/>
    <mergeCell ref="N93:N95"/>
    <mergeCell ref="N96:N98"/>
    <mergeCell ref="N99:N101"/>
    <mergeCell ref="N102:N104"/>
    <mergeCell ref="O135:O137"/>
    <mergeCell ref="O138:O140"/>
    <mergeCell ref="O141:O143"/>
    <mergeCell ref="O144:O146"/>
    <mergeCell ref="O147:O149"/>
    <mergeCell ref="O150:O152"/>
    <mergeCell ref="O153:O155"/>
    <mergeCell ref="O156:O158"/>
    <mergeCell ref="O159:O161"/>
    <mergeCell ref="O162:O164"/>
    <mergeCell ref="P57:P59"/>
    <mergeCell ref="P72:P74"/>
    <mergeCell ref="P87:P89"/>
    <mergeCell ref="P102:P104"/>
    <mergeCell ref="P105:P107"/>
    <mergeCell ref="P108:P110"/>
    <mergeCell ref="P111:P113"/>
    <mergeCell ref="P126:P128"/>
    <mergeCell ref="P141:P143"/>
    <mergeCell ref="P156:P158"/>
    <mergeCell ref="P159:P161"/>
    <mergeCell ref="P162:P164"/>
    <mergeCell ref="O57:O59"/>
    <mergeCell ref="O60:O62"/>
    <mergeCell ref="O63:O65"/>
    <mergeCell ref="O66:O68"/>
    <mergeCell ref="O69:O71"/>
    <mergeCell ref="O72:O74"/>
    <mergeCell ref="O75:O77"/>
    <mergeCell ref="O78:O80"/>
    <mergeCell ref="O81:O83"/>
    <mergeCell ref="O84:O86"/>
    <mergeCell ref="Q57:Q59"/>
    <mergeCell ref="R57:R59"/>
    <mergeCell ref="S57:S59"/>
    <mergeCell ref="P60:P62"/>
    <mergeCell ref="Q60:Q62"/>
    <mergeCell ref="R60:R62"/>
    <mergeCell ref="S60:S62"/>
    <mergeCell ref="P63:P65"/>
    <mergeCell ref="Q63:Q65"/>
    <mergeCell ref="R63:R65"/>
    <mergeCell ref="S63:S65"/>
    <mergeCell ref="P66:P68"/>
    <mergeCell ref="Q66:Q68"/>
    <mergeCell ref="R66:R68"/>
    <mergeCell ref="S66:S68"/>
    <mergeCell ref="P69:P71"/>
    <mergeCell ref="Q69:Q71"/>
    <mergeCell ref="R69:R71"/>
    <mergeCell ref="S69:S71"/>
    <mergeCell ref="Q72:Q74"/>
    <mergeCell ref="R72:R74"/>
    <mergeCell ref="S72:S74"/>
    <mergeCell ref="P75:P77"/>
    <mergeCell ref="Q75:Q77"/>
    <mergeCell ref="R75:R77"/>
    <mergeCell ref="S75:S77"/>
    <mergeCell ref="P78:P80"/>
    <mergeCell ref="Q78:Q80"/>
    <mergeCell ref="R78:R80"/>
    <mergeCell ref="S78:S80"/>
    <mergeCell ref="P81:P83"/>
    <mergeCell ref="Q81:Q83"/>
    <mergeCell ref="R81:R83"/>
    <mergeCell ref="S81:S83"/>
    <mergeCell ref="P84:P86"/>
    <mergeCell ref="Q84:Q86"/>
    <mergeCell ref="R84:R86"/>
    <mergeCell ref="S84:S86"/>
    <mergeCell ref="Q87:Q89"/>
    <mergeCell ref="R87:R89"/>
    <mergeCell ref="S87:S89"/>
    <mergeCell ref="P90:P92"/>
    <mergeCell ref="Q90:Q92"/>
    <mergeCell ref="R90:R92"/>
    <mergeCell ref="S90:S92"/>
    <mergeCell ref="P93:P95"/>
    <mergeCell ref="Q93:Q95"/>
    <mergeCell ref="R93:R95"/>
    <mergeCell ref="S93:S95"/>
    <mergeCell ref="P96:P98"/>
    <mergeCell ref="Q96:Q98"/>
    <mergeCell ref="R96:R98"/>
    <mergeCell ref="S96:S98"/>
    <mergeCell ref="P99:P101"/>
    <mergeCell ref="Q99:Q101"/>
    <mergeCell ref="R99:R101"/>
    <mergeCell ref="S99:S101"/>
    <mergeCell ref="Q111:Q113"/>
    <mergeCell ref="R111:R113"/>
    <mergeCell ref="S111:S113"/>
    <mergeCell ref="P114:P116"/>
    <mergeCell ref="Q114:Q116"/>
    <mergeCell ref="R114:R116"/>
    <mergeCell ref="S114:S116"/>
    <mergeCell ref="P117:P119"/>
    <mergeCell ref="Q117:Q119"/>
    <mergeCell ref="R117:R119"/>
    <mergeCell ref="S117:S119"/>
    <mergeCell ref="P120:P122"/>
    <mergeCell ref="Q120:Q122"/>
    <mergeCell ref="R120:R122"/>
    <mergeCell ref="S120:S122"/>
    <mergeCell ref="P123:P125"/>
    <mergeCell ref="Q123:Q125"/>
    <mergeCell ref="R123:R125"/>
    <mergeCell ref="S123:S125"/>
    <mergeCell ref="Q126:Q128"/>
    <mergeCell ref="R126:R128"/>
    <mergeCell ref="S126:S128"/>
    <mergeCell ref="P129:P131"/>
    <mergeCell ref="Q129:Q131"/>
    <mergeCell ref="R129:R131"/>
    <mergeCell ref="S129:S131"/>
    <mergeCell ref="P132:P134"/>
    <mergeCell ref="Q132:Q134"/>
    <mergeCell ref="R132:R134"/>
    <mergeCell ref="S132:S134"/>
    <mergeCell ref="P135:P137"/>
    <mergeCell ref="Q135:Q137"/>
    <mergeCell ref="R135:R137"/>
    <mergeCell ref="S135:S137"/>
    <mergeCell ref="P138:P140"/>
    <mergeCell ref="Q138:Q140"/>
    <mergeCell ref="R138:R140"/>
    <mergeCell ref="S138:S140"/>
    <mergeCell ref="Q141:Q143"/>
    <mergeCell ref="R141:R143"/>
    <mergeCell ref="S141:S143"/>
    <mergeCell ref="P144:P146"/>
    <mergeCell ref="Q144:Q146"/>
    <mergeCell ref="R144:R146"/>
    <mergeCell ref="S144:S146"/>
    <mergeCell ref="P147:P149"/>
    <mergeCell ref="Q147:Q149"/>
    <mergeCell ref="R147:R149"/>
    <mergeCell ref="S147:S149"/>
    <mergeCell ref="P150:P152"/>
    <mergeCell ref="Q150:Q152"/>
    <mergeCell ref="R150:R152"/>
    <mergeCell ref="S150:S152"/>
    <mergeCell ref="P153:P155"/>
    <mergeCell ref="Q153:Q155"/>
    <mergeCell ref="R153:R155"/>
    <mergeCell ref="S153:S155"/>
    <mergeCell ref="O193:O195"/>
    <mergeCell ref="O196:O198"/>
    <mergeCell ref="O199:O201"/>
    <mergeCell ref="O202:O204"/>
    <mergeCell ref="O205:O207"/>
    <mergeCell ref="O208:O210"/>
    <mergeCell ref="O211:O213"/>
    <mergeCell ref="O214:O216"/>
    <mergeCell ref="O217:O219"/>
    <mergeCell ref="O220:O222"/>
    <mergeCell ref="O223:O225"/>
    <mergeCell ref="O226:O228"/>
    <mergeCell ref="O229:O231"/>
    <mergeCell ref="O232:O234"/>
    <mergeCell ref="O235:O237"/>
    <mergeCell ref="O238:O240"/>
    <mergeCell ref="O241:O243"/>
    <mergeCell ref="S322:S324"/>
    <mergeCell ref="O319:O321"/>
    <mergeCell ref="P319:P321"/>
    <mergeCell ref="Q319:Q321"/>
    <mergeCell ref="R319:R321"/>
    <mergeCell ref="S319:S321"/>
    <mergeCell ref="Q265:Q267"/>
    <mergeCell ref="R265:R267"/>
    <mergeCell ref="S265:S267"/>
    <mergeCell ref="O268:O270"/>
    <mergeCell ref="P268:P270"/>
    <mergeCell ref="Q268:Q270"/>
    <mergeCell ref="R268:R270"/>
    <mergeCell ref="S268:S270"/>
    <mergeCell ref="O271:O273"/>
    <mergeCell ref="P271:P273"/>
    <mergeCell ref="Q271:Q273"/>
    <mergeCell ref="R271:R273"/>
    <mergeCell ref="S271:S273"/>
    <mergeCell ref="O274:O276"/>
    <mergeCell ref="P274:P276"/>
    <mergeCell ref="Q274:Q276"/>
    <mergeCell ref="R274:R276"/>
    <mergeCell ref="S274:S276"/>
    <mergeCell ref="P379:P384"/>
    <mergeCell ref="Q379:Q384"/>
    <mergeCell ref="R379:R384"/>
    <mergeCell ref="O388:O390"/>
    <mergeCell ref="P388:P390"/>
    <mergeCell ref="Q388:Q390"/>
    <mergeCell ref="R388:R390"/>
    <mergeCell ref="S388:S390"/>
    <mergeCell ref="O391:O393"/>
    <mergeCell ref="P391:P393"/>
    <mergeCell ref="Q391:Q393"/>
    <mergeCell ref="R391:R393"/>
    <mergeCell ref="S391:S393"/>
    <mergeCell ref="O283:O285"/>
    <mergeCell ref="P283:P285"/>
    <mergeCell ref="Q283:Q285"/>
    <mergeCell ref="R283:R285"/>
    <mergeCell ref="S283:S285"/>
    <mergeCell ref="O286:O288"/>
    <mergeCell ref="P286:P288"/>
    <mergeCell ref="Q286:Q288"/>
    <mergeCell ref="R286:R288"/>
    <mergeCell ref="S286:S288"/>
    <mergeCell ref="O289:O291"/>
    <mergeCell ref="P289:P291"/>
    <mergeCell ref="Q289:Q291"/>
    <mergeCell ref="R289:R291"/>
    <mergeCell ref="S289:S291"/>
    <mergeCell ref="O322:O324"/>
    <mergeCell ref="P322:P324"/>
    <mergeCell ref="Q322:Q324"/>
    <mergeCell ref="R322:R324"/>
    <mergeCell ref="O466:O468"/>
    <mergeCell ref="P466:P468"/>
    <mergeCell ref="Q466:Q468"/>
    <mergeCell ref="R466:R468"/>
    <mergeCell ref="S466:S468"/>
    <mergeCell ref="O469:O471"/>
    <mergeCell ref="P469:P471"/>
    <mergeCell ref="Q469:Q471"/>
    <mergeCell ref="R469:R471"/>
    <mergeCell ref="S469:S471"/>
    <mergeCell ref="O403:O405"/>
    <mergeCell ref="P403:P405"/>
    <mergeCell ref="Q403:Q405"/>
    <mergeCell ref="R403:R405"/>
    <mergeCell ref="S403:S405"/>
    <mergeCell ref="O406:O408"/>
    <mergeCell ref="P406:P408"/>
    <mergeCell ref="Q406:Q408"/>
    <mergeCell ref="R406:R408"/>
    <mergeCell ref="S406:S408"/>
    <mergeCell ref="P415:P417"/>
    <mergeCell ref="Q415:Q417"/>
    <mergeCell ref="R415:R417"/>
    <mergeCell ref="S415:S417"/>
    <mergeCell ref="O418:O420"/>
    <mergeCell ref="P418:P420"/>
    <mergeCell ref="Q418:Q420"/>
    <mergeCell ref="R418:R420"/>
    <mergeCell ref="S418:S420"/>
    <mergeCell ref="O427:O429"/>
    <mergeCell ref="Q457:Q459"/>
    <mergeCell ref="R457:R459"/>
    <mergeCell ref="P493:P495"/>
    <mergeCell ref="Q505:Q507"/>
    <mergeCell ref="R505:R507"/>
    <mergeCell ref="S505:S507"/>
    <mergeCell ref="O508:O510"/>
    <mergeCell ref="P508:P510"/>
    <mergeCell ref="Q508:Q510"/>
    <mergeCell ref="R508:R510"/>
    <mergeCell ref="S508:S510"/>
    <mergeCell ref="O487:O489"/>
    <mergeCell ref="P487:P489"/>
    <mergeCell ref="S460:S462"/>
    <mergeCell ref="O463:O465"/>
    <mergeCell ref="P463:P465"/>
    <mergeCell ref="Q463:Q465"/>
    <mergeCell ref="R463:R465"/>
    <mergeCell ref="S463:S465"/>
    <mergeCell ref="S478:S480"/>
    <mergeCell ref="O481:O483"/>
    <mergeCell ref="P481:P483"/>
    <mergeCell ref="Q481:Q483"/>
    <mergeCell ref="R481:R483"/>
    <mergeCell ref="S481:S483"/>
    <mergeCell ref="O484:O486"/>
    <mergeCell ref="P484:P486"/>
    <mergeCell ref="Q484:Q486"/>
    <mergeCell ref="R484:R486"/>
    <mergeCell ref="S484:S486"/>
    <mergeCell ref="O460:O462"/>
    <mergeCell ref="P460:P462"/>
    <mergeCell ref="Q460:Q462"/>
    <mergeCell ref="R460:R462"/>
    <mergeCell ref="S520:S522"/>
    <mergeCell ref="O499:O501"/>
    <mergeCell ref="P499:P501"/>
    <mergeCell ref="Q499:Q501"/>
    <mergeCell ref="R499:R501"/>
    <mergeCell ref="S499:S501"/>
    <mergeCell ref="O502:O504"/>
    <mergeCell ref="P502:P504"/>
    <mergeCell ref="Q502:Q504"/>
    <mergeCell ref="R502:R504"/>
    <mergeCell ref="S502:S504"/>
    <mergeCell ref="R487:R489"/>
    <mergeCell ref="S487:S489"/>
    <mergeCell ref="O490:O492"/>
    <mergeCell ref="P490:P492"/>
    <mergeCell ref="Q490:Q492"/>
    <mergeCell ref="R490:R492"/>
    <mergeCell ref="S490:S492"/>
    <mergeCell ref="Q493:Q495"/>
    <mergeCell ref="R493:R495"/>
    <mergeCell ref="S493:S495"/>
    <mergeCell ref="O496:O498"/>
    <mergeCell ref="P496:P498"/>
    <mergeCell ref="Q496:Q498"/>
    <mergeCell ref="R496:R498"/>
    <mergeCell ref="S496:S498"/>
    <mergeCell ref="Q514:Q516"/>
    <mergeCell ref="R514:R516"/>
    <mergeCell ref="S514:S516"/>
    <mergeCell ref="O505:O507"/>
    <mergeCell ref="P505:P507"/>
    <mergeCell ref="O493:O495"/>
    <mergeCell ref="S685:S687"/>
    <mergeCell ref="P637:P639"/>
    <mergeCell ref="Q637:Q639"/>
    <mergeCell ref="R637:R639"/>
    <mergeCell ref="S637:S639"/>
    <mergeCell ref="O640:O642"/>
    <mergeCell ref="P640:P642"/>
    <mergeCell ref="Q640:Q642"/>
    <mergeCell ref="R640:R642"/>
    <mergeCell ref="S640:S642"/>
    <mergeCell ref="S655:S657"/>
    <mergeCell ref="O658:O660"/>
    <mergeCell ref="P658:P660"/>
    <mergeCell ref="Q658:Q660"/>
    <mergeCell ref="R658:R660"/>
    <mergeCell ref="S658:S660"/>
    <mergeCell ref="O661:O663"/>
    <mergeCell ref="P661:P663"/>
    <mergeCell ref="Q661:Q663"/>
    <mergeCell ref="R661:R663"/>
    <mergeCell ref="S661:S663"/>
    <mergeCell ref="O637:O639"/>
    <mergeCell ref="S670:S672"/>
    <mergeCell ref="O673:O675"/>
    <mergeCell ref="P673:P675"/>
    <mergeCell ref="Q673:Q675"/>
    <mergeCell ref="R673:R675"/>
    <mergeCell ref="S673:S675"/>
    <mergeCell ref="O676:O678"/>
    <mergeCell ref="P676:P678"/>
    <mergeCell ref="Q676:Q678"/>
    <mergeCell ref="S643:S645"/>
    <mergeCell ref="S706:S708"/>
    <mergeCell ref="O688:O690"/>
    <mergeCell ref="P688:P690"/>
    <mergeCell ref="Q688:Q690"/>
    <mergeCell ref="R688:R690"/>
    <mergeCell ref="S688:S690"/>
    <mergeCell ref="O691:O693"/>
    <mergeCell ref="P691:P693"/>
    <mergeCell ref="Q691:Q693"/>
    <mergeCell ref="R691:R693"/>
    <mergeCell ref="S691:S693"/>
    <mergeCell ref="O694:O696"/>
    <mergeCell ref="P694:P696"/>
    <mergeCell ref="Q694:Q696"/>
    <mergeCell ref="R694:R696"/>
    <mergeCell ref="S694:S696"/>
    <mergeCell ref="O697:O699"/>
    <mergeCell ref="P697:P699"/>
    <mergeCell ref="Q697:Q699"/>
    <mergeCell ref="R697:R699"/>
    <mergeCell ref="S697:S699"/>
    <mergeCell ref="S184:S186"/>
    <mergeCell ref="P187:P189"/>
    <mergeCell ref="Q187:Q189"/>
    <mergeCell ref="R187:R189"/>
    <mergeCell ref="S187:S189"/>
    <mergeCell ref="P190:P192"/>
    <mergeCell ref="Q190:Q192"/>
    <mergeCell ref="O700:O702"/>
    <mergeCell ref="P700:P702"/>
    <mergeCell ref="Q700:Q702"/>
    <mergeCell ref="R700:R702"/>
    <mergeCell ref="S700:S702"/>
    <mergeCell ref="O703:O705"/>
    <mergeCell ref="P703:P705"/>
    <mergeCell ref="Q703:Q705"/>
    <mergeCell ref="R703:R705"/>
    <mergeCell ref="S703:S705"/>
    <mergeCell ref="S667:S669"/>
    <mergeCell ref="S676:S678"/>
    <mergeCell ref="O679:O681"/>
    <mergeCell ref="P679:P681"/>
    <mergeCell ref="Q679:Q681"/>
    <mergeCell ref="R679:R681"/>
    <mergeCell ref="S679:S681"/>
    <mergeCell ref="O682:O684"/>
    <mergeCell ref="P682:P684"/>
    <mergeCell ref="Q682:Q684"/>
    <mergeCell ref="R682:R684"/>
    <mergeCell ref="S682:S684"/>
    <mergeCell ref="O685:O687"/>
    <mergeCell ref="P685:P687"/>
    <mergeCell ref="Q685:Q687"/>
    <mergeCell ref="P166:P168"/>
    <mergeCell ref="Q166:Q168"/>
    <mergeCell ref="R166:R168"/>
    <mergeCell ref="P169:P171"/>
    <mergeCell ref="Q169:Q171"/>
    <mergeCell ref="R169:R171"/>
    <mergeCell ref="S169:S171"/>
    <mergeCell ref="P172:P174"/>
    <mergeCell ref="Q172:Q174"/>
    <mergeCell ref="R172:R174"/>
    <mergeCell ref="S172:S174"/>
    <mergeCell ref="P175:P177"/>
    <mergeCell ref="Q175:Q177"/>
    <mergeCell ref="R175:R177"/>
    <mergeCell ref="S175:S177"/>
    <mergeCell ref="P178:P180"/>
    <mergeCell ref="Q178:Q180"/>
    <mergeCell ref="R178:R180"/>
    <mergeCell ref="S178:S180"/>
    <mergeCell ref="S166:S168"/>
    <mergeCell ref="S217:S219"/>
    <mergeCell ref="P220:P222"/>
    <mergeCell ref="Q220:Q222"/>
    <mergeCell ref="R220:R222"/>
    <mergeCell ref="S220:S222"/>
    <mergeCell ref="P223:P225"/>
    <mergeCell ref="R190:R192"/>
    <mergeCell ref="S190:S192"/>
    <mergeCell ref="P193:P195"/>
    <mergeCell ref="Q193:Q195"/>
    <mergeCell ref="R193:R195"/>
    <mergeCell ref="S193:S195"/>
    <mergeCell ref="P196:P198"/>
    <mergeCell ref="Q196:Q198"/>
    <mergeCell ref="R196:R198"/>
    <mergeCell ref="S196:S198"/>
    <mergeCell ref="P199:P201"/>
    <mergeCell ref="Q199:Q201"/>
    <mergeCell ref="R199:R201"/>
    <mergeCell ref="S199:S201"/>
    <mergeCell ref="P202:P204"/>
    <mergeCell ref="Q202:Q204"/>
    <mergeCell ref="R202:R204"/>
    <mergeCell ref="S202:S204"/>
    <mergeCell ref="R241:R243"/>
    <mergeCell ref="S241:S243"/>
    <mergeCell ref="P244:P246"/>
    <mergeCell ref="Q244:Q246"/>
    <mergeCell ref="R244:R246"/>
    <mergeCell ref="S244:S246"/>
    <mergeCell ref="P247:P249"/>
    <mergeCell ref="Q247:Q249"/>
    <mergeCell ref="R247:R249"/>
    <mergeCell ref="S247:S249"/>
    <mergeCell ref="P205:P207"/>
    <mergeCell ref="Q205:Q207"/>
    <mergeCell ref="R205:R207"/>
    <mergeCell ref="S205:S207"/>
    <mergeCell ref="P208:P210"/>
    <mergeCell ref="Q208:Q210"/>
    <mergeCell ref="R208:R210"/>
    <mergeCell ref="S208:S210"/>
    <mergeCell ref="P211:P213"/>
    <mergeCell ref="Q211:Q213"/>
    <mergeCell ref="R211:R213"/>
    <mergeCell ref="S211:S213"/>
    <mergeCell ref="Q223:Q225"/>
    <mergeCell ref="R223:R225"/>
    <mergeCell ref="S223:S225"/>
    <mergeCell ref="P226:P228"/>
    <mergeCell ref="Q226:Q228"/>
    <mergeCell ref="R226:R228"/>
    <mergeCell ref="S226:S228"/>
    <mergeCell ref="P217:P219"/>
    <mergeCell ref="Q217:Q219"/>
    <mergeCell ref="R217:R219"/>
    <mergeCell ref="O51:O53"/>
    <mergeCell ref="P51:P53"/>
    <mergeCell ref="Q51:Q53"/>
    <mergeCell ref="R51:R53"/>
    <mergeCell ref="S51:S53"/>
    <mergeCell ref="B710:B869"/>
    <mergeCell ref="P250:P252"/>
    <mergeCell ref="Q250:Q252"/>
    <mergeCell ref="R250:R252"/>
    <mergeCell ref="S250:S252"/>
    <mergeCell ref="P229:P231"/>
    <mergeCell ref="Q229:Q231"/>
    <mergeCell ref="R229:R231"/>
    <mergeCell ref="S229:S231"/>
    <mergeCell ref="P232:P234"/>
    <mergeCell ref="Q232:Q234"/>
    <mergeCell ref="R232:R234"/>
    <mergeCell ref="S232:S234"/>
    <mergeCell ref="P235:P237"/>
    <mergeCell ref="Q235:Q237"/>
    <mergeCell ref="R235:R237"/>
    <mergeCell ref="S235:S237"/>
    <mergeCell ref="P253:P255"/>
    <mergeCell ref="Q253:Q255"/>
    <mergeCell ref="R253:R255"/>
    <mergeCell ref="S253:S255"/>
    <mergeCell ref="P238:P240"/>
    <mergeCell ref="Q238:Q240"/>
    <mergeCell ref="R238:R240"/>
    <mergeCell ref="S238:S240"/>
    <mergeCell ref="P241:P243"/>
    <mergeCell ref="Q241:Q243"/>
    <mergeCell ref="D601:D603"/>
    <mergeCell ref="D604:D606"/>
    <mergeCell ref="D607:D708"/>
    <mergeCell ref="B51:B164"/>
    <mergeCell ref="C51:C53"/>
    <mergeCell ref="D51:D53"/>
    <mergeCell ref="E51:E53"/>
    <mergeCell ref="N51:N53"/>
    <mergeCell ref="N147:N149"/>
    <mergeCell ref="N150:N152"/>
    <mergeCell ref="N153:N155"/>
    <mergeCell ref="N156:N158"/>
    <mergeCell ref="N159:N161"/>
    <mergeCell ref="N162:N164"/>
    <mergeCell ref="D223:D228"/>
    <mergeCell ref="D199:D216"/>
    <mergeCell ref="N105:N107"/>
    <mergeCell ref="N108:N110"/>
    <mergeCell ref="N111:N113"/>
    <mergeCell ref="N114:N116"/>
    <mergeCell ref="N117:N119"/>
    <mergeCell ref="N120:N122"/>
    <mergeCell ref="N123:N125"/>
    <mergeCell ref="N126:N128"/>
    <mergeCell ref="N129:N131"/>
    <mergeCell ref="E319:E321"/>
    <mergeCell ref="N319:N321"/>
    <mergeCell ref="N541:N543"/>
    <mergeCell ref="N550:N552"/>
    <mergeCell ref="N132:N134"/>
    <mergeCell ref="N135:N137"/>
    <mergeCell ref="N138:N140"/>
    <mergeCell ref="O535:O537"/>
    <mergeCell ref="P535:P537"/>
    <mergeCell ref="Q535:Q537"/>
    <mergeCell ref="R535:R537"/>
    <mergeCell ref="S535:S537"/>
    <mergeCell ref="O511:O513"/>
    <mergeCell ref="P511:P513"/>
    <mergeCell ref="Q511:Q513"/>
    <mergeCell ref="R511:R513"/>
    <mergeCell ref="S511:S513"/>
    <mergeCell ref="O514:O516"/>
    <mergeCell ref="P514:P516"/>
    <mergeCell ref="Q523:Q525"/>
    <mergeCell ref="R523:R525"/>
    <mergeCell ref="S523:S525"/>
    <mergeCell ref="O526:O528"/>
    <mergeCell ref="P526:P528"/>
    <mergeCell ref="Q526:Q528"/>
    <mergeCell ref="R526:R528"/>
    <mergeCell ref="S526:S528"/>
    <mergeCell ref="O529:O531"/>
    <mergeCell ref="P529:P531"/>
    <mergeCell ref="Q529:Q531"/>
    <mergeCell ref="R529:R531"/>
    <mergeCell ref="S529:S531"/>
    <mergeCell ref="O532:O534"/>
    <mergeCell ref="P517:P519"/>
    <mergeCell ref="Q517:Q519"/>
    <mergeCell ref="R517:R519"/>
    <mergeCell ref="S517:S519"/>
    <mergeCell ref="O520:O522"/>
    <mergeCell ref="P520:P522"/>
    <mergeCell ref="O541:O543"/>
    <mergeCell ref="P541:P543"/>
    <mergeCell ref="Q541:Q543"/>
    <mergeCell ref="R541:R543"/>
    <mergeCell ref="S541:S543"/>
    <mergeCell ref="E544:E546"/>
    <mergeCell ref="N544:N546"/>
    <mergeCell ref="O544:O546"/>
    <mergeCell ref="P544:P546"/>
    <mergeCell ref="Q544:Q546"/>
    <mergeCell ref="R544:R546"/>
    <mergeCell ref="S544:S546"/>
    <mergeCell ref="E547:E549"/>
    <mergeCell ref="N547:N549"/>
    <mergeCell ref="O547:O549"/>
    <mergeCell ref="P547:P549"/>
    <mergeCell ref="Q547:Q549"/>
    <mergeCell ref="R547:R549"/>
    <mergeCell ref="S547:S549"/>
    <mergeCell ref="O550:O552"/>
    <mergeCell ref="P550:P552"/>
    <mergeCell ref="Q550:Q552"/>
    <mergeCell ref="R550:R552"/>
    <mergeCell ref="S550:S552"/>
    <mergeCell ref="E589:E591"/>
    <mergeCell ref="N589:N591"/>
    <mergeCell ref="O589:O591"/>
    <mergeCell ref="P589:P591"/>
    <mergeCell ref="Q589:Q591"/>
    <mergeCell ref="R589:R591"/>
    <mergeCell ref="S589:S591"/>
    <mergeCell ref="E592:E594"/>
    <mergeCell ref="N592:N594"/>
    <mergeCell ref="O592:O594"/>
    <mergeCell ref="P592:P594"/>
    <mergeCell ref="Q592:Q594"/>
    <mergeCell ref="R592:R594"/>
    <mergeCell ref="S592:S594"/>
    <mergeCell ref="O553:O555"/>
    <mergeCell ref="P553:P555"/>
    <mergeCell ref="Q553:Q555"/>
    <mergeCell ref="R553:R555"/>
    <mergeCell ref="S553:S555"/>
    <mergeCell ref="S565:S567"/>
    <mergeCell ref="O568:O570"/>
    <mergeCell ref="P568:P570"/>
    <mergeCell ref="Q568:Q570"/>
    <mergeCell ref="R568:R570"/>
    <mergeCell ref="S568:S570"/>
    <mergeCell ref="O571:O573"/>
    <mergeCell ref="N568:N570"/>
  </mergeCells>
  <conditionalFormatting sqref="R165 R7:R50 K7:K50 K54:K165 R709:R869 K709:K878">
    <cfRule type="cellIs" dxfId="23" priority="35" operator="lessThan">
      <formula>0</formula>
    </cfRule>
  </conditionalFormatting>
  <conditionalFormatting sqref="L20:L48 L54:L165 L709">
    <cfRule type="cellIs" dxfId="22" priority="34" operator="greaterThan">
      <formula>1</formula>
    </cfRule>
  </conditionalFormatting>
  <conditionalFormatting sqref="L717:L869">
    <cfRule type="cellIs" dxfId="21" priority="19" operator="greaterThan">
      <formula>0.9</formula>
    </cfRule>
    <cfRule type="cellIs" dxfId="20" priority="20" operator="greaterThan">
      <formula>"89.9%"</formula>
    </cfRule>
  </conditionalFormatting>
  <conditionalFormatting sqref="L20:L48 L7:L18 L54:L165 L709">
    <cfRule type="cellIs" dxfId="19" priority="18" operator="greaterThan">
      <formula>0.9</formula>
    </cfRule>
  </conditionalFormatting>
  <conditionalFormatting sqref="L51:L53">
    <cfRule type="cellIs" dxfId="18" priority="12" operator="greaterThan">
      <formula>1</formula>
    </cfRule>
  </conditionalFormatting>
  <conditionalFormatting sqref="L51:L53">
    <cfRule type="cellIs" dxfId="17" priority="11" operator="greaterThan">
      <formula>0.9</formula>
    </cfRule>
  </conditionalFormatting>
  <conditionalFormatting sqref="L710:L716">
    <cfRule type="cellIs" dxfId="16" priority="9" operator="greaterThan">
      <formula>0.9</formula>
    </cfRule>
    <cfRule type="cellIs" dxfId="15" priority="10" operator="greaterThan">
      <formula>"89.9%"</formula>
    </cfRule>
  </conditionalFormatting>
  <conditionalFormatting sqref="L166:L708">
    <cfRule type="cellIs" dxfId="14" priority="4" operator="greaterThan">
      <formula>0.99</formula>
    </cfRule>
  </conditionalFormatting>
  <conditionalFormatting sqref="L7:L18">
    <cfRule type="cellIs" dxfId="13" priority="3" operator="greaterThan">
      <formula>0.8065</formula>
    </cfRule>
  </conditionalFormatting>
  <conditionalFormatting sqref="L20:L48">
    <cfRule type="cellIs" dxfId="12" priority="2" operator="greaterThan">
      <formula>0.83</formula>
    </cfRule>
  </conditionalFormatting>
  <conditionalFormatting sqref="S7:S878">
    <cfRule type="dataBar" priority="1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{D33CEFC1-B4BC-4B48-B911-999B1E0D2936}</x14:id>
        </ext>
      </extLst>
    </cfRule>
  </conditionalFormatting>
  <conditionalFormatting sqref="L7:L877">
    <cfRule type="cellIs" dxfId="11" priority="1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I26 I32 I35 K19 P56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3CEFC1-B4BC-4B48-B911-999B1E0D293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S7:S878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B1:AG109"/>
  <sheetViews>
    <sheetView zoomScale="80" zoomScaleNormal="80" workbookViewId="0">
      <pane ySplit="5" topLeftCell="A6" activePane="bottomLeft" state="frozen"/>
      <selection pane="bottomLeft" activeCell="H12" sqref="H12"/>
    </sheetView>
  </sheetViews>
  <sheetFormatPr baseColWidth="10" defaultColWidth="11.42578125" defaultRowHeight="15"/>
  <cols>
    <col min="1" max="1" width="3.28515625" style="101" customWidth="1"/>
    <col min="2" max="2" width="15.7109375" style="101" customWidth="1"/>
    <col min="3" max="3" width="33.42578125" style="101" customWidth="1"/>
    <col min="4" max="4" width="15.140625" style="101" customWidth="1"/>
    <col min="5" max="5" width="18.7109375" style="101" customWidth="1"/>
    <col min="6" max="6" width="14.42578125" style="101" customWidth="1"/>
    <col min="7" max="7" width="15.28515625" style="101" customWidth="1"/>
    <col min="8" max="8" width="32.85546875" style="101" customWidth="1"/>
    <col min="9" max="9" width="13.5703125" style="101" customWidth="1"/>
    <col min="10" max="10" width="19.28515625" style="101" customWidth="1"/>
    <col min="11" max="11" width="16.42578125" style="101" customWidth="1"/>
    <col min="12" max="12" width="17.140625" style="101" customWidth="1"/>
    <col min="13" max="13" width="17.42578125" style="101" customWidth="1"/>
    <col min="14" max="14" width="16.28515625" style="101" customWidth="1"/>
    <col min="15" max="15" width="16.85546875" style="101" customWidth="1"/>
    <col min="16" max="16" width="15.7109375" style="101" customWidth="1"/>
    <col min="17" max="17" width="13.7109375" style="101" bestFit="1" customWidth="1"/>
    <col min="18" max="18" width="13.5703125" style="101" customWidth="1"/>
    <col min="19" max="19" width="15" style="101" customWidth="1"/>
    <col min="20" max="20" width="25.42578125" style="101" customWidth="1"/>
    <col min="21" max="22" width="11.5703125" style="101"/>
    <col min="23" max="23" width="15.42578125" style="101" customWidth="1"/>
    <col min="24" max="24" width="13.85546875" style="101" customWidth="1"/>
    <col min="25" max="26" width="11.5703125" style="101"/>
    <col min="27" max="28" width="15.28515625" style="101" customWidth="1"/>
    <col min="29" max="29" width="16.42578125" style="101" customWidth="1"/>
    <col min="30" max="33" width="11.5703125" style="101"/>
    <col min="34" max="34" width="16.140625" style="101" customWidth="1"/>
    <col min="35" max="66" width="11.5703125" style="101" customWidth="1"/>
    <col min="67" max="16384" width="11.42578125" style="101"/>
  </cols>
  <sheetData>
    <row r="1" spans="2:33" ht="35.450000000000003" customHeight="1">
      <c r="B1" s="851" t="s">
        <v>461</v>
      </c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103"/>
      <c r="R1" s="103"/>
      <c r="S1" s="103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3"/>
    </row>
    <row r="2" spans="2:33" ht="33" customHeight="1" thickBot="1">
      <c r="B2" s="855">
        <f>+Resumen_año!C5</f>
        <v>44018</v>
      </c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125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3"/>
    </row>
    <row r="3" spans="2:33" ht="15.75" hidden="1" thickBo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3"/>
    </row>
    <row r="4" spans="2:33" ht="22.9" customHeight="1" thickBot="1">
      <c r="B4" s="126"/>
      <c r="C4" s="127"/>
      <c r="D4" s="126"/>
      <c r="E4" s="845" t="s">
        <v>43</v>
      </c>
      <c r="F4" s="846"/>
      <c r="G4" s="847"/>
      <c r="H4" s="136"/>
      <c r="I4" s="137" t="s">
        <v>44</v>
      </c>
      <c r="J4" s="138"/>
      <c r="K4" s="848" t="s">
        <v>45</v>
      </c>
      <c r="L4" s="849"/>
      <c r="M4" s="849"/>
      <c r="N4" s="849"/>
      <c r="O4" s="849"/>
      <c r="P4" s="850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3"/>
    </row>
    <row r="5" spans="2:33" ht="63.75" thickBot="1">
      <c r="B5" s="128" t="s">
        <v>46</v>
      </c>
      <c r="C5" s="129" t="s">
        <v>47</v>
      </c>
      <c r="D5" s="130" t="s">
        <v>5</v>
      </c>
      <c r="E5" s="227" t="s">
        <v>321</v>
      </c>
      <c r="F5" s="228" t="s">
        <v>48</v>
      </c>
      <c r="G5" s="229" t="s">
        <v>49</v>
      </c>
      <c r="H5" s="230" t="s">
        <v>50</v>
      </c>
      <c r="I5" s="131" t="s">
        <v>51</v>
      </c>
      <c r="J5" s="132" t="s">
        <v>52</v>
      </c>
      <c r="K5" s="133" t="s">
        <v>53</v>
      </c>
      <c r="L5" s="131" t="s">
        <v>48</v>
      </c>
      <c r="M5" s="131" t="s">
        <v>49</v>
      </c>
      <c r="N5" s="131" t="s">
        <v>50</v>
      </c>
      <c r="O5" s="134" t="s">
        <v>51</v>
      </c>
      <c r="P5" s="135" t="s">
        <v>52</v>
      </c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3"/>
    </row>
    <row r="6" spans="2:33" ht="19.899999999999999" customHeight="1">
      <c r="B6" s="800" t="s">
        <v>54</v>
      </c>
      <c r="C6" s="808" t="s">
        <v>304</v>
      </c>
      <c r="D6" s="222" t="s">
        <v>55</v>
      </c>
      <c r="E6" s="478">
        <v>41.29255271760001</v>
      </c>
      <c r="F6" s="196">
        <f>44.7252+44.7252-36.003786</f>
        <v>53.446614000000004</v>
      </c>
      <c r="G6" s="195">
        <f>E6+F6</f>
        <v>94.739166717600014</v>
      </c>
      <c r="H6" s="513">
        <v>14.226000000000001</v>
      </c>
      <c r="I6" s="449">
        <f>G6-H6</f>
        <v>80.513166717600015</v>
      </c>
      <c r="J6" s="104">
        <f>H6/G6</f>
        <v>0.15015964877973947</v>
      </c>
      <c r="K6" s="857">
        <f>E6+E7</f>
        <v>55.056732032800006</v>
      </c>
      <c r="L6" s="821">
        <f>F6+F7</f>
        <v>53.446614000000004</v>
      </c>
      <c r="M6" s="822">
        <f>K6+L6</f>
        <v>108.50334603280001</v>
      </c>
      <c r="N6" s="853">
        <f>H6+H7</f>
        <v>14.226000000000001</v>
      </c>
      <c r="O6" s="854">
        <f>M6-N6</f>
        <v>94.277346032800011</v>
      </c>
      <c r="P6" s="798">
        <f>N6/M6</f>
        <v>0.13111116403451331</v>
      </c>
      <c r="Q6" s="102"/>
      <c r="R6" s="102"/>
      <c r="S6" s="102"/>
    </row>
    <row r="7" spans="2:33" ht="19.899999999999999" customHeight="1" thickBot="1">
      <c r="B7" s="801"/>
      <c r="C7" s="809"/>
      <c r="D7" s="223" t="s">
        <v>61</v>
      </c>
      <c r="E7" s="478">
        <v>13.764179315199998</v>
      </c>
      <c r="F7" s="196"/>
      <c r="G7" s="195">
        <f>E7+F7+I6</f>
        <v>94.277346032800011</v>
      </c>
      <c r="H7" s="235"/>
      <c r="I7" s="383">
        <f t="shared" ref="I7:I16" si="0">G7-H7</f>
        <v>94.277346032800011</v>
      </c>
      <c r="J7" s="106">
        <f>H7/G7</f>
        <v>0</v>
      </c>
      <c r="K7" s="844"/>
      <c r="L7" s="812"/>
      <c r="M7" s="814"/>
      <c r="N7" s="830"/>
      <c r="O7" s="832"/>
      <c r="P7" s="799"/>
      <c r="Q7" s="102"/>
      <c r="R7" s="102"/>
      <c r="S7" s="102"/>
    </row>
    <row r="8" spans="2:33" ht="19.899999999999999" customHeight="1">
      <c r="B8" s="801"/>
      <c r="C8" s="808" t="s">
        <v>65</v>
      </c>
      <c r="D8" s="223" t="s">
        <v>55</v>
      </c>
      <c r="E8" s="478">
        <v>680.40633952188045</v>
      </c>
      <c r="F8" s="195">
        <f>245.094+347.631</f>
        <v>592.72499999999991</v>
      </c>
      <c r="G8" s="195">
        <f>E8+F8</f>
        <v>1273.1313395218804</v>
      </c>
      <c r="H8" s="235">
        <v>624.98699999999997</v>
      </c>
      <c r="I8" s="231">
        <f t="shared" si="0"/>
        <v>648.1443395218804</v>
      </c>
      <c r="J8" s="107">
        <f t="shared" ref="J8:J51" si="1">H8/G8</f>
        <v>0.490905361134784</v>
      </c>
      <c r="K8" s="810">
        <f>E8+E9</f>
        <v>907.20837155964045</v>
      </c>
      <c r="L8" s="812">
        <f>F8+F9</f>
        <v>592.72499999999991</v>
      </c>
      <c r="M8" s="814">
        <f>K8+L8</f>
        <v>1499.9333715596404</v>
      </c>
      <c r="N8" s="830">
        <f>H8+H9</f>
        <v>624.98699999999997</v>
      </c>
      <c r="O8" s="832">
        <f>M8-N8</f>
        <v>874.9463715596404</v>
      </c>
      <c r="P8" s="798">
        <f t="shared" ref="P8" si="2">N8/M8</f>
        <v>0.41667650833725667</v>
      </c>
      <c r="Q8" s="102"/>
      <c r="R8" s="102"/>
      <c r="S8" s="102"/>
    </row>
    <row r="9" spans="2:33" ht="19.899999999999999" customHeight="1" thickBot="1">
      <c r="B9" s="801"/>
      <c r="C9" s="809"/>
      <c r="D9" s="223" t="s">
        <v>61</v>
      </c>
      <c r="E9" s="478">
        <v>226.80203203776006</v>
      </c>
      <c r="F9" s="195"/>
      <c r="G9" s="195">
        <f>E9+F9+I8</f>
        <v>874.94637155964051</v>
      </c>
      <c r="H9" s="461"/>
      <c r="I9" s="383">
        <f t="shared" si="0"/>
        <v>874.94637155964051</v>
      </c>
      <c r="J9" s="106">
        <f>H9/G9</f>
        <v>0</v>
      </c>
      <c r="K9" s="810"/>
      <c r="L9" s="812"/>
      <c r="M9" s="814"/>
      <c r="N9" s="830"/>
      <c r="O9" s="832"/>
      <c r="P9" s="799"/>
      <c r="Q9" s="102"/>
      <c r="R9" s="102"/>
      <c r="S9" s="102"/>
    </row>
    <row r="10" spans="2:33" ht="19.899999999999999" customHeight="1">
      <c r="B10" s="801"/>
      <c r="C10" s="808" t="s">
        <v>305</v>
      </c>
      <c r="D10" s="223" t="s">
        <v>55</v>
      </c>
      <c r="E10" s="478">
        <v>105.22556721972005</v>
      </c>
      <c r="F10" s="246">
        <v>-140.30099999999999</v>
      </c>
      <c r="G10" s="195">
        <f>E10+F10</f>
        <v>-35.075432780279939</v>
      </c>
      <c r="H10" s="235"/>
      <c r="I10" s="231">
        <f>G10-H10</f>
        <v>-35.075432780279939</v>
      </c>
      <c r="J10" s="107">
        <f t="shared" si="1"/>
        <v>0</v>
      </c>
      <c r="K10" s="810">
        <f>E10+E11</f>
        <v>140.30074374516005</v>
      </c>
      <c r="L10" s="812">
        <f>F10+F11</f>
        <v>-140.30099999999999</v>
      </c>
      <c r="M10" s="814">
        <f>K10+L10</f>
        <v>-2.5625483993962916E-4</v>
      </c>
      <c r="N10" s="830">
        <f>H10+H11</f>
        <v>0</v>
      </c>
      <c r="O10" s="852">
        <f>M10-N10</f>
        <v>-2.5625483993962916E-4</v>
      </c>
      <c r="P10" s="798">
        <v>0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</row>
    <row r="11" spans="2:33" ht="19.899999999999999" customHeight="1" thickBot="1">
      <c r="B11" s="801"/>
      <c r="C11" s="809"/>
      <c r="D11" s="223" t="s">
        <v>61</v>
      </c>
      <c r="E11" s="478">
        <v>35.07517652544</v>
      </c>
      <c r="F11" s="196"/>
      <c r="G11" s="195">
        <f>E11+F11+I10</f>
        <v>-2.5625483993962916E-4</v>
      </c>
      <c r="H11" s="235"/>
      <c r="I11" s="383">
        <f t="shared" si="0"/>
        <v>-2.5625483993962916E-4</v>
      </c>
      <c r="J11" s="239">
        <v>0</v>
      </c>
      <c r="K11" s="810"/>
      <c r="L11" s="812"/>
      <c r="M11" s="814"/>
      <c r="N11" s="830"/>
      <c r="O11" s="852"/>
      <c r="P11" s="799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</row>
    <row r="12" spans="2:33" ht="19.899999999999999" customHeight="1">
      <c r="B12" s="801"/>
      <c r="C12" s="808" t="s">
        <v>306</v>
      </c>
      <c r="D12" s="223" t="s">
        <v>55</v>
      </c>
      <c r="E12" s="478">
        <v>91.673827741320054</v>
      </c>
      <c r="F12" s="384"/>
      <c r="G12" s="195">
        <f>E12+F12</f>
        <v>91.673827741320054</v>
      </c>
      <c r="H12" s="513">
        <v>10.680999999999999</v>
      </c>
      <c r="I12" s="231">
        <f t="shared" si="0"/>
        <v>80.992827741320056</v>
      </c>
      <c r="J12" s="107">
        <f t="shared" si="1"/>
        <v>0.11651089807375592</v>
      </c>
      <c r="K12" s="810">
        <f>E12+E13</f>
        <v>122.23175938996006</v>
      </c>
      <c r="L12" s="812">
        <f>F12+F13</f>
        <v>0</v>
      </c>
      <c r="M12" s="814">
        <f>K12+L12</f>
        <v>122.23175938996006</v>
      </c>
      <c r="N12" s="830">
        <f>H12+H13</f>
        <v>10.680999999999999</v>
      </c>
      <c r="O12" s="832">
        <f>M12-N12</f>
        <v>111.55075938996006</v>
      </c>
      <c r="P12" s="798">
        <f t="shared" ref="P12" si="3">N12/M12</f>
        <v>8.7383181370432939E-2</v>
      </c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</row>
    <row r="13" spans="2:33" ht="19.899999999999999" customHeight="1" thickBot="1">
      <c r="B13" s="801"/>
      <c r="C13" s="809"/>
      <c r="D13" s="223" t="s">
        <v>61</v>
      </c>
      <c r="E13" s="478">
        <v>30.557931648640004</v>
      </c>
      <c r="F13" s="196"/>
      <c r="G13" s="195">
        <f>E13+F13+I12</f>
        <v>111.55075938996006</v>
      </c>
      <c r="H13" s="235"/>
      <c r="I13" s="383">
        <f t="shared" si="0"/>
        <v>111.55075938996006</v>
      </c>
      <c r="J13" s="106">
        <f>H13/G13</f>
        <v>0</v>
      </c>
      <c r="K13" s="810"/>
      <c r="L13" s="812"/>
      <c r="M13" s="814"/>
      <c r="N13" s="830"/>
      <c r="O13" s="832"/>
      <c r="P13" s="799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</row>
    <row r="14" spans="2:33" ht="19.899999999999999" customHeight="1">
      <c r="B14" s="801"/>
      <c r="C14" s="816" t="s">
        <v>307</v>
      </c>
      <c r="D14" s="223" t="s">
        <v>55</v>
      </c>
      <c r="E14" s="478">
        <v>198.64703265120011</v>
      </c>
      <c r="F14" s="195">
        <v>-2.0129999999999999</v>
      </c>
      <c r="G14" s="195">
        <f>E14+F14</f>
        <v>196.6340326512001</v>
      </c>
      <c r="H14" s="513">
        <v>17.481999999999999</v>
      </c>
      <c r="I14" s="231">
        <f t="shared" si="0"/>
        <v>179.1520326512001</v>
      </c>
      <c r="J14" s="107">
        <f t="shared" si="1"/>
        <v>8.8906278146726012E-2</v>
      </c>
      <c r="K14" s="810">
        <f>E14+E15</f>
        <v>264.86268651360012</v>
      </c>
      <c r="L14" s="812">
        <f>F14+F15</f>
        <v>-2.0129999999999999</v>
      </c>
      <c r="M14" s="814">
        <f>K14+L14</f>
        <v>262.84968651360015</v>
      </c>
      <c r="N14" s="830">
        <f>H14+H15</f>
        <v>17.481999999999999</v>
      </c>
      <c r="O14" s="832">
        <f>M14-N14</f>
        <v>245.36768651360015</v>
      </c>
      <c r="P14" s="798">
        <f t="shared" ref="P14" si="4">N14/M14</f>
        <v>6.650949533887103E-2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</row>
    <row r="15" spans="2:33" ht="19.899999999999999" customHeight="1" thickBot="1">
      <c r="B15" s="801"/>
      <c r="C15" s="809"/>
      <c r="D15" s="223" t="s">
        <v>61</v>
      </c>
      <c r="E15" s="478">
        <v>66.215653862400004</v>
      </c>
      <c r="F15" s="196"/>
      <c r="G15" s="195">
        <f>E15+F15+I14</f>
        <v>245.36768651360012</v>
      </c>
      <c r="H15" s="235"/>
      <c r="I15" s="383">
        <f t="shared" si="0"/>
        <v>245.36768651360012</v>
      </c>
      <c r="J15" s="106">
        <f t="shared" si="1"/>
        <v>0</v>
      </c>
      <c r="K15" s="810"/>
      <c r="L15" s="812"/>
      <c r="M15" s="814"/>
      <c r="N15" s="830"/>
      <c r="O15" s="832"/>
      <c r="P15" s="799"/>
      <c r="Q15" s="102"/>
      <c r="R15" s="102"/>
      <c r="S15" s="102"/>
      <c r="T15" s="108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</row>
    <row r="16" spans="2:33" ht="19.899999999999999" customHeight="1">
      <c r="B16" s="801"/>
      <c r="C16" s="808" t="s">
        <v>131</v>
      </c>
      <c r="D16" s="224" t="s">
        <v>55</v>
      </c>
      <c r="E16" s="476">
        <v>126.06975264516005</v>
      </c>
      <c r="F16" s="195"/>
      <c r="G16" s="197">
        <f>E16+F16</f>
        <v>126.06975264516005</v>
      </c>
      <c r="H16" s="512">
        <v>33.170999999999999</v>
      </c>
      <c r="I16" s="515">
        <f t="shared" si="0"/>
        <v>92.898752645160044</v>
      </c>
      <c r="J16" s="109">
        <f>H16/G16</f>
        <v>0.26311624560225921</v>
      </c>
      <c r="K16" s="829">
        <f>E16+E17</f>
        <v>168.09298849348005</v>
      </c>
      <c r="L16" s="794">
        <f>F16+F17</f>
        <v>0</v>
      </c>
      <c r="M16" s="795">
        <f>K16+L16</f>
        <v>168.09298849348005</v>
      </c>
      <c r="N16" s="796">
        <f>H16+H17</f>
        <v>33.170999999999999</v>
      </c>
      <c r="O16" s="797">
        <f>M16-N16</f>
        <v>134.92198849348006</v>
      </c>
      <c r="P16" s="798">
        <f t="shared" ref="P16" si="5">N16/M16</f>
        <v>0.1973372018505497</v>
      </c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</row>
    <row r="17" spans="2:32" ht="19.899999999999999" customHeight="1" thickBot="1">
      <c r="B17" s="801"/>
      <c r="C17" s="809"/>
      <c r="D17" s="224" t="s">
        <v>61</v>
      </c>
      <c r="E17" s="476">
        <v>42.023235848319999</v>
      </c>
      <c r="F17" s="196"/>
      <c r="G17" s="197">
        <f>E17+F17+I16</f>
        <v>134.92198849348006</v>
      </c>
      <c r="H17" s="236"/>
      <c r="I17" s="516">
        <f>G17-H17</f>
        <v>134.92198849348006</v>
      </c>
      <c r="J17" s="110">
        <f>+H17/G17</f>
        <v>0</v>
      </c>
      <c r="K17" s="829"/>
      <c r="L17" s="794"/>
      <c r="M17" s="795"/>
      <c r="N17" s="796"/>
      <c r="O17" s="797"/>
      <c r="P17" s="799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2:32" ht="19.899999999999999" customHeight="1">
      <c r="B18" s="801"/>
      <c r="C18" s="808" t="s">
        <v>308</v>
      </c>
      <c r="D18" s="223" t="s">
        <v>55</v>
      </c>
      <c r="E18" s="478">
        <v>8.6056900078800034</v>
      </c>
      <c r="F18" s="196"/>
      <c r="G18" s="195">
        <f>E18+F18</f>
        <v>8.6056900078800034</v>
      </c>
      <c r="H18" s="235"/>
      <c r="I18" s="231">
        <f>G18-H18</f>
        <v>8.6056900078800034</v>
      </c>
      <c r="J18" s="107">
        <f>H18/G18</f>
        <v>0</v>
      </c>
      <c r="K18" s="810">
        <f>E18+E19</f>
        <v>11.474252317640003</v>
      </c>
      <c r="L18" s="812">
        <f>F18+F19</f>
        <v>0</v>
      </c>
      <c r="M18" s="814">
        <f>K18+L18</f>
        <v>11.474252317640003</v>
      </c>
      <c r="N18" s="830">
        <f>H18+H19</f>
        <v>0</v>
      </c>
      <c r="O18" s="832">
        <f>M18-N18</f>
        <v>11.474252317640003</v>
      </c>
      <c r="P18" s="798">
        <f t="shared" ref="P18" si="6">N18/M18</f>
        <v>0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</row>
    <row r="19" spans="2:32" ht="19.899999999999999" customHeight="1" thickBot="1">
      <c r="B19" s="801"/>
      <c r="C19" s="809"/>
      <c r="D19" s="223" t="s">
        <v>61</v>
      </c>
      <c r="E19" s="478">
        <v>2.8685623097599997</v>
      </c>
      <c r="F19" s="196"/>
      <c r="G19" s="195">
        <f>E19+F19+I18</f>
        <v>11.474252317640003</v>
      </c>
      <c r="H19" s="235"/>
      <c r="I19" s="383">
        <f t="shared" ref="I19:I35" si="7">G19-H19</f>
        <v>11.474252317640003</v>
      </c>
      <c r="J19" s="106">
        <f>H19/G19</f>
        <v>0</v>
      </c>
      <c r="K19" s="810"/>
      <c r="L19" s="812"/>
      <c r="M19" s="814"/>
      <c r="N19" s="830"/>
      <c r="O19" s="832"/>
      <c r="P19" s="799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</row>
    <row r="20" spans="2:32" ht="19.899999999999999" customHeight="1">
      <c r="B20" s="801"/>
      <c r="C20" s="808" t="s">
        <v>309</v>
      </c>
      <c r="D20" s="223" t="s">
        <v>55</v>
      </c>
      <c r="E20" s="478">
        <v>1412.7638090367604</v>
      </c>
      <c r="F20" s="367">
        <f>-345.06109+350.004+35.2278+140.301+341.488-44.7252-44.7252+36.003786+35</f>
        <v>503.51309600000013</v>
      </c>
      <c r="G20" s="195">
        <f>E20+F20</f>
        <v>1916.2769050367606</v>
      </c>
      <c r="H20" s="235">
        <v>646.45000000000005</v>
      </c>
      <c r="I20" s="231">
        <f t="shared" si="7"/>
        <v>1269.8269050367605</v>
      </c>
      <c r="J20" s="107">
        <f t="shared" si="1"/>
        <v>0.33734686166746813</v>
      </c>
      <c r="K20" s="810">
        <f>E20+E21</f>
        <v>1883.6849102482804</v>
      </c>
      <c r="L20" s="812">
        <f>F20+F21</f>
        <v>503.51309600000013</v>
      </c>
      <c r="M20" s="814">
        <f>K20+L20</f>
        <v>2387.1980062482808</v>
      </c>
      <c r="N20" s="830">
        <f>H20+H21</f>
        <v>646.45000000000005</v>
      </c>
      <c r="O20" s="832">
        <f>M20-N20</f>
        <v>1740.7480062482807</v>
      </c>
      <c r="P20" s="798">
        <f t="shared" ref="P20" si="8">N20/M20</f>
        <v>0.27079865109973034</v>
      </c>
      <c r="Q20" s="103"/>
      <c r="R20" s="103"/>
      <c r="S20" s="103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</row>
    <row r="21" spans="2:32" ht="19.899999999999999" customHeight="1" thickBot="1">
      <c r="B21" s="801"/>
      <c r="C21" s="809"/>
      <c r="D21" s="223" t="s">
        <v>61</v>
      </c>
      <c r="E21" s="478">
        <v>470.9211012115199</v>
      </c>
      <c r="F21" s="196"/>
      <c r="G21" s="195">
        <f>E21+F21+I20</f>
        <v>1740.7480062482805</v>
      </c>
      <c r="H21" s="461"/>
      <c r="I21" s="383">
        <f t="shared" si="7"/>
        <v>1740.7480062482805</v>
      </c>
      <c r="J21" s="106">
        <f t="shared" si="1"/>
        <v>0</v>
      </c>
      <c r="K21" s="810"/>
      <c r="L21" s="812"/>
      <c r="M21" s="814"/>
      <c r="N21" s="830"/>
      <c r="O21" s="832"/>
      <c r="P21" s="799"/>
      <c r="Q21" s="103"/>
      <c r="R21" s="103"/>
      <c r="S21" s="103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</row>
    <row r="22" spans="2:32" ht="19.899999999999999" customHeight="1">
      <c r="B22" s="801"/>
      <c r="C22" s="808" t="s">
        <v>310</v>
      </c>
      <c r="D22" s="224" t="s">
        <v>55</v>
      </c>
      <c r="E22" s="476">
        <v>260.7233917569601</v>
      </c>
      <c r="F22" s="197">
        <v>-347.63099999999997</v>
      </c>
      <c r="G22" s="197">
        <f>E22+F22</f>
        <v>-86.907608243039874</v>
      </c>
      <c r="H22" s="236"/>
      <c r="I22" s="515">
        <f t="shared" si="7"/>
        <v>-86.907608243039874</v>
      </c>
      <c r="J22" s="109">
        <f t="shared" si="1"/>
        <v>0</v>
      </c>
      <c r="K22" s="829">
        <f>E22+E23</f>
        <v>347.63115791888009</v>
      </c>
      <c r="L22" s="794">
        <f>F22+F23</f>
        <v>-347.63099999999997</v>
      </c>
      <c r="M22" s="795">
        <f>K22+L22</f>
        <v>1.5791888012017807E-4</v>
      </c>
      <c r="N22" s="796">
        <f>H22+H23</f>
        <v>0</v>
      </c>
      <c r="O22" s="797">
        <f>M22-N22</f>
        <v>1.5791888012017807E-4</v>
      </c>
      <c r="P22" s="798">
        <v>0</v>
      </c>
      <c r="Q22" s="103"/>
      <c r="R22" s="103"/>
      <c r="S22" s="103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2:32" ht="19.899999999999999" customHeight="1" thickBot="1">
      <c r="B23" s="801"/>
      <c r="C23" s="809"/>
      <c r="D23" s="224" t="s">
        <v>61</v>
      </c>
      <c r="E23" s="476">
        <v>86.907766161920009</v>
      </c>
      <c r="F23" s="198"/>
      <c r="G23" s="197">
        <f>E23+F23+I22</f>
        <v>1.5791888013438893E-4</v>
      </c>
      <c r="H23" s="236"/>
      <c r="I23" s="516">
        <f t="shared" si="7"/>
        <v>1.5791888013438893E-4</v>
      </c>
      <c r="J23" s="110">
        <v>0</v>
      </c>
      <c r="K23" s="829"/>
      <c r="L23" s="794"/>
      <c r="M23" s="795"/>
      <c r="N23" s="796"/>
      <c r="O23" s="797"/>
      <c r="P23" s="799"/>
      <c r="Q23" s="103"/>
      <c r="R23" s="103"/>
      <c r="S23" s="103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2:32" ht="19.899999999999999" customHeight="1">
      <c r="B24" s="801"/>
      <c r="C24" s="823" t="s">
        <v>443</v>
      </c>
      <c r="D24" s="224" t="s">
        <v>55</v>
      </c>
      <c r="E24" s="476">
        <v>0.31698994572000011</v>
      </c>
      <c r="F24" s="444"/>
      <c r="G24" s="442">
        <f>+E24+F24</f>
        <v>0.31698994572000011</v>
      </c>
      <c r="H24" s="443"/>
      <c r="I24" s="445">
        <f>+G24-H24</f>
        <v>0.31698994572000011</v>
      </c>
      <c r="J24" s="109">
        <f>+H24/G24</f>
        <v>0</v>
      </c>
      <c r="K24" s="829">
        <f>E24+E25</f>
        <v>0.42265322316000009</v>
      </c>
      <c r="L24" s="794">
        <f>F24+F25</f>
        <v>0</v>
      </c>
      <c r="M24" s="795">
        <f>K24+L24</f>
        <v>0.42265322316000009</v>
      </c>
      <c r="N24" s="796">
        <f>H24+H25</f>
        <v>0</v>
      </c>
      <c r="O24" s="797">
        <f>M24-N24</f>
        <v>0.42265322316000009</v>
      </c>
      <c r="P24" s="798">
        <f t="shared" ref="P24" si="9">N24/M24</f>
        <v>0</v>
      </c>
      <c r="Q24" s="103"/>
      <c r="R24" s="103"/>
      <c r="S24" s="103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2:32" ht="19.899999999999999" customHeight="1" thickBot="1">
      <c r="B25" s="801"/>
      <c r="C25" s="824"/>
      <c r="D25" s="224" t="s">
        <v>61</v>
      </c>
      <c r="E25" s="476">
        <v>0.10566327743999998</v>
      </c>
      <c r="F25" s="444"/>
      <c r="G25" s="442">
        <f>+E25+F25+I24</f>
        <v>0.42265322316000009</v>
      </c>
      <c r="H25" s="443"/>
      <c r="I25" s="445">
        <f>+G25-H25</f>
        <v>0.42265322316000009</v>
      </c>
      <c r="J25" s="109">
        <f>+H25/G25</f>
        <v>0</v>
      </c>
      <c r="K25" s="829"/>
      <c r="L25" s="794"/>
      <c r="M25" s="795"/>
      <c r="N25" s="796"/>
      <c r="O25" s="797"/>
      <c r="P25" s="799"/>
      <c r="Q25" s="103"/>
      <c r="R25" s="103"/>
      <c r="S25" s="103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</row>
    <row r="26" spans="2:32" ht="19.899999999999999" customHeight="1">
      <c r="B26" s="801"/>
      <c r="C26" s="808" t="s">
        <v>114</v>
      </c>
      <c r="D26" s="223" t="s">
        <v>55</v>
      </c>
      <c r="E26" s="478">
        <v>446.32352076924025</v>
      </c>
      <c r="F26" s="246">
        <f>-350.004-245.094</f>
        <v>-595.09799999999996</v>
      </c>
      <c r="G26" s="195">
        <f>E26+F26</f>
        <v>-148.77447923075971</v>
      </c>
      <c r="H26" s="235"/>
      <c r="I26" s="231">
        <f t="shared" si="7"/>
        <v>-148.77447923075971</v>
      </c>
      <c r="J26" s="107">
        <f t="shared" si="1"/>
        <v>0</v>
      </c>
      <c r="K26" s="810">
        <f>E26+E27</f>
        <v>595.09797446972027</v>
      </c>
      <c r="L26" s="812">
        <f>F26+F27</f>
        <v>-595.09799999999996</v>
      </c>
      <c r="M26" s="814">
        <f>K26+L26</f>
        <v>-2.5530279685881396E-5</v>
      </c>
      <c r="N26" s="830">
        <f>H26+H27</f>
        <v>0</v>
      </c>
      <c r="O26" s="832">
        <f>M26-N26</f>
        <v>-2.5530279685881396E-5</v>
      </c>
      <c r="P26" s="798">
        <v>0</v>
      </c>
      <c r="Q26" s="103"/>
      <c r="R26" s="103"/>
      <c r="S26" s="103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2:32" ht="19.899999999999999" customHeight="1" thickBot="1">
      <c r="B27" s="801"/>
      <c r="C27" s="809"/>
      <c r="D27" s="223" t="s">
        <v>61</v>
      </c>
      <c r="E27" s="478">
        <v>148.77445370048002</v>
      </c>
      <c r="F27" s="196"/>
      <c r="G27" s="195">
        <f>E27+F27+I26</f>
        <v>-2.5530279685881396E-5</v>
      </c>
      <c r="H27" s="235"/>
      <c r="I27" s="383">
        <f t="shared" si="7"/>
        <v>-2.5530279685881396E-5</v>
      </c>
      <c r="J27" s="106">
        <v>0</v>
      </c>
      <c r="K27" s="810"/>
      <c r="L27" s="812"/>
      <c r="M27" s="814"/>
      <c r="N27" s="830"/>
      <c r="O27" s="832"/>
      <c r="P27" s="799"/>
      <c r="Q27" s="103"/>
      <c r="R27" s="103"/>
      <c r="S27" s="103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  <row r="28" spans="2:32" ht="19.899999999999999" customHeight="1">
      <c r="B28" s="801"/>
      <c r="C28" s="808" t="s">
        <v>311</v>
      </c>
      <c r="D28" s="223" t="s">
        <v>55</v>
      </c>
      <c r="E28" s="478">
        <v>78.212656818840031</v>
      </c>
      <c r="F28" s="195"/>
      <c r="G28" s="195">
        <f>E28+F28</f>
        <v>78.212656818840031</v>
      </c>
      <c r="H28" s="235"/>
      <c r="I28" s="231">
        <f t="shared" si="7"/>
        <v>78.212656818840031</v>
      </c>
      <c r="J28" s="107">
        <f t="shared" si="1"/>
        <v>0</v>
      </c>
      <c r="K28" s="810">
        <f>E28+E29</f>
        <v>104.28353309852002</v>
      </c>
      <c r="L28" s="812">
        <f>F28+F29</f>
        <v>0</v>
      </c>
      <c r="M28" s="814">
        <f>K28+L28</f>
        <v>104.28353309852002</v>
      </c>
      <c r="N28" s="830">
        <f>H28+H29</f>
        <v>0</v>
      </c>
      <c r="O28" s="832">
        <f>M28-N28</f>
        <v>104.28353309852002</v>
      </c>
      <c r="P28" s="798">
        <f t="shared" ref="P28" si="10">N28/M28</f>
        <v>0</v>
      </c>
      <c r="Q28" s="103"/>
      <c r="R28" s="103"/>
      <c r="S28" s="103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</row>
    <row r="29" spans="2:32" ht="19.899999999999999" customHeight="1" thickBot="1">
      <c r="B29" s="801"/>
      <c r="C29" s="809"/>
      <c r="D29" s="223" t="s">
        <v>61</v>
      </c>
      <c r="E29" s="478">
        <v>26.07087627968</v>
      </c>
      <c r="F29" s="196"/>
      <c r="G29" s="195">
        <f>E29+F29+I28</f>
        <v>104.28353309852002</v>
      </c>
      <c r="H29" s="235"/>
      <c r="I29" s="383">
        <f t="shared" si="7"/>
        <v>104.28353309852002</v>
      </c>
      <c r="J29" s="106">
        <f t="shared" si="1"/>
        <v>0</v>
      </c>
      <c r="K29" s="810"/>
      <c r="L29" s="812"/>
      <c r="M29" s="814"/>
      <c r="N29" s="830"/>
      <c r="O29" s="832"/>
      <c r="P29" s="799"/>
      <c r="Q29" s="103"/>
      <c r="R29" s="103"/>
      <c r="S29" s="103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2:32" ht="19.899999999999999" customHeight="1">
      <c r="B30" s="801"/>
      <c r="C30" s="816" t="s">
        <v>312</v>
      </c>
      <c r="D30" s="223" t="s">
        <v>55</v>
      </c>
      <c r="E30" s="478">
        <v>26.420860396440009</v>
      </c>
      <c r="F30" s="240">
        <v>-35.227800000000002</v>
      </c>
      <c r="G30" s="195">
        <f>E30+F30</f>
        <v>-8.8069396035599929</v>
      </c>
      <c r="H30" s="235"/>
      <c r="I30" s="231">
        <f t="shared" si="7"/>
        <v>-8.8069396035599929</v>
      </c>
      <c r="J30" s="107">
        <f t="shared" si="1"/>
        <v>0</v>
      </c>
      <c r="K30" s="810">
        <f>E30+E31</f>
        <v>35.227810711320011</v>
      </c>
      <c r="L30" s="812">
        <f>F30+F31</f>
        <v>-35.227800000000002</v>
      </c>
      <c r="M30" s="814">
        <f>K30+L30</f>
        <v>1.0711320008738312E-5</v>
      </c>
      <c r="N30" s="830">
        <f>H30+H31</f>
        <v>0</v>
      </c>
      <c r="O30" s="832">
        <f>M30-N30</f>
        <v>1.0711320008738312E-5</v>
      </c>
      <c r="P30" s="798">
        <v>0</v>
      </c>
      <c r="Q30" s="103"/>
      <c r="R30" s="103"/>
      <c r="S30" s="103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</row>
    <row r="31" spans="2:32" ht="19.899999999999999" customHeight="1" thickBot="1">
      <c r="B31" s="801"/>
      <c r="C31" s="816"/>
      <c r="D31" s="223" t="s">
        <v>61</v>
      </c>
      <c r="E31" s="478">
        <v>8.8069503148799999</v>
      </c>
      <c r="F31" s="196"/>
      <c r="G31" s="195">
        <f>E31+F31+I30</f>
        <v>1.0711320006961955E-5</v>
      </c>
      <c r="H31" s="235"/>
      <c r="I31" s="383">
        <f t="shared" si="7"/>
        <v>1.0711320006961955E-5</v>
      </c>
      <c r="J31" s="106">
        <v>0</v>
      </c>
      <c r="K31" s="810"/>
      <c r="L31" s="812"/>
      <c r="M31" s="814"/>
      <c r="N31" s="830"/>
      <c r="O31" s="832"/>
      <c r="P31" s="799"/>
      <c r="Q31" s="103"/>
      <c r="R31" s="103"/>
      <c r="S31" s="103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</row>
    <row r="32" spans="2:32" ht="19.899999999999999" customHeight="1">
      <c r="B32" s="801"/>
      <c r="C32" s="808" t="s">
        <v>303</v>
      </c>
      <c r="D32" s="225" t="s">
        <v>55</v>
      </c>
      <c r="E32" s="478">
        <v>128.02033098840005</v>
      </c>
      <c r="F32" s="196"/>
      <c r="G32" s="195">
        <f>E32+F32</f>
        <v>128.02033098840005</v>
      </c>
      <c r="H32" s="235"/>
      <c r="I32" s="231">
        <f t="shared" si="7"/>
        <v>128.02033098840005</v>
      </c>
      <c r="J32" s="107">
        <f t="shared" si="1"/>
        <v>0</v>
      </c>
      <c r="K32" s="844">
        <f>E32+E33</f>
        <v>170.69375938520005</v>
      </c>
      <c r="L32" s="812">
        <f>F32+F33</f>
        <v>0</v>
      </c>
      <c r="M32" s="814">
        <f>K32+L32</f>
        <v>170.69375938520005</v>
      </c>
      <c r="N32" s="830">
        <f>H32+H33</f>
        <v>0</v>
      </c>
      <c r="O32" s="832">
        <f>M32-N32</f>
        <v>170.69375938520005</v>
      </c>
      <c r="P32" s="798">
        <f t="shared" ref="P32" si="11">N32/M32</f>
        <v>0</v>
      </c>
      <c r="Q32" s="103"/>
      <c r="R32" s="103"/>
      <c r="S32" s="103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</row>
    <row r="33" spans="2:32" ht="19.899999999999999" customHeight="1" thickBot="1">
      <c r="B33" s="801"/>
      <c r="C33" s="809"/>
      <c r="D33" s="223" t="s">
        <v>61</v>
      </c>
      <c r="E33" s="478">
        <v>42.673428396799999</v>
      </c>
      <c r="F33" s="196"/>
      <c r="G33" s="195">
        <f>E33+F33+I32</f>
        <v>170.69375938520005</v>
      </c>
      <c r="H33" s="233"/>
      <c r="I33" s="383">
        <f t="shared" si="7"/>
        <v>170.69375938520005</v>
      </c>
      <c r="J33" s="106">
        <v>0</v>
      </c>
      <c r="K33" s="844"/>
      <c r="L33" s="812"/>
      <c r="M33" s="814"/>
      <c r="N33" s="830"/>
      <c r="O33" s="832"/>
      <c r="P33" s="799"/>
      <c r="Q33" s="103"/>
      <c r="R33" s="103"/>
      <c r="S33" s="103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  <row r="34" spans="2:32" ht="19.899999999999999" customHeight="1">
      <c r="B34" s="801"/>
      <c r="C34" s="816" t="s">
        <v>313</v>
      </c>
      <c r="D34" s="223" t="s">
        <v>55</v>
      </c>
      <c r="E34" s="478">
        <v>72.785252245560031</v>
      </c>
      <c r="F34" s="196"/>
      <c r="G34" s="195">
        <f>E34+F34</f>
        <v>72.785252245560031</v>
      </c>
      <c r="H34" s="511">
        <f>6.971+4.271+0.85</f>
        <v>12.092000000000001</v>
      </c>
      <c r="I34" s="231">
        <f t="shared" si="7"/>
        <v>60.693252245560032</v>
      </c>
      <c r="J34" s="107">
        <f t="shared" si="1"/>
        <v>0.16613255607337163</v>
      </c>
      <c r="K34" s="810">
        <f>E34+E35</f>
        <v>97.046994314680035</v>
      </c>
      <c r="L34" s="812">
        <f>F34+F35</f>
        <v>0</v>
      </c>
      <c r="M34" s="814">
        <f>K34+L34</f>
        <v>97.046994314680035</v>
      </c>
      <c r="N34" s="830">
        <f>H34+H35</f>
        <v>12.092000000000001</v>
      </c>
      <c r="O34" s="832">
        <f>M34-N34</f>
        <v>84.954994314680036</v>
      </c>
      <c r="P34" s="798">
        <f t="shared" ref="P34" si="12">N34/M34</f>
        <v>0.12459942819858025</v>
      </c>
      <c r="Q34" s="103"/>
      <c r="R34" s="103"/>
      <c r="S34" s="103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</row>
    <row r="35" spans="2:32" ht="19.899999999999999" customHeight="1" thickBot="1">
      <c r="B35" s="801"/>
      <c r="C35" s="809"/>
      <c r="D35" s="223" t="s">
        <v>61</v>
      </c>
      <c r="E35" s="478">
        <v>24.26174206912</v>
      </c>
      <c r="F35" s="196"/>
      <c r="G35" s="195">
        <f>E35+F35+I34</f>
        <v>84.954994314680036</v>
      </c>
      <c r="H35" s="233"/>
      <c r="I35" s="383">
        <f t="shared" si="7"/>
        <v>84.954994314680036</v>
      </c>
      <c r="J35" s="106">
        <f t="shared" si="1"/>
        <v>0</v>
      </c>
      <c r="K35" s="810"/>
      <c r="L35" s="812"/>
      <c r="M35" s="814"/>
      <c r="N35" s="830"/>
      <c r="O35" s="832"/>
      <c r="P35" s="799"/>
      <c r="Q35" s="103"/>
      <c r="R35" s="103"/>
      <c r="S35" s="103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2:32" ht="19.899999999999999" customHeight="1">
      <c r="B36" s="801"/>
      <c r="C36" s="823" t="s">
        <v>81</v>
      </c>
      <c r="D36" s="223" t="s">
        <v>55</v>
      </c>
      <c r="E36" s="478">
        <v>0</v>
      </c>
      <c r="F36" s="340">
        <v>2.0129999999999999</v>
      </c>
      <c r="G36" s="338">
        <f>E36+F36</f>
        <v>2.0129999999999999</v>
      </c>
      <c r="H36" s="339"/>
      <c r="I36" s="342">
        <f>G36-H36</f>
        <v>2.0129999999999999</v>
      </c>
      <c r="J36" s="239">
        <f t="shared" si="1"/>
        <v>0</v>
      </c>
      <c r="K36" s="810">
        <f>E36+E37</f>
        <v>0</v>
      </c>
      <c r="L36" s="812">
        <f>F36+F37</f>
        <v>2.0129999999999999</v>
      </c>
      <c r="M36" s="814">
        <f>K36+L36</f>
        <v>2.0129999999999999</v>
      </c>
      <c r="N36" s="830">
        <f>H36+H37</f>
        <v>0</v>
      </c>
      <c r="O36" s="832">
        <f>M36-N36</f>
        <v>2.0129999999999999</v>
      </c>
      <c r="P36" s="798">
        <f t="shared" ref="P36" si="13">N36/M36</f>
        <v>0</v>
      </c>
      <c r="Q36" s="103"/>
      <c r="R36" s="103"/>
      <c r="S36" s="103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2:32" ht="19.899999999999999" customHeight="1" thickBot="1">
      <c r="B37" s="801"/>
      <c r="C37" s="824"/>
      <c r="D37" s="223" t="s">
        <v>61</v>
      </c>
      <c r="E37" s="478">
        <v>0</v>
      </c>
      <c r="F37" s="340"/>
      <c r="G37" s="338">
        <f>E37+F37+I36</f>
        <v>2.0129999999999999</v>
      </c>
      <c r="H37" s="339"/>
      <c r="I37" s="342">
        <f>G37-H37</f>
        <v>2.0129999999999999</v>
      </c>
      <c r="J37" s="448">
        <f>H37/G37</f>
        <v>0</v>
      </c>
      <c r="K37" s="810"/>
      <c r="L37" s="812"/>
      <c r="M37" s="814"/>
      <c r="N37" s="830"/>
      <c r="O37" s="832"/>
      <c r="P37" s="799"/>
      <c r="Q37" s="103"/>
      <c r="R37" s="103"/>
      <c r="S37" s="103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2:32" ht="19.899999999999999" customHeight="1">
      <c r="B38" s="801"/>
      <c r="C38" s="808" t="s">
        <v>314</v>
      </c>
      <c r="D38" s="223" t="s">
        <v>55</v>
      </c>
      <c r="E38" s="478">
        <v>537.48915828012025</v>
      </c>
      <c r="F38" s="385">
        <v>345.06108999999998</v>
      </c>
      <c r="G38" s="195">
        <f>E38+F38</f>
        <v>882.55024828012029</v>
      </c>
      <c r="H38" s="233"/>
      <c r="I38" s="231">
        <f>G38-H38</f>
        <v>882.55024828012029</v>
      </c>
      <c r="J38" s="107">
        <f t="shared" si="1"/>
        <v>0</v>
      </c>
      <c r="K38" s="810">
        <f>E38+E39</f>
        <v>716.65214694636029</v>
      </c>
      <c r="L38" s="812">
        <f>F38+F39</f>
        <v>345.06108999999998</v>
      </c>
      <c r="M38" s="814">
        <f>K38+L38</f>
        <v>1061.7132369463602</v>
      </c>
      <c r="N38" s="830">
        <f>H38+H39</f>
        <v>0</v>
      </c>
      <c r="O38" s="832">
        <f>M38-N38</f>
        <v>1061.7132369463602</v>
      </c>
      <c r="P38" s="798">
        <f t="shared" ref="P38" si="14">N38/M38</f>
        <v>0</v>
      </c>
      <c r="Q38" s="103"/>
      <c r="R38" s="103"/>
      <c r="S38" s="103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</row>
    <row r="39" spans="2:32" ht="19.899999999999999" customHeight="1" thickBot="1">
      <c r="B39" s="801"/>
      <c r="C39" s="809"/>
      <c r="D39" s="223" t="s">
        <v>61</v>
      </c>
      <c r="E39" s="478">
        <v>179.16298866624001</v>
      </c>
      <c r="F39" s="196"/>
      <c r="G39" s="195">
        <f>E39+F39+I38</f>
        <v>1061.7132369463602</v>
      </c>
      <c r="H39" s="233"/>
      <c r="I39" s="383">
        <f>G39-H39</f>
        <v>1061.7132369463602</v>
      </c>
      <c r="J39" s="106">
        <f>H39/G39</f>
        <v>0</v>
      </c>
      <c r="K39" s="810"/>
      <c r="L39" s="812"/>
      <c r="M39" s="814"/>
      <c r="N39" s="830"/>
      <c r="O39" s="832"/>
      <c r="P39" s="799"/>
      <c r="Q39" s="103"/>
      <c r="R39" s="103"/>
      <c r="S39" s="103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2:32" ht="19.899999999999999" customHeight="1">
      <c r="B40" s="801"/>
      <c r="C40" s="816" t="s">
        <v>315</v>
      </c>
      <c r="D40" s="223" t="s">
        <v>55</v>
      </c>
      <c r="E40" s="478">
        <v>256.11613577340006</v>
      </c>
      <c r="F40" s="245">
        <v>-341.488</v>
      </c>
      <c r="G40" s="195">
        <f>E40+F40</f>
        <v>-85.371864226599939</v>
      </c>
      <c r="H40" s="233"/>
      <c r="I40" s="231">
        <f t="shared" ref="I40:I55" si="15">G40-H40</f>
        <v>-85.371864226599939</v>
      </c>
      <c r="J40" s="107">
        <f t="shared" si="1"/>
        <v>0</v>
      </c>
      <c r="K40" s="810">
        <f>E40+E41</f>
        <v>341.48815049020004</v>
      </c>
      <c r="L40" s="812">
        <f>F40+F41</f>
        <v>-341.488</v>
      </c>
      <c r="M40" s="814">
        <f>K40+L40</f>
        <v>1.504902000419861E-4</v>
      </c>
      <c r="N40" s="830">
        <f>H40+H41</f>
        <v>0</v>
      </c>
      <c r="O40" s="832">
        <f>M40-N40</f>
        <v>1.504902000419861E-4</v>
      </c>
      <c r="P40" s="798">
        <v>0</v>
      </c>
      <c r="Q40" s="103"/>
      <c r="R40" s="103"/>
      <c r="S40" s="103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2:32" ht="19.899999999999999" customHeight="1" thickBot="1">
      <c r="B41" s="801"/>
      <c r="C41" s="816"/>
      <c r="D41" s="223" t="s">
        <v>61</v>
      </c>
      <c r="E41" s="478">
        <v>85.372014716799995</v>
      </c>
      <c r="F41" s="196"/>
      <c r="G41" s="195">
        <f>E41+F41+I40</f>
        <v>1.5049020005619695E-4</v>
      </c>
      <c r="H41" s="233"/>
      <c r="I41" s="383">
        <f t="shared" si="15"/>
        <v>1.5049020005619695E-4</v>
      </c>
      <c r="J41" s="106">
        <v>0</v>
      </c>
      <c r="K41" s="810"/>
      <c r="L41" s="812"/>
      <c r="M41" s="814"/>
      <c r="N41" s="830"/>
      <c r="O41" s="832"/>
      <c r="P41" s="799"/>
      <c r="Q41" s="103"/>
      <c r="R41" s="103"/>
      <c r="S41" s="103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</row>
    <row r="42" spans="2:32" ht="19.899999999999999" customHeight="1">
      <c r="B42" s="801"/>
      <c r="C42" s="808" t="s">
        <v>316</v>
      </c>
      <c r="D42" s="224" t="s">
        <v>55</v>
      </c>
      <c r="E42" s="476">
        <v>80.248772131560031</v>
      </c>
      <c r="F42" s="198"/>
      <c r="G42" s="197">
        <f>E42+F42</f>
        <v>80.248772131560031</v>
      </c>
      <c r="H42" s="234"/>
      <c r="I42" s="515">
        <f t="shared" si="15"/>
        <v>80.248772131560031</v>
      </c>
      <c r="J42" s="109">
        <f t="shared" si="1"/>
        <v>0</v>
      </c>
      <c r="K42" s="829">
        <f>E42+E43</f>
        <v>106.99835327268003</v>
      </c>
      <c r="L42" s="794">
        <f>F42+F43</f>
        <v>0</v>
      </c>
      <c r="M42" s="843">
        <f>K42+L42</f>
        <v>106.99835327268003</v>
      </c>
      <c r="N42" s="796">
        <f>H42+H43</f>
        <v>0</v>
      </c>
      <c r="O42" s="797">
        <f>M42-N42</f>
        <v>106.99835327268003</v>
      </c>
      <c r="P42" s="798">
        <v>0</v>
      </c>
      <c r="Q42" s="103"/>
      <c r="R42" s="103"/>
      <c r="S42" s="103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</row>
    <row r="43" spans="2:32" ht="19.899999999999999" customHeight="1" thickBot="1">
      <c r="B43" s="801"/>
      <c r="C43" s="809"/>
      <c r="D43" s="224" t="s">
        <v>61</v>
      </c>
      <c r="E43" s="476">
        <v>26.74958114112</v>
      </c>
      <c r="F43" s="198"/>
      <c r="G43" s="197">
        <f>E43+F43+I42</f>
        <v>106.99835327268003</v>
      </c>
      <c r="H43" s="234"/>
      <c r="I43" s="516">
        <f t="shared" si="15"/>
        <v>106.99835327268003</v>
      </c>
      <c r="J43" s="110">
        <v>0</v>
      </c>
      <c r="K43" s="829"/>
      <c r="L43" s="794"/>
      <c r="M43" s="843"/>
      <c r="N43" s="796"/>
      <c r="O43" s="797"/>
      <c r="P43" s="799"/>
      <c r="Q43" s="103"/>
      <c r="R43" s="103"/>
      <c r="S43" s="103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</row>
    <row r="44" spans="2:32" ht="19.899999999999999" customHeight="1">
      <c r="B44" s="801"/>
      <c r="C44" s="816" t="s">
        <v>317</v>
      </c>
      <c r="D44" s="223" t="s">
        <v>55</v>
      </c>
      <c r="E44" s="478">
        <v>184.79172079092007</v>
      </c>
      <c r="F44" s="196"/>
      <c r="G44" s="195">
        <f>E44+F44</f>
        <v>184.79172079092007</v>
      </c>
      <c r="H44" s="511">
        <v>0.04</v>
      </c>
      <c r="I44" s="231">
        <f t="shared" si="15"/>
        <v>184.75172079092007</v>
      </c>
      <c r="J44" s="107">
        <f t="shared" si="1"/>
        <v>2.1645991405241268E-4</v>
      </c>
      <c r="K44" s="810">
        <f>E44+E45</f>
        <v>246.38893901876006</v>
      </c>
      <c r="L44" s="812">
        <f>F44+F45</f>
        <v>0</v>
      </c>
      <c r="M44" s="841">
        <f>K44+L44</f>
        <v>246.38893901876006</v>
      </c>
      <c r="N44" s="830">
        <f>H44+H45</f>
        <v>0.04</v>
      </c>
      <c r="O44" s="832">
        <f>M44-N44</f>
        <v>246.34893901876006</v>
      </c>
      <c r="P44" s="798">
        <f t="shared" ref="P44" si="16">N44/M44</f>
        <v>1.623449500586323E-4</v>
      </c>
      <c r="Q44" s="103"/>
      <c r="R44" s="103"/>
      <c r="S44" s="103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</row>
    <row r="45" spans="2:32" ht="19.899999999999999" customHeight="1" thickBot="1">
      <c r="B45" s="801"/>
      <c r="C45" s="809"/>
      <c r="D45" s="223" t="s">
        <v>61</v>
      </c>
      <c r="E45" s="478">
        <v>61.597218227839996</v>
      </c>
      <c r="F45" s="196"/>
      <c r="G45" s="195">
        <f>E45+F45+I44</f>
        <v>246.34893901876006</v>
      </c>
      <c r="H45" s="233"/>
      <c r="I45" s="383">
        <f t="shared" si="15"/>
        <v>246.34893901876006</v>
      </c>
      <c r="J45" s="106">
        <f t="shared" si="1"/>
        <v>0</v>
      </c>
      <c r="K45" s="810"/>
      <c r="L45" s="812"/>
      <c r="M45" s="841"/>
      <c r="N45" s="830"/>
      <c r="O45" s="832"/>
      <c r="P45" s="799"/>
      <c r="Q45" s="103"/>
      <c r="R45" s="103"/>
      <c r="S45" s="103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2:32" ht="19.899999999999999" customHeight="1">
      <c r="B46" s="801"/>
      <c r="C46" s="808" t="s">
        <v>318</v>
      </c>
      <c r="D46" s="223" t="s">
        <v>55</v>
      </c>
      <c r="E46" s="478">
        <v>11980.614872141645</v>
      </c>
      <c r="F46" s="384"/>
      <c r="G46" s="195">
        <f>E46+F46</f>
        <v>11980.614872141645</v>
      </c>
      <c r="H46" s="433">
        <v>8371.3269999999993</v>
      </c>
      <c r="I46" s="231">
        <f t="shared" si="15"/>
        <v>3609.2878721416455</v>
      </c>
      <c r="J46" s="107">
        <f t="shared" si="1"/>
        <v>0.69873934596343035</v>
      </c>
      <c r="K46" s="810">
        <f>E46+E47</f>
        <v>15974.151734206924</v>
      </c>
      <c r="L46" s="812">
        <f>F46+F47</f>
        <v>0</v>
      </c>
      <c r="M46" s="814">
        <f>K46+L46</f>
        <v>15974.151734206924</v>
      </c>
      <c r="N46" s="842">
        <f>H46+H47</f>
        <v>8371.3269999999993</v>
      </c>
      <c r="O46" s="832">
        <f>M46-N46</f>
        <v>7602.8247342069244</v>
      </c>
      <c r="P46" s="798">
        <f t="shared" ref="P46" si="17">N46/M46</f>
        <v>0.52405455634139908</v>
      </c>
      <c r="Q46" s="103"/>
      <c r="R46" s="103"/>
      <c r="S46" s="103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</row>
    <row r="47" spans="2:32" ht="19.899999999999999" customHeight="1" thickBot="1">
      <c r="B47" s="801"/>
      <c r="C47" s="809"/>
      <c r="D47" s="223" t="s">
        <v>61</v>
      </c>
      <c r="E47" s="478">
        <v>3993.5368620652798</v>
      </c>
      <c r="F47" s="454"/>
      <c r="G47" s="195">
        <f>E47+F47+I46</f>
        <v>7602.8247342069253</v>
      </c>
      <c r="H47" s="233"/>
      <c r="I47" s="383">
        <f>G47-H47</f>
        <v>7602.8247342069253</v>
      </c>
      <c r="J47" s="106">
        <f>H47/G47</f>
        <v>0</v>
      </c>
      <c r="K47" s="810"/>
      <c r="L47" s="812"/>
      <c r="M47" s="814"/>
      <c r="N47" s="842"/>
      <c r="O47" s="832"/>
      <c r="P47" s="799"/>
      <c r="Q47" s="103"/>
      <c r="R47" s="103"/>
      <c r="S47" s="103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</row>
    <row r="48" spans="2:32" ht="19.899999999999999" customHeight="1">
      <c r="B48" s="801"/>
      <c r="C48" s="836" t="s">
        <v>319</v>
      </c>
      <c r="D48" s="223" t="s">
        <v>55</v>
      </c>
      <c r="E48" s="478">
        <v>54.601098851400018</v>
      </c>
      <c r="F48" s="195"/>
      <c r="G48" s="195">
        <f>E48+F48</f>
        <v>54.601098851400018</v>
      </c>
      <c r="H48" s="233">
        <f>0.171+2.257</f>
        <v>2.4279999999999999</v>
      </c>
      <c r="I48" s="231">
        <f t="shared" si="15"/>
        <v>52.17309885140002</v>
      </c>
      <c r="J48" s="107">
        <f>H48/G48</f>
        <v>4.4467969529476674E-2</v>
      </c>
      <c r="K48" s="810">
        <f>E48+E49</f>
        <v>72.801458624200023</v>
      </c>
      <c r="L48" s="812">
        <f>F48+F49</f>
        <v>0</v>
      </c>
      <c r="M48" s="841">
        <f>K48+L48</f>
        <v>72.801458624200023</v>
      </c>
      <c r="N48" s="830">
        <f>H48+H49</f>
        <v>2.4279999999999999</v>
      </c>
      <c r="O48" s="832">
        <f>M48-N48</f>
        <v>70.373458624200026</v>
      </c>
      <c r="P48" s="798">
        <f t="shared" ref="P48" si="18">N48/M48</f>
        <v>3.335098012985286E-2</v>
      </c>
      <c r="Q48" s="103"/>
      <c r="R48" s="103"/>
      <c r="S48" s="103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</row>
    <row r="49" spans="2:32" ht="19.899999999999999" customHeight="1" thickBot="1">
      <c r="B49" s="801"/>
      <c r="C49" s="836"/>
      <c r="D49" s="223" t="s">
        <v>61</v>
      </c>
      <c r="E49" s="478">
        <v>18.200359772799999</v>
      </c>
      <c r="F49" s="196"/>
      <c r="G49" s="195">
        <f>E49+F49+I48</f>
        <v>70.373458624200026</v>
      </c>
      <c r="H49" s="233"/>
      <c r="I49" s="383">
        <f t="shared" si="15"/>
        <v>70.373458624200026</v>
      </c>
      <c r="J49" s="106">
        <f>H49/G49</f>
        <v>0</v>
      </c>
      <c r="K49" s="810"/>
      <c r="L49" s="812"/>
      <c r="M49" s="841"/>
      <c r="N49" s="830"/>
      <c r="O49" s="832"/>
      <c r="P49" s="799"/>
      <c r="Q49" s="103"/>
      <c r="R49" s="103"/>
      <c r="S49" s="103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</row>
    <row r="50" spans="2:32" ht="19.899999999999999" customHeight="1">
      <c r="B50" s="801"/>
      <c r="C50" s="836" t="s">
        <v>115</v>
      </c>
      <c r="D50" s="223" t="s">
        <v>55</v>
      </c>
      <c r="E50" s="478">
        <v>0</v>
      </c>
      <c r="F50" s="196"/>
      <c r="G50" s="195">
        <f>E50+F50</f>
        <v>0</v>
      </c>
      <c r="H50" s="459"/>
      <c r="I50" s="231">
        <f t="shared" si="15"/>
        <v>0</v>
      </c>
      <c r="J50" s="107" t="e">
        <f>H50/G50</f>
        <v>#DIV/0!</v>
      </c>
      <c r="K50" s="810">
        <f>E50+E51</f>
        <v>0</v>
      </c>
      <c r="L50" s="812">
        <f>F50+F51</f>
        <v>0</v>
      </c>
      <c r="M50" s="814">
        <f>K50+L50</f>
        <v>0</v>
      </c>
      <c r="N50" s="830">
        <f>H50+H51</f>
        <v>0</v>
      </c>
      <c r="O50" s="832">
        <f>M50-N50</f>
        <v>0</v>
      </c>
      <c r="P50" s="798" t="e">
        <f t="shared" ref="P50" si="19">N50/M50</f>
        <v>#DIV/0!</v>
      </c>
      <c r="Q50" s="103"/>
      <c r="R50" s="103"/>
      <c r="S50" s="103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</row>
    <row r="51" spans="2:32" ht="19.899999999999999" customHeight="1" thickBot="1">
      <c r="B51" s="801"/>
      <c r="C51" s="836"/>
      <c r="D51" s="223" t="s">
        <v>61</v>
      </c>
      <c r="E51" s="478">
        <v>0</v>
      </c>
      <c r="F51" s="196"/>
      <c r="G51" s="197">
        <f>E51+F51+I50</f>
        <v>0</v>
      </c>
      <c r="H51" s="233"/>
      <c r="I51" s="383">
        <f t="shared" si="15"/>
        <v>0</v>
      </c>
      <c r="J51" s="106" t="e">
        <f t="shared" si="1"/>
        <v>#DIV/0!</v>
      </c>
      <c r="K51" s="810"/>
      <c r="L51" s="812"/>
      <c r="M51" s="814"/>
      <c r="N51" s="830"/>
      <c r="O51" s="832"/>
      <c r="P51" s="799"/>
      <c r="Q51" s="103"/>
      <c r="R51" s="103"/>
      <c r="S51" s="103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</row>
    <row r="52" spans="2:32" ht="19.899999999999999" customHeight="1">
      <c r="B52" s="801"/>
      <c r="C52" s="823" t="s">
        <v>447</v>
      </c>
      <c r="D52" s="223" t="s">
        <v>55</v>
      </c>
      <c r="E52" s="478">
        <v>0</v>
      </c>
      <c r="F52" s="437"/>
      <c r="G52" s="438">
        <f>+E52+F52</f>
        <v>0</v>
      </c>
      <c r="H52" s="436"/>
      <c r="I52" s="342">
        <f>+G52-H52</f>
        <v>0</v>
      </c>
      <c r="J52" s="107" t="e">
        <f>+H52/G52</f>
        <v>#DIV/0!</v>
      </c>
      <c r="K52" s="825">
        <f>+E52+E53</f>
        <v>0</v>
      </c>
      <c r="L52" s="827">
        <f t="shared" ref="L52:O52" si="20">+F52+F53</f>
        <v>0</v>
      </c>
      <c r="M52" s="827">
        <f t="shared" si="20"/>
        <v>0</v>
      </c>
      <c r="N52" s="827">
        <f t="shared" si="20"/>
        <v>0</v>
      </c>
      <c r="O52" s="837">
        <f t="shared" si="20"/>
        <v>0</v>
      </c>
      <c r="P52" s="839" t="e">
        <f t="shared" ref="P52" si="21">N52/M52</f>
        <v>#DIV/0!</v>
      </c>
      <c r="Q52" s="103"/>
      <c r="R52" s="103"/>
      <c r="S52" s="103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</row>
    <row r="53" spans="2:32" ht="19.899999999999999" customHeight="1" thickBot="1">
      <c r="B53" s="801"/>
      <c r="C53" s="824"/>
      <c r="D53" s="223" t="s">
        <v>61</v>
      </c>
      <c r="E53" s="478">
        <v>0</v>
      </c>
      <c r="F53" s="437"/>
      <c r="G53" s="438">
        <f>+E53+F53+I52</f>
        <v>0</v>
      </c>
      <c r="H53" s="436"/>
      <c r="I53" s="342">
        <f>+G53-H53</f>
        <v>0</v>
      </c>
      <c r="J53" s="107" t="e">
        <f>+H53/G53</f>
        <v>#DIV/0!</v>
      </c>
      <c r="K53" s="826"/>
      <c r="L53" s="828"/>
      <c r="M53" s="828"/>
      <c r="N53" s="828"/>
      <c r="O53" s="838"/>
      <c r="P53" s="840"/>
      <c r="Q53" s="103"/>
      <c r="R53" s="103"/>
      <c r="S53" s="103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</row>
    <row r="54" spans="2:32" ht="19.899999999999999" customHeight="1">
      <c r="B54" s="801"/>
      <c r="C54" s="834" t="s">
        <v>320</v>
      </c>
      <c r="D54" s="223" t="s">
        <v>55</v>
      </c>
      <c r="E54" s="478">
        <v>0.60379037280000025</v>
      </c>
      <c r="F54" s="195"/>
      <c r="G54" s="195">
        <f>E54+F54</f>
        <v>0.60379037280000025</v>
      </c>
      <c r="H54" s="233"/>
      <c r="I54" s="231">
        <f t="shared" si="15"/>
        <v>0.60379037280000025</v>
      </c>
      <c r="J54" s="139">
        <f t="shared" ref="J54" si="22">H54/G54</f>
        <v>0</v>
      </c>
      <c r="K54" s="810">
        <f>E54+E55</f>
        <v>0.80505375840000026</v>
      </c>
      <c r="L54" s="812">
        <f>F54+F55</f>
        <v>0</v>
      </c>
      <c r="M54" s="814">
        <f>K54+L54</f>
        <v>0.80505375840000026</v>
      </c>
      <c r="N54" s="830">
        <f>H54+H55</f>
        <v>0</v>
      </c>
      <c r="O54" s="832">
        <f>M54-N54</f>
        <v>0.80505375840000026</v>
      </c>
      <c r="P54" s="798">
        <f t="shared" ref="P54" si="23">N54/M54</f>
        <v>0</v>
      </c>
      <c r="Q54" s="103"/>
      <c r="R54" s="103"/>
      <c r="S54" s="103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</row>
    <row r="55" spans="2:32" ht="19.899999999999999" customHeight="1" thickBot="1">
      <c r="B55" s="802"/>
      <c r="C55" s="835"/>
      <c r="D55" s="226" t="s">
        <v>61</v>
      </c>
      <c r="E55" s="478">
        <v>0.20126338559999998</v>
      </c>
      <c r="F55" s="196"/>
      <c r="G55" s="195">
        <f>E55+F55+I54</f>
        <v>0.80505375840000026</v>
      </c>
      <c r="H55" s="233"/>
      <c r="I55" s="517">
        <f t="shared" si="15"/>
        <v>0.80505375840000026</v>
      </c>
      <c r="J55" s="140">
        <f>H55/G55</f>
        <v>0</v>
      </c>
      <c r="K55" s="811"/>
      <c r="L55" s="813"/>
      <c r="M55" s="815"/>
      <c r="N55" s="831"/>
      <c r="O55" s="833"/>
      <c r="P55" s="799"/>
      <c r="Q55" s="103"/>
      <c r="R55" s="103"/>
      <c r="S55" s="103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</row>
    <row r="56" spans="2:32" ht="19.899999999999999" customHeight="1">
      <c r="B56" s="103"/>
      <c r="C56" s="102"/>
      <c r="D56" s="103"/>
      <c r="E56" s="111">
        <f>SUM(E6:E55)</f>
        <v>22362.602163739564</v>
      </c>
      <c r="F56" s="111">
        <f>SUM(F6:F55)</f>
        <v>35.000000000000057</v>
      </c>
      <c r="G56" s="111">
        <f>+F56+E56</f>
        <v>22397.602163739564</v>
      </c>
      <c r="H56" s="232">
        <f>SUM(H6:H55)</f>
        <v>9732.884</v>
      </c>
      <c r="I56" s="111">
        <f>SUM(I6:I55)</f>
        <v>19738.787286544091</v>
      </c>
      <c r="J56" s="112">
        <f>+H56/G56</f>
        <v>0.43455026698156923</v>
      </c>
      <c r="K56" s="111">
        <f>SUM(K6:K55)</f>
        <v>22362.602163739561</v>
      </c>
      <c r="L56" s="103">
        <f>SUM(L6:L55)</f>
        <v>35.000000000000057</v>
      </c>
      <c r="M56" s="113">
        <f>+K56+L56</f>
        <v>22397.602163739561</v>
      </c>
      <c r="N56" s="103">
        <f>SUM(N6:N55)</f>
        <v>9732.884</v>
      </c>
      <c r="O56" s="114">
        <f>SUM(O6:O55)</f>
        <v>12664.718163739568</v>
      </c>
      <c r="P56" s="112">
        <f>N56/M56</f>
        <v>0.43455026698156929</v>
      </c>
      <c r="Q56" s="103"/>
      <c r="R56" s="103"/>
      <c r="S56" s="103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</row>
    <row r="57" spans="2:32" ht="19.899999999999999" customHeight="1">
      <c r="B57" s="103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14"/>
      <c r="Q57" s="115"/>
      <c r="R57" s="103"/>
      <c r="S57" s="103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</row>
    <row r="58" spans="2:32" ht="19.899999999999999" customHeight="1" thickBot="1"/>
    <row r="59" spans="2:32" ht="19.899999999999999" customHeight="1">
      <c r="B59" s="817" t="s">
        <v>56</v>
      </c>
      <c r="C59" s="818"/>
      <c r="D59" s="803" t="s">
        <v>58</v>
      </c>
      <c r="E59" s="804"/>
      <c r="F59" s="804"/>
      <c r="G59" s="805"/>
      <c r="H59" s="806" t="s">
        <v>50</v>
      </c>
      <c r="I59" s="806" t="s">
        <v>51</v>
      </c>
      <c r="J59" s="806" t="s">
        <v>59</v>
      </c>
      <c r="K59" s="868" t="s">
        <v>120</v>
      </c>
      <c r="L59" s="868" t="s">
        <v>63</v>
      </c>
      <c r="M59" s="864" t="s">
        <v>64</v>
      </c>
      <c r="N59" s="806" t="s">
        <v>50</v>
      </c>
      <c r="O59" s="141" t="s">
        <v>51</v>
      </c>
      <c r="P59" s="866" t="s">
        <v>59</v>
      </c>
    </row>
    <row r="60" spans="2:32" ht="19.899999999999999" customHeight="1" thickBot="1">
      <c r="B60" s="819"/>
      <c r="C60" s="820"/>
      <c r="D60" s="142" t="s">
        <v>62</v>
      </c>
      <c r="E60" s="142" t="s">
        <v>120</v>
      </c>
      <c r="F60" s="142" t="s">
        <v>63</v>
      </c>
      <c r="G60" s="142" t="s">
        <v>64</v>
      </c>
      <c r="H60" s="807"/>
      <c r="I60" s="807"/>
      <c r="J60" s="807"/>
      <c r="K60" s="869"/>
      <c r="L60" s="869"/>
      <c r="M60" s="865"/>
      <c r="N60" s="807"/>
      <c r="O60" s="143"/>
      <c r="P60" s="867"/>
    </row>
    <row r="61" spans="2:32" ht="19.899999999999999" customHeight="1">
      <c r="B61" s="858" t="s">
        <v>88</v>
      </c>
      <c r="C61" s="859"/>
      <c r="D61" s="105" t="s">
        <v>55</v>
      </c>
      <c r="E61" s="116">
        <f>E6+E8+E10+E12+E14+E16+E18+E20+E22+E26+E28+E30+E32+E34+E38+E40+E42+E44+E46+E48+E50+E54+E24+E36+E52</f>
        <v>16771.953122804527</v>
      </c>
      <c r="F61" s="144">
        <f>F6+F8+F10+F12+F14+F16+F18+F20+F22+F24+F26+F28+F30+F32+F34+F38+F40+F42+F44+F46+F48+F50+F54+F36+F52</f>
        <v>35.000000000000078</v>
      </c>
      <c r="G61" s="116">
        <f>E61+F61</f>
        <v>16806.953122804527</v>
      </c>
      <c r="H61" s="117">
        <f>H6+H8+H10+H12+H14+H16+H18+H20+H22+H26+H28+H30+H32+H34+H38+H40+H42+H44+H46+H48+H50+H54</f>
        <v>9732.884</v>
      </c>
      <c r="I61" s="117">
        <f>G61-H61</f>
        <v>7074.0691228045271</v>
      </c>
      <c r="J61" s="118">
        <f>H61/G61</f>
        <v>0.57909865809014061</v>
      </c>
      <c r="K61" s="863">
        <f>E61+E62</f>
        <v>22362.602163739568</v>
      </c>
      <c r="L61" s="863">
        <f>F61+F62</f>
        <v>35.000000000000078</v>
      </c>
      <c r="M61" s="862">
        <f>K61+L61</f>
        <v>22397.602163739568</v>
      </c>
      <c r="N61" s="871">
        <f>H61+H62</f>
        <v>9732.884</v>
      </c>
      <c r="O61" s="874">
        <f>M61-N61</f>
        <v>12664.718163739568</v>
      </c>
      <c r="P61" s="872">
        <f>N61/M61</f>
        <v>0.43455026698156912</v>
      </c>
    </row>
    <row r="62" spans="2:32" ht="19.899999999999999" customHeight="1">
      <c r="B62" s="860"/>
      <c r="C62" s="861"/>
      <c r="D62" s="119" t="s">
        <v>61</v>
      </c>
      <c r="E62" s="120">
        <f>E7+E9+E11+E13+E15+E17+E19+E21+E23+E27+E29+E31+E33+E35+E39+E41+E43+E45+E47+E49+E51+E55+E37+E25+E53</f>
        <v>5590.6490409350399</v>
      </c>
      <c r="F62" s="121">
        <f>F7+F9+F11+F13+F15+F17+F19+F21+F23+F25+F27+F29+F31+F33+F35+F39+F41+F43+F45+F47+F49+F51+F55+F53</f>
        <v>0</v>
      </c>
      <c r="G62" s="121">
        <f>E62+F62+G61</f>
        <v>22397.602163739568</v>
      </c>
      <c r="H62" s="122">
        <f>H7+H9+H11+H13+H15+H17+H19+H21+H23+H27+H29+H31+H33+H35+H39+H41+H43+H45+H47+H49+H51+H55</f>
        <v>0</v>
      </c>
      <c r="I62" s="122">
        <f>G62-H62</f>
        <v>22397.602163739568</v>
      </c>
      <c r="J62" s="123">
        <f>H62/G62</f>
        <v>0</v>
      </c>
      <c r="K62" s="870"/>
      <c r="L62" s="870"/>
      <c r="M62" s="863"/>
      <c r="N62" s="870"/>
      <c r="O62" s="871"/>
      <c r="P62" s="873"/>
    </row>
    <row r="63" spans="2:32" ht="19.899999999999999" customHeight="1">
      <c r="E63" s="101">
        <f>SUM(E61:E62)</f>
        <v>22362.602163739568</v>
      </c>
      <c r="F63" s="456">
        <f>SUM(F61:F62)</f>
        <v>35.000000000000078</v>
      </c>
    </row>
    <row r="64" spans="2:32" ht="19.899999999999999" customHeight="1"/>
    <row r="65" spans="5:11" s="124" customFormat="1" ht="12" customHeight="1"/>
    <row r="66" spans="5:11" s="124" customFormat="1" ht="12" customHeight="1"/>
    <row r="67" spans="5:11" s="124" customFormat="1" ht="12" customHeight="1"/>
    <row r="68" spans="5:11" s="124" customFormat="1" ht="12" customHeight="1"/>
    <row r="69" spans="5:11" s="124" customFormat="1" ht="12" customHeight="1"/>
    <row r="70" spans="5:11" s="124" customFormat="1" ht="12" customHeight="1"/>
    <row r="71" spans="5:11" s="124" customFormat="1" ht="12" customHeight="1"/>
    <row r="72" spans="5:11" s="124" customFormat="1" ht="12" customHeight="1">
      <c r="E72" s="124">
        <f>((E61*100)/E63)/100</f>
        <v>0.7500000670762661</v>
      </c>
    </row>
    <row r="73" spans="5:11" s="124" customFormat="1" ht="12" customHeight="1">
      <c r="E73" s="124">
        <f>((E62*100)/E63)/100</f>
        <v>0.24999993292373393</v>
      </c>
    </row>
    <row r="74" spans="5:11" s="124" customFormat="1" ht="12" customHeight="1">
      <c r="E74" s="124">
        <f>SUM(E72:E73)</f>
        <v>1</v>
      </c>
    </row>
    <row r="75" spans="5:11" s="124" customFormat="1" ht="12" customHeight="1"/>
    <row r="76" spans="5:11" s="124" customFormat="1" ht="12" customHeight="1">
      <c r="H76" s="101"/>
      <c r="I76" s="101"/>
      <c r="J76" s="101"/>
      <c r="K76" s="101"/>
    </row>
    <row r="77" spans="5:11" ht="12" customHeight="1"/>
    <row r="78" spans="5:11" ht="12" customHeight="1"/>
    <row r="79" spans="5:11" ht="12" customHeight="1"/>
    <row r="80" spans="5:11" ht="12" customHeight="1"/>
    <row r="81" ht="12" customHeight="1"/>
    <row r="82" ht="12" customHeight="1"/>
    <row r="83" ht="12" customHeight="1"/>
    <row r="84" ht="12" customHeight="1"/>
    <row r="85" ht="12" customHeight="1"/>
    <row r="86" ht="19.899999999999999" customHeight="1"/>
    <row r="87" ht="19.899999999999999" customHeight="1"/>
    <row r="88" ht="19.899999999999999" customHeight="1"/>
    <row r="89" ht="19.899999999999999" customHeight="1"/>
    <row r="90" ht="19.899999999999999" customHeight="1"/>
    <row r="91" ht="19.899999999999999" customHeight="1"/>
    <row r="92" ht="19.899999999999999" customHeight="1"/>
    <row r="93" ht="19.899999999999999" customHeight="1"/>
    <row r="94" ht="19.899999999999999" customHeight="1"/>
    <row r="95" ht="19.899999999999999" customHeight="1"/>
    <row r="96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</sheetData>
  <mergeCells count="197">
    <mergeCell ref="B61:C62"/>
    <mergeCell ref="M61:M62"/>
    <mergeCell ref="M59:M60"/>
    <mergeCell ref="N59:N60"/>
    <mergeCell ref="P59:P60"/>
    <mergeCell ref="K59:K60"/>
    <mergeCell ref="L59:L60"/>
    <mergeCell ref="K61:K62"/>
    <mergeCell ref="L61:L62"/>
    <mergeCell ref="N61:N62"/>
    <mergeCell ref="P61:P62"/>
    <mergeCell ref="O61:O62"/>
    <mergeCell ref="B1:P1"/>
    <mergeCell ref="C14:C15"/>
    <mergeCell ref="K14:K15"/>
    <mergeCell ref="L14:L15"/>
    <mergeCell ref="M14:M15"/>
    <mergeCell ref="N14:N15"/>
    <mergeCell ref="O14:O15"/>
    <mergeCell ref="P14:P15"/>
    <mergeCell ref="C12:C13"/>
    <mergeCell ref="K12:K13"/>
    <mergeCell ref="L12:L13"/>
    <mergeCell ref="M12:M13"/>
    <mergeCell ref="N12:N13"/>
    <mergeCell ref="O12:O13"/>
    <mergeCell ref="P12:P13"/>
    <mergeCell ref="P10:P11"/>
    <mergeCell ref="C8:C9"/>
    <mergeCell ref="K10:K11"/>
    <mergeCell ref="N10:N11"/>
    <mergeCell ref="O10:O11"/>
    <mergeCell ref="N6:N7"/>
    <mergeCell ref="O6:O7"/>
    <mergeCell ref="B2:O2"/>
    <mergeCell ref="K6:K7"/>
    <mergeCell ref="E4:G4"/>
    <mergeCell ref="K4:P4"/>
    <mergeCell ref="P6:P7"/>
    <mergeCell ref="P8:P9"/>
    <mergeCell ref="P16:P17"/>
    <mergeCell ref="C18:C19"/>
    <mergeCell ref="K18:K19"/>
    <mergeCell ref="L18:L19"/>
    <mergeCell ref="M18:M19"/>
    <mergeCell ref="N18:N19"/>
    <mergeCell ref="O18:O19"/>
    <mergeCell ref="P18:P19"/>
    <mergeCell ref="C16:C17"/>
    <mergeCell ref="K16:K17"/>
    <mergeCell ref="L16:L17"/>
    <mergeCell ref="M16:M17"/>
    <mergeCell ref="N16:N17"/>
    <mergeCell ref="O16:O17"/>
    <mergeCell ref="C6:C7"/>
    <mergeCell ref="K8:K9"/>
    <mergeCell ref="L8:L9"/>
    <mergeCell ref="M8:M9"/>
    <mergeCell ref="N8:N9"/>
    <mergeCell ref="O8:O9"/>
    <mergeCell ref="P20:P21"/>
    <mergeCell ref="C22:C23"/>
    <mergeCell ref="K22:K23"/>
    <mergeCell ref="L22:L23"/>
    <mergeCell ref="M22:M23"/>
    <mergeCell ref="N22:N23"/>
    <mergeCell ref="O22:O23"/>
    <mergeCell ref="P22:P23"/>
    <mergeCell ref="C20:C21"/>
    <mergeCell ref="K20:K21"/>
    <mergeCell ref="L20:L21"/>
    <mergeCell ref="M20:M21"/>
    <mergeCell ref="N20:N21"/>
    <mergeCell ref="O20:O21"/>
    <mergeCell ref="P26:P27"/>
    <mergeCell ref="C28:C29"/>
    <mergeCell ref="K28:K29"/>
    <mergeCell ref="L28:L29"/>
    <mergeCell ref="M28:M29"/>
    <mergeCell ref="N28:N29"/>
    <mergeCell ref="O28:O29"/>
    <mergeCell ref="P28:P29"/>
    <mergeCell ref="C26:C27"/>
    <mergeCell ref="K26:K27"/>
    <mergeCell ref="L26:L27"/>
    <mergeCell ref="M26:M27"/>
    <mergeCell ref="N26:N27"/>
    <mergeCell ref="O26:O27"/>
    <mergeCell ref="P30:P31"/>
    <mergeCell ref="C32:C33"/>
    <mergeCell ref="K32:K33"/>
    <mergeCell ref="L32:L33"/>
    <mergeCell ref="M32:M33"/>
    <mergeCell ref="N32:N33"/>
    <mergeCell ref="O32:O33"/>
    <mergeCell ref="P32:P33"/>
    <mergeCell ref="C30:C31"/>
    <mergeCell ref="K30:K31"/>
    <mergeCell ref="L30:L31"/>
    <mergeCell ref="M30:M31"/>
    <mergeCell ref="N30:N31"/>
    <mergeCell ref="O30:O31"/>
    <mergeCell ref="N40:N41"/>
    <mergeCell ref="O40:O41"/>
    <mergeCell ref="P40:P41"/>
    <mergeCell ref="P34:P35"/>
    <mergeCell ref="C38:C39"/>
    <mergeCell ref="K38:K39"/>
    <mergeCell ref="L38:L39"/>
    <mergeCell ref="M38:M39"/>
    <mergeCell ref="N38:N39"/>
    <mergeCell ref="O38:O39"/>
    <mergeCell ref="P38:P39"/>
    <mergeCell ref="C34:C35"/>
    <mergeCell ref="K34:K35"/>
    <mergeCell ref="L34:L35"/>
    <mergeCell ref="M34:M35"/>
    <mergeCell ref="N34:N35"/>
    <mergeCell ref="O34:O35"/>
    <mergeCell ref="C36:C37"/>
    <mergeCell ref="K36:K37"/>
    <mergeCell ref="L36:L37"/>
    <mergeCell ref="M36:M37"/>
    <mergeCell ref="N36:N37"/>
    <mergeCell ref="O36:O37"/>
    <mergeCell ref="P36:P37"/>
    <mergeCell ref="P42:P43"/>
    <mergeCell ref="C44:C45"/>
    <mergeCell ref="K44:K45"/>
    <mergeCell ref="L44:L45"/>
    <mergeCell ref="M44:M45"/>
    <mergeCell ref="N44:N45"/>
    <mergeCell ref="O44:O45"/>
    <mergeCell ref="P44:P45"/>
    <mergeCell ref="C42:C43"/>
    <mergeCell ref="K42:K43"/>
    <mergeCell ref="L42:L43"/>
    <mergeCell ref="M42:M43"/>
    <mergeCell ref="N42:N43"/>
    <mergeCell ref="O42:O43"/>
    <mergeCell ref="N48:N49"/>
    <mergeCell ref="O48:O49"/>
    <mergeCell ref="P48:P49"/>
    <mergeCell ref="C46:C47"/>
    <mergeCell ref="K46:K47"/>
    <mergeCell ref="L46:L47"/>
    <mergeCell ref="M46:M47"/>
    <mergeCell ref="N46:N47"/>
    <mergeCell ref="O46:O47"/>
    <mergeCell ref="K52:K53"/>
    <mergeCell ref="L52:L53"/>
    <mergeCell ref="M52:M53"/>
    <mergeCell ref="C24:C25"/>
    <mergeCell ref="K24:K25"/>
    <mergeCell ref="N54:N55"/>
    <mergeCell ref="O54:O55"/>
    <mergeCell ref="P54:P55"/>
    <mergeCell ref="C54:C55"/>
    <mergeCell ref="P50:P51"/>
    <mergeCell ref="C50:C51"/>
    <mergeCell ref="K50:K51"/>
    <mergeCell ref="L50:L51"/>
    <mergeCell ref="M50:M51"/>
    <mergeCell ref="N50:N51"/>
    <mergeCell ref="O50:O51"/>
    <mergeCell ref="N52:N53"/>
    <mergeCell ref="O52:O53"/>
    <mergeCell ref="P52:P53"/>
    <mergeCell ref="P46:P47"/>
    <mergeCell ref="C48:C49"/>
    <mergeCell ref="K48:K49"/>
    <mergeCell ref="L48:L49"/>
    <mergeCell ref="M48:M49"/>
    <mergeCell ref="L24:L25"/>
    <mergeCell ref="M24:M25"/>
    <mergeCell ref="N24:N25"/>
    <mergeCell ref="O24:O25"/>
    <mergeCell ref="P24:P25"/>
    <mergeCell ref="B6:B55"/>
    <mergeCell ref="D59:G59"/>
    <mergeCell ref="H59:H60"/>
    <mergeCell ref="I59:I60"/>
    <mergeCell ref="J59:J60"/>
    <mergeCell ref="C10:C11"/>
    <mergeCell ref="K54:K55"/>
    <mergeCell ref="L54:L55"/>
    <mergeCell ref="M54:M55"/>
    <mergeCell ref="C40:C41"/>
    <mergeCell ref="K40:K41"/>
    <mergeCell ref="L40:L41"/>
    <mergeCell ref="M40:M41"/>
    <mergeCell ref="B59:C60"/>
    <mergeCell ref="L6:L7"/>
    <mergeCell ref="M6:M7"/>
    <mergeCell ref="L10:L11"/>
    <mergeCell ref="M10:M11"/>
    <mergeCell ref="C52:C53"/>
  </mergeCells>
  <conditionalFormatting sqref="Q57">
    <cfRule type="dataBar" priority="28">
      <dataBar>
        <cfvo type="min"/>
        <cfvo type="max"/>
        <color rgb="FF63C384"/>
      </dataBar>
    </cfRule>
  </conditionalFormatting>
  <conditionalFormatting sqref="Q57">
    <cfRule type="dataBar" priority="25">
      <dataBar>
        <cfvo type="min"/>
        <cfvo type="max"/>
        <color rgb="FF63C384"/>
      </dataBar>
    </cfRule>
  </conditionalFormatting>
  <conditionalFormatting sqref="K57">
    <cfRule type="dataBar" priority="24">
      <dataBar>
        <cfvo type="min"/>
        <cfvo type="max"/>
        <color rgb="FF63C384"/>
      </dataBar>
    </cfRule>
  </conditionalFormatting>
  <conditionalFormatting sqref="K57">
    <cfRule type="dataBar" priority="23">
      <dataBar>
        <cfvo type="min"/>
        <cfvo type="max"/>
        <color rgb="FF63C384"/>
      </dataBar>
    </cfRule>
  </conditionalFormatting>
  <conditionalFormatting sqref="Q57">
    <cfRule type="dataBar" priority="22">
      <dataBar>
        <cfvo type="min"/>
        <cfvo type="max"/>
        <color rgb="FF63C384"/>
      </dataBar>
    </cfRule>
  </conditionalFormatting>
  <conditionalFormatting sqref="P57 P2:P4 O54:O55 O5:O51">
    <cfRule type="cellIs" dxfId="10" priority="18" operator="lessThan">
      <formula>0</formula>
    </cfRule>
  </conditionalFormatting>
  <conditionalFormatting sqref="J59">
    <cfRule type="dataBar" priority="31">
      <dataBar>
        <cfvo type="min"/>
        <cfvo type="max"/>
        <color rgb="FFFFB628"/>
      </dataBar>
    </cfRule>
  </conditionalFormatting>
  <conditionalFormatting sqref="P59">
    <cfRule type="dataBar" priority="17">
      <dataBar>
        <cfvo type="min"/>
        <cfvo type="max"/>
        <color rgb="FFFFB628"/>
      </dataBar>
    </cfRule>
  </conditionalFormatting>
  <conditionalFormatting sqref="H6:H55">
    <cfRule type="dataBar" priority="9">
      <dataBar>
        <cfvo type="min"/>
        <cfvo type="max"/>
        <color theme="7" tint="0.39997558519241921"/>
      </dataBar>
    </cfRule>
    <cfRule type="dataBar" priority="111">
      <dataBar>
        <cfvo type="min"/>
        <cfvo type="max"/>
        <color rgb="FF008AEF"/>
      </dataBar>
    </cfRule>
  </conditionalFormatting>
  <conditionalFormatting sqref="J6:J56">
    <cfRule type="cellIs" dxfId="9" priority="8" operator="greaterThan">
      <formula>1</formula>
    </cfRule>
  </conditionalFormatting>
  <conditionalFormatting sqref="J6:J55">
    <cfRule type="cellIs" dxfId="8" priority="2" operator="greaterThan">
      <formula>0.9</formula>
    </cfRule>
    <cfRule type="cellIs" dxfId="7" priority="6" operator="greaterThan">
      <formula>1</formula>
    </cfRule>
    <cfRule type="cellIs" dxfId="6" priority="7" operator="greaterThan">
      <formula>1</formula>
    </cfRule>
  </conditionalFormatting>
  <conditionalFormatting sqref="P6:P56">
    <cfRule type="cellIs" dxfId="5" priority="4" operator="greaterThan">
      <formula>1</formula>
    </cfRule>
    <cfRule type="dataBar" priority="5">
      <dataBar>
        <cfvo type="min"/>
        <cfvo type="max"/>
        <color theme="7"/>
      </dataBar>
    </cfRule>
  </conditionalFormatting>
  <conditionalFormatting sqref="I6:I55">
    <cfRule type="cellIs" dxfId="4" priority="3" operator="lessThan">
      <formula>0</formula>
    </cfRule>
  </conditionalFormatting>
  <conditionalFormatting sqref="P6:P55">
    <cfRule type="cellIs" dxfId="3" priority="1" operator="greaterThan">
      <formula>0.95</formula>
    </cfRule>
  </conditionalFormatting>
  <pageMargins left="0.7" right="0.7" top="0.75" bottom="0.75" header="0.3" footer="0.3"/>
  <pageSetup paperSize="172" orientation="portrait" r:id="rId1"/>
  <ignoredErrors>
    <ignoredError sqref="G1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64"/>
  <sheetViews>
    <sheetView zoomScaleNormal="100" workbookViewId="0">
      <selection activeCell="B9" sqref="B9:J9"/>
    </sheetView>
  </sheetViews>
  <sheetFormatPr baseColWidth="10" defaultRowHeight="15"/>
  <cols>
    <col min="1" max="1" width="2.28515625" style="10" customWidth="1"/>
    <col min="2" max="2" width="34" customWidth="1"/>
    <col min="5" max="5" width="14.140625" customWidth="1"/>
    <col min="6" max="6" width="14" customWidth="1"/>
    <col min="7" max="7" width="21" bestFit="1" customWidth="1"/>
    <col min="11" max="25" width="11.5703125" style="10"/>
  </cols>
  <sheetData>
    <row r="1" spans="1:33" s="10" customFormat="1"/>
    <row r="2" spans="1:33" s="7" customFormat="1" ht="20.100000000000001" customHeight="1">
      <c r="A2" s="6"/>
      <c r="B2" s="875" t="s">
        <v>462</v>
      </c>
      <c r="C2" s="876"/>
      <c r="D2" s="876"/>
      <c r="E2" s="876"/>
      <c r="F2" s="876"/>
      <c r="G2" s="876"/>
      <c r="H2" s="876"/>
      <c r="I2" s="876"/>
      <c r="J2" s="87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7" customFormat="1" ht="20.100000000000001" customHeight="1">
      <c r="A3" s="6"/>
      <c r="B3" s="878">
        <f>Resumen_año!C5</f>
        <v>44018</v>
      </c>
      <c r="C3" s="879"/>
      <c r="D3" s="879"/>
      <c r="E3" s="879"/>
      <c r="F3" s="879"/>
      <c r="G3" s="879"/>
      <c r="H3" s="879"/>
      <c r="I3" s="879"/>
      <c r="J3" s="88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10" customFormat="1"/>
    <row r="5" spans="1:33" s="10" customFormat="1"/>
    <row r="6" spans="1:33">
      <c r="B6" s="881" t="s">
        <v>71</v>
      </c>
      <c r="C6" s="882" t="s">
        <v>62</v>
      </c>
      <c r="D6" s="881" t="s">
        <v>72</v>
      </c>
      <c r="E6" s="883" t="s">
        <v>73</v>
      </c>
      <c r="F6" s="883"/>
      <c r="G6" s="884" t="s">
        <v>74</v>
      </c>
      <c r="H6" s="885" t="s">
        <v>51</v>
      </c>
      <c r="I6" s="881" t="s">
        <v>75</v>
      </c>
      <c r="J6" s="881" t="s">
        <v>60</v>
      </c>
    </row>
    <row r="7" spans="1:33">
      <c r="B7" s="881"/>
      <c r="C7" s="882"/>
      <c r="D7" s="881"/>
      <c r="E7" s="146" t="s">
        <v>76</v>
      </c>
      <c r="F7" s="146" t="s">
        <v>77</v>
      </c>
      <c r="G7" s="884"/>
      <c r="H7" s="885"/>
      <c r="I7" s="881"/>
      <c r="J7" s="881"/>
    </row>
    <row r="8" spans="1:33">
      <c r="B8" s="145" t="s">
        <v>78</v>
      </c>
      <c r="C8" s="147" t="s">
        <v>68</v>
      </c>
      <c r="D8" s="148"/>
      <c r="E8" s="149">
        <v>0</v>
      </c>
      <c r="F8" s="149">
        <v>0</v>
      </c>
      <c r="G8" s="149"/>
      <c r="H8" s="150">
        <f t="shared" ref="H8:H9" si="0">D8-G8</f>
        <v>0</v>
      </c>
      <c r="I8" s="151" t="e">
        <f t="shared" ref="I8" si="1">G8/D8</f>
        <v>#DIV/0!</v>
      </c>
      <c r="J8" s="152"/>
    </row>
    <row r="9" spans="1:33">
      <c r="B9" s="145" t="s">
        <v>79</v>
      </c>
      <c r="C9" s="147" t="s">
        <v>68</v>
      </c>
      <c r="D9" s="148"/>
      <c r="E9" s="149">
        <v>0</v>
      </c>
      <c r="F9" s="149">
        <v>0</v>
      </c>
      <c r="G9" s="149"/>
      <c r="H9" s="150">
        <f t="shared" si="0"/>
        <v>0</v>
      </c>
      <c r="I9" s="151" t="e">
        <f>G9/D9</f>
        <v>#DIV/0!</v>
      </c>
      <c r="J9" s="152"/>
    </row>
    <row r="10" spans="1:33" s="10" customFormat="1">
      <c r="F10" s="237"/>
    </row>
    <row r="11" spans="1:33" s="10" customFormat="1"/>
    <row r="12" spans="1:33" s="10" customFormat="1"/>
    <row r="13" spans="1:33" s="10" customFormat="1"/>
    <row r="14" spans="1:33" s="10" customFormat="1" ht="18.75">
      <c r="B14" s="890" t="s">
        <v>657</v>
      </c>
      <c r="C14" s="891"/>
      <c r="D14" s="891"/>
      <c r="E14" s="891"/>
      <c r="F14" s="891"/>
      <c r="G14" s="891"/>
      <c r="H14" s="892"/>
    </row>
    <row r="15" spans="1:33" s="10" customFormat="1" ht="18.75">
      <c r="B15" s="893">
        <f>Resumen_año!C5</f>
        <v>44018</v>
      </c>
      <c r="C15" s="894"/>
      <c r="D15" s="894"/>
      <c r="E15" s="894"/>
      <c r="F15" s="894"/>
      <c r="G15" s="894"/>
      <c r="H15" s="895"/>
    </row>
    <row r="16" spans="1:33" s="10" customFormat="1">
      <c r="B16" s="347"/>
      <c r="C16" s="347"/>
      <c r="D16" s="347"/>
      <c r="E16" s="347"/>
      <c r="F16" s="347"/>
      <c r="G16" s="347"/>
      <c r="H16" s="347"/>
    </row>
    <row r="17" spans="2:10" s="10" customFormat="1">
      <c r="B17" s="364" t="s">
        <v>124</v>
      </c>
      <c r="C17" s="364" t="s">
        <v>62</v>
      </c>
      <c r="D17" s="364" t="s">
        <v>57</v>
      </c>
      <c r="E17" s="364" t="s">
        <v>394</v>
      </c>
      <c r="F17" s="364" t="s">
        <v>76</v>
      </c>
      <c r="G17" s="364" t="s">
        <v>77</v>
      </c>
      <c r="H17" s="364" t="s">
        <v>66</v>
      </c>
      <c r="I17" s="364" t="s">
        <v>10</v>
      </c>
      <c r="J17" s="364" t="s">
        <v>126</v>
      </c>
    </row>
    <row r="18" spans="2:10" s="10" customFormat="1">
      <c r="B18" s="886"/>
      <c r="C18" s="888"/>
      <c r="D18" s="363"/>
      <c r="E18" s="361"/>
      <c r="F18" s="446"/>
      <c r="G18" s="446"/>
      <c r="H18" s="362"/>
      <c r="I18" s="366">
        <f>+E18-H18</f>
        <v>0</v>
      </c>
      <c r="J18" s="365" t="e">
        <f>+H18/E18</f>
        <v>#DIV/0!</v>
      </c>
    </row>
    <row r="19" spans="2:10" s="10" customFormat="1">
      <c r="B19" s="887"/>
      <c r="C19" s="889"/>
      <c r="D19" s="363"/>
      <c r="E19" s="361"/>
      <c r="F19" s="446"/>
      <c r="G19" s="446"/>
      <c r="H19" s="362">
        <v>0</v>
      </c>
      <c r="I19" s="366">
        <f>+E19-H19</f>
        <v>0</v>
      </c>
      <c r="J19" s="365" t="e">
        <f>+H19/E19</f>
        <v>#DIV/0!</v>
      </c>
    </row>
    <row r="20" spans="2:10" s="347" customFormat="1" ht="18.75" customHeight="1">
      <c r="B20" s="87"/>
      <c r="C20" s="439"/>
      <c r="D20" s="363"/>
      <c r="E20" s="440"/>
      <c r="F20" s="4"/>
      <c r="G20" s="4"/>
      <c r="H20" s="362">
        <f>+F20+G20</f>
        <v>0</v>
      </c>
      <c r="I20" s="366">
        <f>+E20-H20</f>
        <v>0</v>
      </c>
      <c r="J20" s="365" t="e">
        <f>+H20/E20</f>
        <v>#DIV/0!</v>
      </c>
    </row>
    <row r="21" spans="2:10" s="347" customFormat="1" ht="18.75" customHeight="1">
      <c r="B21" s="87"/>
      <c r="C21" s="439"/>
      <c r="D21" s="363"/>
      <c r="E21" s="440"/>
      <c r="F21" s="446"/>
      <c r="G21" s="446"/>
      <c r="H21" s="362"/>
      <c r="I21" s="366"/>
      <c r="J21" s="365"/>
    </row>
    <row r="22" spans="2:10" s="10" customFormat="1">
      <c r="E22" s="447">
        <f>SUM(E19:E21)</f>
        <v>0</v>
      </c>
      <c r="H22" s="458">
        <f>SUM(H19:H20)</f>
        <v>0</v>
      </c>
    </row>
    <row r="23" spans="2:10" s="10" customFormat="1"/>
    <row r="24" spans="2:10" s="10" customFormat="1"/>
    <row r="25" spans="2:10" s="10" customFormat="1"/>
    <row r="26" spans="2:10" s="10" customFormat="1"/>
    <row r="27" spans="2:10" s="10" customFormat="1"/>
    <row r="28" spans="2:10" s="10" customFormat="1"/>
    <row r="29" spans="2:10" s="10" customFormat="1"/>
    <row r="30" spans="2:10" s="10" customFormat="1"/>
    <row r="31" spans="2:10" s="10" customFormat="1"/>
    <row r="32" spans="2:10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</sheetData>
  <mergeCells count="14">
    <mergeCell ref="B18:B19"/>
    <mergeCell ref="C18:C19"/>
    <mergeCell ref="B14:H14"/>
    <mergeCell ref="B15:H15"/>
    <mergeCell ref="J6:J7"/>
    <mergeCell ref="B2:J2"/>
    <mergeCell ref="B3:J3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H31"/>
  <sheetViews>
    <sheetView workbookViewId="0">
      <selection activeCell="H39" sqref="H39"/>
    </sheetView>
  </sheetViews>
  <sheetFormatPr baseColWidth="10" defaultRowHeight="15"/>
  <cols>
    <col min="3" max="3" width="26.42578125" customWidth="1"/>
    <col min="4" max="4" width="11.42578125" style="595"/>
    <col min="8" max="8" width="13.7109375" bestFit="1" customWidth="1"/>
    <col min="14" max="14" width="14.85546875" customWidth="1"/>
  </cols>
  <sheetData>
    <row r="1" spans="1:34" s="347" customFormat="1">
      <c r="D1" s="594"/>
    </row>
    <row r="2" spans="1:34" s="7" customFormat="1" ht="20.100000000000001" customHeight="1">
      <c r="A2" s="6"/>
      <c r="B2" s="896" t="s">
        <v>463</v>
      </c>
      <c r="C2" s="897"/>
      <c r="D2" s="897"/>
      <c r="E2" s="897"/>
      <c r="F2" s="897"/>
      <c r="G2" s="897"/>
      <c r="H2" s="897"/>
      <c r="I2" s="897"/>
      <c r="J2" s="897"/>
      <c r="K2" s="89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7" customFormat="1" ht="20.100000000000001" customHeight="1">
      <c r="A3" s="6"/>
      <c r="B3" s="899">
        <f>Resumen_año!C5</f>
        <v>44018</v>
      </c>
      <c r="C3" s="900"/>
      <c r="D3" s="900"/>
      <c r="E3" s="900"/>
      <c r="F3" s="900"/>
      <c r="G3" s="900"/>
      <c r="H3" s="900"/>
      <c r="I3" s="900"/>
      <c r="J3" s="900"/>
      <c r="K3" s="90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6" spans="1:34" s="368" customFormat="1">
      <c r="A6" s="369" t="s">
        <v>1</v>
      </c>
      <c r="B6" s="369" t="s">
        <v>302</v>
      </c>
      <c r="C6" s="369" t="s">
        <v>397</v>
      </c>
      <c r="D6" s="369" t="s">
        <v>398</v>
      </c>
      <c r="E6" s="369" t="s">
        <v>5</v>
      </c>
      <c r="F6" s="369" t="s">
        <v>125</v>
      </c>
      <c r="G6" s="369" t="s">
        <v>399</v>
      </c>
      <c r="H6" s="369" t="s">
        <v>15</v>
      </c>
      <c r="I6" s="369" t="s">
        <v>66</v>
      </c>
      <c r="J6" s="369" t="s">
        <v>10</v>
      </c>
      <c r="K6" s="369" t="s">
        <v>75</v>
      </c>
      <c r="M6" s="369" t="s">
        <v>1</v>
      </c>
      <c r="N6" s="369" t="s">
        <v>406</v>
      </c>
    </row>
    <row r="7" spans="1:34">
      <c r="A7" s="435" t="s">
        <v>403</v>
      </c>
      <c r="B7" s="505" t="s">
        <v>478</v>
      </c>
      <c r="C7" s="427" t="s">
        <v>405</v>
      </c>
      <c r="D7" s="579">
        <v>965466</v>
      </c>
      <c r="E7" s="86" t="s">
        <v>68</v>
      </c>
      <c r="F7" s="506">
        <v>10</v>
      </c>
      <c r="G7" s="506"/>
      <c r="H7" s="506">
        <f>F7+G7</f>
        <v>10</v>
      </c>
      <c r="I7" s="518">
        <v>2.85</v>
      </c>
      <c r="J7" s="506">
        <f>H7-I7</f>
        <v>7.15</v>
      </c>
      <c r="K7" s="386">
        <f>I7/H7</f>
        <v>0.28500000000000003</v>
      </c>
      <c r="M7" s="2" t="s">
        <v>403</v>
      </c>
      <c r="N7" s="2">
        <f>H31</f>
        <v>267</v>
      </c>
    </row>
    <row r="8" spans="1:34">
      <c r="A8" s="504" t="s">
        <v>403</v>
      </c>
      <c r="B8" s="505" t="s">
        <v>471</v>
      </c>
      <c r="C8" s="427" t="s">
        <v>472</v>
      </c>
      <c r="D8" s="579">
        <v>967856</v>
      </c>
      <c r="E8" s="86" t="s">
        <v>68</v>
      </c>
      <c r="F8" s="506">
        <v>9</v>
      </c>
      <c r="G8" s="506"/>
      <c r="H8" s="506">
        <f>F8+G8</f>
        <v>9</v>
      </c>
      <c r="I8" s="518">
        <v>4.9489999999999998</v>
      </c>
      <c r="J8" s="506">
        <f>H8-I8</f>
        <v>4.0510000000000002</v>
      </c>
      <c r="K8" s="386">
        <f>I8/H8</f>
        <v>0.54988888888888887</v>
      </c>
      <c r="M8" s="2" t="s">
        <v>403</v>
      </c>
      <c r="N8" s="2">
        <f>+F9</f>
        <v>5</v>
      </c>
    </row>
    <row r="9" spans="1:34">
      <c r="A9" s="506" t="s">
        <v>403</v>
      </c>
      <c r="B9" s="505" t="s">
        <v>475</v>
      </c>
      <c r="C9" s="427" t="s">
        <v>472</v>
      </c>
      <c r="D9" s="579">
        <v>967856</v>
      </c>
      <c r="E9" s="86" t="s">
        <v>68</v>
      </c>
      <c r="F9" s="506">
        <v>5</v>
      </c>
      <c r="G9" s="506"/>
      <c r="H9" s="506">
        <f t="shared" ref="H9:H30" si="0">F9+G9</f>
        <v>5</v>
      </c>
      <c r="I9" s="506">
        <v>3.87</v>
      </c>
      <c r="J9" s="506">
        <f t="shared" ref="J9:J30" si="1">H9-I9</f>
        <v>1.1299999999999999</v>
      </c>
      <c r="K9" s="386">
        <f t="shared" ref="K9:K30" si="2">I9/H9</f>
        <v>0.77400000000000002</v>
      </c>
    </row>
    <row r="10" spans="1:34">
      <c r="A10" s="506" t="s">
        <v>403</v>
      </c>
      <c r="B10" s="505" t="s">
        <v>469</v>
      </c>
      <c r="C10" s="2" t="s">
        <v>477</v>
      </c>
      <c r="D10" s="86">
        <v>959487</v>
      </c>
      <c r="E10" s="86" t="s">
        <v>68</v>
      </c>
      <c r="F10" s="506">
        <v>10</v>
      </c>
      <c r="G10" s="506"/>
      <c r="H10" s="506">
        <f t="shared" si="0"/>
        <v>10</v>
      </c>
      <c r="I10" s="506">
        <v>7.4660000000000002</v>
      </c>
      <c r="J10" s="506">
        <f t="shared" si="1"/>
        <v>2.5339999999999998</v>
      </c>
      <c r="K10" s="386">
        <f t="shared" si="2"/>
        <v>0.74660000000000004</v>
      </c>
    </row>
    <row r="11" spans="1:34">
      <c r="A11" s="506" t="s">
        <v>403</v>
      </c>
      <c r="B11" s="505" t="s">
        <v>670</v>
      </c>
      <c r="C11" s="2" t="s">
        <v>671</v>
      </c>
      <c r="D11" s="86">
        <v>968869</v>
      </c>
      <c r="E11" s="86" t="s">
        <v>68</v>
      </c>
      <c r="F11" s="506">
        <v>12</v>
      </c>
      <c r="G11" s="506"/>
      <c r="H11" s="506">
        <f t="shared" si="0"/>
        <v>12</v>
      </c>
      <c r="I11" s="506"/>
      <c r="J11" s="506">
        <f t="shared" si="1"/>
        <v>12</v>
      </c>
      <c r="K11" s="386">
        <f t="shared" si="2"/>
        <v>0</v>
      </c>
    </row>
    <row r="12" spans="1:34">
      <c r="A12" s="506" t="s">
        <v>403</v>
      </c>
      <c r="B12" s="505" t="s">
        <v>684</v>
      </c>
      <c r="C12" s="2" t="s">
        <v>671</v>
      </c>
      <c r="D12" s="86">
        <v>968869</v>
      </c>
      <c r="E12" s="86" t="s">
        <v>68</v>
      </c>
      <c r="F12" s="506">
        <v>25</v>
      </c>
      <c r="G12" s="506"/>
      <c r="H12" s="506">
        <f t="shared" si="0"/>
        <v>25</v>
      </c>
      <c r="I12" s="506"/>
      <c r="J12" s="506">
        <f t="shared" si="1"/>
        <v>25</v>
      </c>
      <c r="K12" s="386">
        <f t="shared" si="2"/>
        <v>0</v>
      </c>
    </row>
    <row r="13" spans="1:34">
      <c r="A13" s="506" t="s">
        <v>403</v>
      </c>
      <c r="B13" s="505" t="s">
        <v>684</v>
      </c>
      <c r="C13" s="2" t="s">
        <v>672</v>
      </c>
      <c r="D13" s="86">
        <v>910114</v>
      </c>
      <c r="E13" s="86" t="s">
        <v>68</v>
      </c>
      <c r="F13" s="506">
        <v>15</v>
      </c>
      <c r="G13" s="506"/>
      <c r="H13" s="506">
        <f t="shared" si="0"/>
        <v>15</v>
      </c>
      <c r="I13" s="506"/>
      <c r="J13" s="506">
        <f t="shared" si="1"/>
        <v>15</v>
      </c>
      <c r="K13" s="386">
        <f t="shared" si="2"/>
        <v>0</v>
      </c>
    </row>
    <row r="14" spans="1:34">
      <c r="A14" s="506" t="s">
        <v>403</v>
      </c>
      <c r="B14" s="505" t="s">
        <v>684</v>
      </c>
      <c r="C14" s="2" t="s">
        <v>673</v>
      </c>
      <c r="D14" s="86">
        <v>957730</v>
      </c>
      <c r="E14" s="86" t="s">
        <v>68</v>
      </c>
      <c r="F14" s="506">
        <v>10</v>
      </c>
      <c r="G14" s="506"/>
      <c r="H14" s="506">
        <f t="shared" si="0"/>
        <v>10</v>
      </c>
      <c r="I14" s="506"/>
      <c r="J14" s="506">
        <f t="shared" si="1"/>
        <v>10</v>
      </c>
      <c r="K14" s="386">
        <f t="shared" si="2"/>
        <v>0</v>
      </c>
    </row>
    <row r="15" spans="1:34">
      <c r="A15" s="506" t="s">
        <v>403</v>
      </c>
      <c r="B15" s="505" t="s">
        <v>684</v>
      </c>
      <c r="C15" s="2" t="s">
        <v>674</v>
      </c>
      <c r="D15" s="86">
        <v>902384</v>
      </c>
      <c r="E15" s="86" t="s">
        <v>68</v>
      </c>
      <c r="F15" s="506">
        <v>15</v>
      </c>
      <c r="G15" s="506"/>
      <c r="H15" s="506">
        <f t="shared" si="0"/>
        <v>15</v>
      </c>
      <c r="I15" s="506"/>
      <c r="J15" s="506">
        <f t="shared" si="1"/>
        <v>15</v>
      </c>
      <c r="K15" s="386">
        <f t="shared" si="2"/>
        <v>0</v>
      </c>
    </row>
    <row r="16" spans="1:34">
      <c r="A16" s="506" t="s">
        <v>403</v>
      </c>
      <c r="B16" s="505" t="s">
        <v>684</v>
      </c>
      <c r="C16" s="2" t="s">
        <v>675</v>
      </c>
      <c r="D16" s="86">
        <v>955617</v>
      </c>
      <c r="E16" s="86" t="s">
        <v>68</v>
      </c>
      <c r="F16" s="506">
        <v>15</v>
      </c>
      <c r="G16" s="506"/>
      <c r="H16" s="506">
        <f t="shared" si="0"/>
        <v>15</v>
      </c>
      <c r="I16" s="506"/>
      <c r="J16" s="506">
        <f t="shared" si="1"/>
        <v>15</v>
      </c>
      <c r="K16" s="386">
        <f t="shared" si="2"/>
        <v>0</v>
      </c>
    </row>
    <row r="17" spans="1:11">
      <c r="A17" s="506" t="s">
        <v>403</v>
      </c>
      <c r="B17" s="505" t="s">
        <v>684</v>
      </c>
      <c r="C17" s="2" t="s">
        <v>676</v>
      </c>
      <c r="D17" s="86">
        <v>902359</v>
      </c>
      <c r="E17" s="86" t="s">
        <v>68</v>
      </c>
      <c r="F17" s="506">
        <v>15</v>
      </c>
      <c r="G17" s="506"/>
      <c r="H17" s="506">
        <f t="shared" si="0"/>
        <v>15</v>
      </c>
      <c r="I17" s="506"/>
      <c r="J17" s="506">
        <f t="shared" si="1"/>
        <v>15</v>
      </c>
      <c r="K17" s="386">
        <f t="shared" si="2"/>
        <v>0</v>
      </c>
    </row>
    <row r="18" spans="1:11">
      <c r="A18" s="506" t="s">
        <v>403</v>
      </c>
      <c r="B18" s="505" t="s">
        <v>677</v>
      </c>
      <c r="C18" s="2" t="s">
        <v>678</v>
      </c>
      <c r="D18" s="86">
        <v>964694</v>
      </c>
      <c r="E18" s="86" t="s">
        <v>68</v>
      </c>
      <c r="F18" s="506">
        <v>20</v>
      </c>
      <c r="G18" s="506"/>
      <c r="H18" s="506">
        <f t="shared" si="0"/>
        <v>20</v>
      </c>
      <c r="I18" s="506"/>
      <c r="J18" s="506">
        <f t="shared" si="1"/>
        <v>20</v>
      </c>
      <c r="K18" s="386">
        <f t="shared" si="2"/>
        <v>0</v>
      </c>
    </row>
    <row r="19" spans="1:11">
      <c r="A19" s="506" t="s">
        <v>403</v>
      </c>
      <c r="B19" s="505" t="s">
        <v>677</v>
      </c>
      <c r="C19" s="2" t="s">
        <v>679</v>
      </c>
      <c r="D19" s="86">
        <v>963986</v>
      </c>
      <c r="E19" s="86" t="s">
        <v>68</v>
      </c>
      <c r="F19" s="506">
        <v>16</v>
      </c>
      <c r="G19" s="506"/>
      <c r="H19" s="506">
        <f t="shared" si="0"/>
        <v>16</v>
      </c>
      <c r="I19" s="506"/>
      <c r="J19" s="506">
        <f t="shared" si="1"/>
        <v>16</v>
      </c>
      <c r="K19" s="386">
        <f t="shared" si="2"/>
        <v>0</v>
      </c>
    </row>
    <row r="20" spans="1:11">
      <c r="A20" s="506" t="s">
        <v>403</v>
      </c>
      <c r="B20" s="505" t="s">
        <v>677</v>
      </c>
      <c r="C20" s="2" t="s">
        <v>680</v>
      </c>
      <c r="D20" s="86">
        <v>968770</v>
      </c>
      <c r="E20" s="86" t="s">
        <v>68</v>
      </c>
      <c r="F20" s="506">
        <v>30</v>
      </c>
      <c r="G20" s="506"/>
      <c r="H20" s="506">
        <f t="shared" si="0"/>
        <v>30</v>
      </c>
      <c r="I20" s="506"/>
      <c r="J20" s="506">
        <f t="shared" si="1"/>
        <v>30</v>
      </c>
      <c r="K20" s="386">
        <f t="shared" si="2"/>
        <v>0</v>
      </c>
    </row>
    <row r="21" spans="1:11">
      <c r="A21" s="506" t="s">
        <v>403</v>
      </c>
      <c r="B21" s="505" t="s">
        <v>677</v>
      </c>
      <c r="C21" s="2" t="s">
        <v>681</v>
      </c>
      <c r="D21" s="86">
        <v>6574</v>
      </c>
      <c r="E21" s="86" t="s">
        <v>68</v>
      </c>
      <c r="F21" s="506">
        <v>15</v>
      </c>
      <c r="G21" s="506"/>
      <c r="H21" s="506">
        <f t="shared" si="0"/>
        <v>15</v>
      </c>
      <c r="I21" s="506"/>
      <c r="J21" s="506">
        <f t="shared" si="1"/>
        <v>15</v>
      </c>
      <c r="K21" s="386">
        <f t="shared" si="2"/>
        <v>0</v>
      </c>
    </row>
    <row r="22" spans="1:11">
      <c r="A22" s="506" t="s">
        <v>403</v>
      </c>
      <c r="B22" s="505" t="s">
        <v>677</v>
      </c>
      <c r="C22" s="2" t="s">
        <v>682</v>
      </c>
      <c r="D22" s="86">
        <v>910104</v>
      </c>
      <c r="E22" s="86" t="s">
        <v>68</v>
      </c>
      <c r="F22" s="506">
        <v>15</v>
      </c>
      <c r="G22" s="506"/>
      <c r="H22" s="506">
        <f t="shared" si="0"/>
        <v>15</v>
      </c>
      <c r="I22" s="506"/>
      <c r="J22" s="506">
        <f t="shared" si="1"/>
        <v>15</v>
      </c>
      <c r="K22" s="386">
        <f t="shared" si="2"/>
        <v>0</v>
      </c>
    </row>
    <row r="23" spans="1:11">
      <c r="A23" s="506" t="s">
        <v>403</v>
      </c>
      <c r="B23" s="505" t="s">
        <v>677</v>
      </c>
      <c r="C23" s="2" t="s">
        <v>683</v>
      </c>
      <c r="D23" s="86">
        <v>966319</v>
      </c>
      <c r="E23" s="86" t="s">
        <v>68</v>
      </c>
      <c r="F23" s="506">
        <v>20</v>
      </c>
      <c r="G23" s="506"/>
      <c r="H23" s="506">
        <f t="shared" si="0"/>
        <v>20</v>
      </c>
      <c r="I23" s="506"/>
      <c r="J23" s="506">
        <f t="shared" si="1"/>
        <v>20</v>
      </c>
      <c r="K23" s="386">
        <f t="shared" si="2"/>
        <v>0</v>
      </c>
    </row>
    <row r="24" spans="1:11">
      <c r="A24" s="506" t="s">
        <v>403</v>
      </c>
      <c r="B24" s="505" t="s">
        <v>686</v>
      </c>
      <c r="C24" s="2" t="s">
        <v>685</v>
      </c>
      <c r="D24" s="583">
        <v>902384</v>
      </c>
      <c r="E24" s="86" t="s">
        <v>68</v>
      </c>
      <c r="F24" s="506">
        <v>4</v>
      </c>
      <c r="G24" s="506"/>
      <c r="H24" s="506">
        <f t="shared" si="0"/>
        <v>4</v>
      </c>
      <c r="I24" s="506"/>
      <c r="J24" s="506">
        <f t="shared" si="1"/>
        <v>4</v>
      </c>
      <c r="K24" s="386">
        <f t="shared" si="2"/>
        <v>0</v>
      </c>
    </row>
    <row r="25" spans="1:11">
      <c r="A25" s="506" t="s">
        <v>403</v>
      </c>
      <c r="B25" s="505" t="s">
        <v>687</v>
      </c>
      <c r="C25" s="2" t="s">
        <v>688</v>
      </c>
      <c r="D25" s="583">
        <v>966009</v>
      </c>
      <c r="E25" s="583" t="s">
        <v>68</v>
      </c>
      <c r="F25" s="506">
        <v>6</v>
      </c>
      <c r="G25" s="506"/>
      <c r="H25" s="506">
        <f t="shared" si="0"/>
        <v>6</v>
      </c>
      <c r="I25" s="506"/>
      <c r="J25" s="506">
        <f t="shared" si="1"/>
        <v>6</v>
      </c>
      <c r="K25" s="386">
        <f t="shared" si="2"/>
        <v>0</v>
      </c>
    </row>
    <row r="26" spans="1:11">
      <c r="A26" s="506" t="s">
        <v>403</v>
      </c>
      <c r="B26" s="505"/>
      <c r="C26" s="2"/>
      <c r="D26" s="583"/>
      <c r="E26" s="2"/>
      <c r="F26" s="506"/>
      <c r="G26" s="506"/>
      <c r="H26" s="506">
        <f t="shared" si="0"/>
        <v>0</v>
      </c>
      <c r="I26" s="506"/>
      <c r="J26" s="506">
        <f t="shared" si="1"/>
        <v>0</v>
      </c>
      <c r="K26" s="386" t="e">
        <f t="shared" si="2"/>
        <v>#DIV/0!</v>
      </c>
    </row>
    <row r="27" spans="1:11">
      <c r="A27" s="506" t="s">
        <v>403</v>
      </c>
      <c r="B27" s="505"/>
      <c r="C27" s="2"/>
      <c r="D27" s="583"/>
      <c r="E27" s="2"/>
      <c r="F27" s="506"/>
      <c r="G27" s="506"/>
      <c r="H27" s="506">
        <f t="shared" si="0"/>
        <v>0</v>
      </c>
      <c r="I27" s="506"/>
      <c r="J27" s="506">
        <f t="shared" si="1"/>
        <v>0</v>
      </c>
      <c r="K27" s="386" t="e">
        <f t="shared" si="2"/>
        <v>#DIV/0!</v>
      </c>
    </row>
    <row r="28" spans="1:11">
      <c r="A28" s="506" t="s">
        <v>403</v>
      </c>
      <c r="B28" s="505"/>
      <c r="C28" s="2"/>
      <c r="D28" s="583"/>
      <c r="E28" s="2"/>
      <c r="F28" s="506"/>
      <c r="G28" s="506"/>
      <c r="H28" s="506">
        <f t="shared" si="0"/>
        <v>0</v>
      </c>
      <c r="I28" s="506"/>
      <c r="J28" s="506">
        <f t="shared" si="1"/>
        <v>0</v>
      </c>
      <c r="K28" s="386" t="e">
        <f t="shared" si="2"/>
        <v>#DIV/0!</v>
      </c>
    </row>
    <row r="29" spans="1:11">
      <c r="A29" s="506" t="s">
        <v>403</v>
      </c>
      <c r="B29" s="505"/>
      <c r="C29" s="2"/>
      <c r="D29" s="583"/>
      <c r="E29" s="2"/>
      <c r="F29" s="506"/>
      <c r="G29" s="506"/>
      <c r="H29" s="506">
        <f t="shared" si="0"/>
        <v>0</v>
      </c>
      <c r="I29" s="506"/>
      <c r="J29" s="506">
        <f t="shared" si="1"/>
        <v>0</v>
      </c>
      <c r="K29" s="386" t="e">
        <f t="shared" si="2"/>
        <v>#DIV/0!</v>
      </c>
    </row>
    <row r="30" spans="1:11">
      <c r="A30" s="506" t="s">
        <v>403</v>
      </c>
      <c r="B30" s="505"/>
      <c r="C30" s="2"/>
      <c r="D30" s="583"/>
      <c r="E30" s="2"/>
      <c r="F30" s="506"/>
      <c r="G30" s="506"/>
      <c r="H30" s="506">
        <f t="shared" si="0"/>
        <v>0</v>
      </c>
      <c r="I30" s="506"/>
      <c r="J30" s="506">
        <f t="shared" si="1"/>
        <v>0</v>
      </c>
      <c r="K30" s="386" t="e">
        <f t="shared" si="2"/>
        <v>#DIV/0!</v>
      </c>
    </row>
    <row r="31" spans="1:11">
      <c r="H31">
        <f>SUM(H7:H30)</f>
        <v>267</v>
      </c>
      <c r="I31">
        <f>SUM(I7:I30)</f>
        <v>19.135000000000002</v>
      </c>
    </row>
  </sheetData>
  <mergeCells count="2">
    <mergeCell ref="B2:K2"/>
    <mergeCell ref="B3:K3"/>
  </mergeCells>
  <conditionalFormatting sqref="K7 K9 K11 K13 K15 K17 K19 K21 K23 K25 K27 K29">
    <cfRule type="cellIs" dxfId="2" priority="3" operator="greaterThan">
      <formula>0.9</formula>
    </cfRule>
  </conditionalFormatting>
  <conditionalFormatting sqref="K8 K10 K12 K14 K16 K18 K20 K22 K24 K26 K28 K30">
    <cfRule type="cellIs" dxfId="1" priority="2" operator="greaterThan">
      <formula>0.9</formula>
    </cfRule>
  </conditionalFormatting>
  <conditionalFormatting sqref="K7:K25">
    <cfRule type="cellIs" dxfId="0" priority="1" operator="greaterThan">
      <formula>0.8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4"/>
  <sheetViews>
    <sheetView zoomScale="80" zoomScaleNormal="80" workbookViewId="0">
      <selection activeCell="F377" sqref="F377"/>
    </sheetView>
  </sheetViews>
  <sheetFormatPr baseColWidth="10" defaultColWidth="14.42578125" defaultRowHeight="15.75" customHeight="1"/>
  <cols>
    <col min="1" max="1" width="28.28515625" style="348" customWidth="1"/>
    <col min="2" max="2" width="22.85546875" style="348" customWidth="1"/>
    <col min="3" max="3" width="6.85546875" style="348" customWidth="1"/>
    <col min="4" max="4" width="17.5703125" style="348" customWidth="1"/>
    <col min="5" max="5" width="35.85546875" style="348" customWidth="1"/>
    <col min="6" max="6" width="14.140625" style="348" customWidth="1"/>
    <col min="7" max="7" width="16.140625" style="348" customWidth="1"/>
    <col min="8" max="8" width="13.28515625" style="348" customWidth="1"/>
    <col min="9" max="9" width="10.28515625" style="348" customWidth="1"/>
    <col min="10" max="10" width="12.7109375" style="348" customWidth="1"/>
    <col min="11" max="11" width="11.140625" style="348" customWidth="1"/>
    <col min="12" max="12" width="11" style="348" customWidth="1"/>
    <col min="13" max="13" width="10" style="355" customWidth="1"/>
    <col min="14" max="14" width="15.28515625" style="591" customWidth="1"/>
    <col min="15" max="15" width="14.42578125" style="452"/>
    <col min="16" max="16384" width="14.42578125" style="348"/>
  </cols>
  <sheetData>
    <row r="1" spans="1:17" ht="15.75" customHeight="1">
      <c r="A1" s="353" t="s">
        <v>247</v>
      </c>
      <c r="B1" s="353" t="s">
        <v>248</v>
      </c>
      <c r="C1" s="353" t="s">
        <v>57</v>
      </c>
      <c r="D1" s="353" t="s">
        <v>249</v>
      </c>
      <c r="E1" s="353" t="s">
        <v>250</v>
      </c>
      <c r="F1" s="353" t="s">
        <v>251</v>
      </c>
      <c r="G1" s="353" t="s">
        <v>252</v>
      </c>
      <c r="H1" s="353" t="s">
        <v>125</v>
      </c>
      <c r="I1" s="353" t="s">
        <v>253</v>
      </c>
      <c r="J1" s="353" t="s">
        <v>254</v>
      </c>
      <c r="K1" s="353" t="s">
        <v>470</v>
      </c>
      <c r="L1" s="353" t="s">
        <v>10</v>
      </c>
      <c r="M1" s="357" t="s">
        <v>255</v>
      </c>
      <c r="N1" s="584" t="s">
        <v>256</v>
      </c>
      <c r="O1" s="450" t="s">
        <v>257</v>
      </c>
      <c r="P1" s="450" t="s">
        <v>444</v>
      </c>
      <c r="Q1" s="450" t="s">
        <v>445</v>
      </c>
    </row>
    <row r="2" spans="1:17" ht="15">
      <c r="A2" s="560" t="s">
        <v>88</v>
      </c>
      <c r="B2" s="560" t="s">
        <v>89</v>
      </c>
      <c r="C2" s="560" t="s">
        <v>67</v>
      </c>
      <c r="D2" s="560" t="s">
        <v>90</v>
      </c>
      <c r="E2" s="560" t="str">
        <f>+'Merluza común Artesanal'!E7</f>
        <v>AREA NORTE</v>
      </c>
      <c r="F2" s="560" t="s">
        <v>91</v>
      </c>
      <c r="G2" s="560" t="s">
        <v>91</v>
      </c>
      <c r="H2" s="561">
        <f>'Merluza común Artesanal'!G7</f>
        <v>2.121</v>
      </c>
      <c r="I2" s="561">
        <f>'Merluza común Artesanal'!H7</f>
        <v>0</v>
      </c>
      <c r="J2" s="561">
        <f>'Merluza común Artesanal'!I7</f>
        <v>2.121</v>
      </c>
      <c r="K2" s="561">
        <f>'Merluza común Artesanal'!J7</f>
        <v>0</v>
      </c>
      <c r="L2" s="561">
        <f>'Merluza común Artesanal'!K7</f>
        <v>2.121</v>
      </c>
      <c r="M2" s="575">
        <f>'Merluza común Artesanal'!L7</f>
        <v>0</v>
      </c>
      <c r="N2" s="585" t="str">
        <f>'Merluza común Artesanal'!M7</f>
        <v xml:space="preserve"> -</v>
      </c>
      <c r="O2" s="562">
        <f>Resumen_año!$C$5</f>
        <v>44018</v>
      </c>
      <c r="P2" s="563">
        <v>2020</v>
      </c>
    </row>
    <row r="3" spans="1:17" ht="15">
      <c r="A3" s="560" t="s">
        <v>88</v>
      </c>
      <c r="B3" s="560" t="s">
        <v>89</v>
      </c>
      <c r="C3" s="560" t="s">
        <v>67</v>
      </c>
      <c r="D3" s="560" t="s">
        <v>90</v>
      </c>
      <c r="E3" s="560" t="str">
        <f>+'Merluza común Artesanal'!E7</f>
        <v>AREA NORTE</v>
      </c>
      <c r="F3" s="560" t="s">
        <v>92</v>
      </c>
      <c r="G3" s="560" t="s">
        <v>93</v>
      </c>
      <c r="H3" s="561">
        <f>'Merluza común Artesanal'!G8</f>
        <v>9.9280000000000008</v>
      </c>
      <c r="I3" s="561">
        <f>'Merluza común Artesanal'!H8</f>
        <v>0</v>
      </c>
      <c r="J3" s="561">
        <f>'Merluza común Artesanal'!I8</f>
        <v>12.049000000000001</v>
      </c>
      <c r="K3" s="561">
        <f>'Merluza común Artesanal'!J8</f>
        <v>0</v>
      </c>
      <c r="L3" s="561">
        <f>'Merluza común Artesanal'!K8</f>
        <v>12.049000000000001</v>
      </c>
      <c r="M3" s="575">
        <f>'Merluza común Artesanal'!L8</f>
        <v>0</v>
      </c>
      <c r="N3" s="585" t="str">
        <f>'Merluza común Artesanal'!M8</f>
        <v xml:space="preserve"> -</v>
      </c>
      <c r="O3" s="562">
        <f>Resumen_año!$C$5</f>
        <v>44018</v>
      </c>
      <c r="P3" s="563">
        <v>2020</v>
      </c>
    </row>
    <row r="4" spans="1:17" ht="15">
      <c r="A4" s="560" t="s">
        <v>88</v>
      </c>
      <c r="B4" s="560" t="s">
        <v>89</v>
      </c>
      <c r="C4" s="560" t="s">
        <v>67</v>
      </c>
      <c r="D4" s="560" t="s">
        <v>90</v>
      </c>
      <c r="E4" s="560" t="str">
        <f>+'Merluza común Artesanal'!E7</f>
        <v>AREA NORTE</v>
      </c>
      <c r="F4" s="560" t="s">
        <v>94</v>
      </c>
      <c r="G4" s="560" t="s">
        <v>95</v>
      </c>
      <c r="H4" s="561">
        <f>'Merluza común Artesanal'!G9</f>
        <v>12.048999999999999</v>
      </c>
      <c r="I4" s="561">
        <f>'Merluza común Artesanal'!H9</f>
        <v>0</v>
      </c>
      <c r="J4" s="561">
        <f>'Merluza común Artesanal'!I9</f>
        <v>24.097999999999999</v>
      </c>
      <c r="K4" s="561">
        <f>'Merluza común Artesanal'!J9</f>
        <v>0</v>
      </c>
      <c r="L4" s="561">
        <f>'Merluza común Artesanal'!K9</f>
        <v>24.097999999999999</v>
      </c>
      <c r="M4" s="575">
        <f>'Merluza común Artesanal'!L9</f>
        <v>0</v>
      </c>
      <c r="N4" s="585" t="str">
        <f>'Merluza común Artesanal'!M9</f>
        <v xml:space="preserve"> -</v>
      </c>
      <c r="O4" s="562">
        <f>Resumen_año!$C$5</f>
        <v>44018</v>
      </c>
      <c r="P4" s="563">
        <v>2020</v>
      </c>
    </row>
    <row r="5" spans="1:17" ht="15">
      <c r="A5" s="560" t="s">
        <v>88</v>
      </c>
      <c r="B5" s="560" t="s">
        <v>89</v>
      </c>
      <c r="C5" s="560" t="s">
        <v>67</v>
      </c>
      <c r="D5" s="560" t="s">
        <v>90</v>
      </c>
      <c r="E5" s="560" t="str">
        <f>+'Merluza común Artesanal'!E7</f>
        <v>AREA NORTE</v>
      </c>
      <c r="F5" s="560" t="s">
        <v>91</v>
      </c>
      <c r="G5" s="560" t="s">
        <v>95</v>
      </c>
      <c r="H5" s="561">
        <f>'Merluza común Artesanal'!N7</f>
        <v>24.097999999999999</v>
      </c>
      <c r="I5" s="561">
        <f>'Merluza común Artesanal'!O7</f>
        <v>0</v>
      </c>
      <c r="J5" s="561">
        <f>'Merluza común Artesanal'!P7</f>
        <v>24.097999999999999</v>
      </c>
      <c r="K5" s="561">
        <f>'Merluza común Artesanal'!Q7</f>
        <v>0</v>
      </c>
      <c r="L5" s="561">
        <f>'Merluza común Artesanal'!R7</f>
        <v>24.097999999999999</v>
      </c>
      <c r="M5" s="575">
        <f>'Merluza común Artesanal'!S7</f>
        <v>0</v>
      </c>
      <c r="N5" s="585" t="s">
        <v>258</v>
      </c>
      <c r="O5" s="562">
        <f>Resumen_año!$C$5</f>
        <v>44018</v>
      </c>
      <c r="P5" s="563">
        <v>2020</v>
      </c>
    </row>
    <row r="6" spans="1:17" ht="15">
      <c r="A6" s="560" t="s">
        <v>88</v>
      </c>
      <c r="B6" s="560" t="s">
        <v>89</v>
      </c>
      <c r="C6" s="560" t="s">
        <v>67</v>
      </c>
      <c r="D6" s="560" t="s">
        <v>104</v>
      </c>
      <c r="E6" s="560" t="str">
        <f>+'Merluza común Artesanal'!E10</f>
        <v>A.G PESCADORES ARTESANALES, BUZOS Y MARISCADORES DE COQUIMBO RAG 55-4</v>
      </c>
      <c r="F6" s="560" t="s">
        <v>91</v>
      </c>
      <c r="G6" s="560" t="s">
        <v>91</v>
      </c>
      <c r="H6" s="561">
        <f>'Merluza común Artesanal'!G10</f>
        <v>20.030999999999999</v>
      </c>
      <c r="I6" s="561">
        <f>'Merluza común Artesanal'!H10</f>
        <v>0</v>
      </c>
      <c r="J6" s="561">
        <f>'Merluza común Artesanal'!I10</f>
        <v>20.030999999999999</v>
      </c>
      <c r="K6" s="561">
        <f>'Merluza común Artesanal'!J10</f>
        <v>1.4709999999999999</v>
      </c>
      <c r="L6" s="561">
        <f>'Merluza común Artesanal'!K10</f>
        <v>18.559999999999999</v>
      </c>
      <c r="M6" s="575">
        <f>'Merluza común Artesanal'!L10</f>
        <v>7.3436173930407869E-2</v>
      </c>
      <c r="N6" s="586" t="str">
        <f>'Merluza común Artesanal'!M10</f>
        <v xml:space="preserve"> -</v>
      </c>
      <c r="O6" s="562">
        <f>Resumen_año!$C$5</f>
        <v>44018</v>
      </c>
      <c r="P6" s="563">
        <v>2020</v>
      </c>
    </row>
    <row r="7" spans="1:17" ht="15">
      <c r="A7" s="560" t="s">
        <v>88</v>
      </c>
      <c r="B7" s="560" t="s">
        <v>89</v>
      </c>
      <c r="C7" s="560" t="s">
        <v>67</v>
      </c>
      <c r="D7" s="560" t="s">
        <v>104</v>
      </c>
      <c r="E7" s="560" t="str">
        <f>+'Merluza común Artesanal'!E10</f>
        <v>A.G PESCADORES ARTESANALES, BUZOS Y MARISCADORES DE COQUIMBO RAG 55-4</v>
      </c>
      <c r="F7" s="560" t="s">
        <v>92</v>
      </c>
      <c r="G7" s="560" t="s">
        <v>93</v>
      </c>
      <c r="H7" s="561">
        <f>'Merluza común Artesanal'!G11</f>
        <v>93.783000000000001</v>
      </c>
      <c r="I7" s="561">
        <f>'Merluza común Artesanal'!H11</f>
        <v>0</v>
      </c>
      <c r="J7" s="561">
        <f>'Merluza común Artesanal'!I11</f>
        <v>112.343</v>
      </c>
      <c r="K7" s="561">
        <f>'Merluza común Artesanal'!J11</f>
        <v>38.103999999999999</v>
      </c>
      <c r="L7" s="561">
        <f>'Merluza común Artesanal'!K11</f>
        <v>74.239000000000004</v>
      </c>
      <c r="M7" s="575">
        <f>'Merluza común Artesanal'!L11</f>
        <v>0.33917556056007048</v>
      </c>
      <c r="N7" s="586" t="str">
        <f>'Merluza común Artesanal'!M11</f>
        <v xml:space="preserve"> -</v>
      </c>
      <c r="O7" s="562">
        <f>Resumen_año!$C$5</f>
        <v>44018</v>
      </c>
      <c r="P7" s="563">
        <v>2020</v>
      </c>
    </row>
    <row r="8" spans="1:17" ht="15">
      <c r="A8" s="560" t="s">
        <v>88</v>
      </c>
      <c r="B8" s="560" t="s">
        <v>89</v>
      </c>
      <c r="C8" s="560" t="s">
        <v>67</v>
      </c>
      <c r="D8" s="560" t="s">
        <v>104</v>
      </c>
      <c r="E8" s="560" t="str">
        <f>+'Merluza común Artesanal'!E10</f>
        <v>A.G PESCADORES ARTESANALES, BUZOS Y MARISCADORES DE COQUIMBO RAG 55-4</v>
      </c>
      <c r="F8" s="560" t="s">
        <v>94</v>
      </c>
      <c r="G8" s="560" t="s">
        <v>95</v>
      </c>
      <c r="H8" s="561">
        <f>'Merluza común Artesanal'!G12</f>
        <v>113.815</v>
      </c>
      <c r="I8" s="561">
        <f>'Merluza común Artesanal'!H12</f>
        <v>0</v>
      </c>
      <c r="J8" s="561">
        <f>'Merluza común Artesanal'!I12</f>
        <v>188.054</v>
      </c>
      <c r="K8" s="561">
        <f>'Merluza común Artesanal'!J12</f>
        <v>2.6999999999999997</v>
      </c>
      <c r="L8" s="561">
        <f>'Merluza común Artesanal'!K12</f>
        <v>185.35400000000001</v>
      </c>
      <c r="M8" s="575">
        <f>'Merluza común Artesanal'!L12</f>
        <v>1.4357578142448445E-2</v>
      </c>
      <c r="N8" s="586" t="str">
        <f>'Merluza común Artesanal'!M12</f>
        <v xml:space="preserve"> -</v>
      </c>
      <c r="O8" s="562">
        <f>Resumen_año!$C$5</f>
        <v>44018</v>
      </c>
      <c r="P8" s="563">
        <v>2020</v>
      </c>
    </row>
    <row r="9" spans="1:17" ht="15">
      <c r="A9" s="560" t="s">
        <v>88</v>
      </c>
      <c r="B9" s="560" t="s">
        <v>89</v>
      </c>
      <c r="C9" s="560" t="s">
        <v>67</v>
      </c>
      <c r="D9" s="560" t="s">
        <v>104</v>
      </c>
      <c r="E9" s="560" t="str">
        <f>+'Merluza común Artesanal'!E10</f>
        <v>A.G PESCADORES ARTESANALES, BUZOS Y MARISCADORES DE COQUIMBO RAG 55-4</v>
      </c>
      <c r="F9" s="560" t="s">
        <v>91</v>
      </c>
      <c r="G9" s="560" t="s">
        <v>95</v>
      </c>
      <c r="H9" s="561">
        <f>'Merluza común Artesanal'!N10</f>
        <v>227.62899999999999</v>
      </c>
      <c r="I9" s="561">
        <f>'Merluza común Artesanal'!O10</f>
        <v>0</v>
      </c>
      <c r="J9" s="561">
        <f>'Merluza común Artesanal'!P10</f>
        <v>227.62899999999999</v>
      </c>
      <c r="K9" s="561">
        <f>'Merluza común Artesanal'!Q10</f>
        <v>42.274999999999999</v>
      </c>
      <c r="L9" s="561">
        <f>'Merluza común Artesanal'!R10</f>
        <v>185.35399999999998</v>
      </c>
      <c r="M9" s="575">
        <f>'Merluza común Artesanal'!S10</f>
        <v>0.18571886710392788</v>
      </c>
      <c r="N9" s="585" t="s">
        <v>258</v>
      </c>
      <c r="O9" s="562">
        <f>Resumen_año!$C$5</f>
        <v>44018</v>
      </c>
      <c r="P9" s="563">
        <v>2020</v>
      </c>
    </row>
    <row r="10" spans="1:17" ht="15">
      <c r="A10" s="560" t="s">
        <v>88</v>
      </c>
      <c r="B10" s="560" t="s">
        <v>89</v>
      </c>
      <c r="C10" s="560" t="s">
        <v>67</v>
      </c>
      <c r="D10" s="560" t="s">
        <v>391</v>
      </c>
      <c r="E10" s="560" t="str">
        <f>+'Merluza común Artesanal'!E13</f>
        <v>RESIDUAL CENTRO</v>
      </c>
      <c r="F10" s="560" t="s">
        <v>91</v>
      </c>
      <c r="G10" s="560" t="s">
        <v>91</v>
      </c>
      <c r="H10" s="561">
        <f>'Merluza común Artesanal'!G13</f>
        <v>25.529</v>
      </c>
      <c r="I10" s="561">
        <f>'Merluza común Artesanal'!H13</f>
        <v>0</v>
      </c>
      <c r="J10" s="561">
        <f>'Merluza común Artesanal'!I13</f>
        <v>25.529</v>
      </c>
      <c r="K10" s="561">
        <f>'Merluza común Artesanal'!J13</f>
        <v>0.38200000000000001</v>
      </c>
      <c r="L10" s="561">
        <f>'Merluza común Artesanal'!K13</f>
        <v>25.146999999999998</v>
      </c>
      <c r="M10" s="575">
        <f>'Merluza común Artesanal'!L13</f>
        <v>1.4963374985310824E-2</v>
      </c>
      <c r="N10" s="585" t="str">
        <f>'Merluza común Artesanal'!M13</f>
        <v xml:space="preserve"> -</v>
      </c>
      <c r="O10" s="562">
        <f>Resumen_año!$C$5</f>
        <v>44018</v>
      </c>
      <c r="P10" s="563">
        <v>2020</v>
      </c>
    </row>
    <row r="11" spans="1:17" ht="15">
      <c r="A11" s="560" t="s">
        <v>88</v>
      </c>
      <c r="B11" s="560" t="s">
        <v>89</v>
      </c>
      <c r="C11" s="560" t="s">
        <v>67</v>
      </c>
      <c r="D11" s="560" t="s">
        <v>391</v>
      </c>
      <c r="E11" s="560" t="str">
        <f>+'Merluza común Artesanal'!E13</f>
        <v>RESIDUAL CENTRO</v>
      </c>
      <c r="F11" s="560" t="s">
        <v>92</v>
      </c>
      <c r="G11" s="560" t="s">
        <v>93</v>
      </c>
      <c r="H11" s="561">
        <f>'Merluza común Artesanal'!G14</f>
        <v>119.52500000000001</v>
      </c>
      <c r="I11" s="561">
        <f>'Merluza común Artesanal'!H14</f>
        <v>0</v>
      </c>
      <c r="J11" s="561">
        <f>'Merluza común Artesanal'!I14</f>
        <v>144.672</v>
      </c>
      <c r="K11" s="561">
        <f>'Merluza común Artesanal'!J14</f>
        <v>36.305999999999997</v>
      </c>
      <c r="L11" s="561">
        <f>'Merluza común Artesanal'!K14</f>
        <v>108.366</v>
      </c>
      <c r="M11" s="575">
        <f>'Merluza común Artesanal'!L14</f>
        <v>0.25095388188453882</v>
      </c>
      <c r="N11" s="585" t="str">
        <f>'Merluza común Artesanal'!M14</f>
        <v xml:space="preserve"> -</v>
      </c>
      <c r="O11" s="562">
        <f>Resumen_año!$C$5</f>
        <v>44018</v>
      </c>
      <c r="P11" s="563">
        <v>2020</v>
      </c>
    </row>
    <row r="12" spans="1:17" ht="15">
      <c r="A12" s="560" t="s">
        <v>88</v>
      </c>
      <c r="B12" s="560" t="s">
        <v>89</v>
      </c>
      <c r="C12" s="560" t="s">
        <v>67</v>
      </c>
      <c r="D12" s="560" t="s">
        <v>391</v>
      </c>
      <c r="E12" s="560" t="str">
        <f>+'Merluza común Artesanal'!E13</f>
        <v>RESIDUAL CENTRO</v>
      </c>
      <c r="F12" s="560" t="s">
        <v>94</v>
      </c>
      <c r="G12" s="560" t="s">
        <v>95</v>
      </c>
      <c r="H12" s="561">
        <f>'Merluza común Artesanal'!G15</f>
        <v>145.054</v>
      </c>
      <c r="I12" s="561">
        <f>'Merluza común Artesanal'!H15</f>
        <v>0</v>
      </c>
      <c r="J12" s="561">
        <f>'Merluza común Artesanal'!I15</f>
        <v>253.42000000000002</v>
      </c>
      <c r="K12" s="561">
        <f>'Merluza común Artesanal'!J15</f>
        <v>1.53</v>
      </c>
      <c r="L12" s="561">
        <f>'Merluza común Artesanal'!K15</f>
        <v>251.89000000000001</v>
      </c>
      <c r="M12" s="575">
        <f>'Merluza común Artesanal'!L15</f>
        <v>6.0374082550706332E-3</v>
      </c>
      <c r="N12" s="585" t="str">
        <f>'Merluza común Artesanal'!M15</f>
        <v xml:space="preserve"> -</v>
      </c>
      <c r="O12" s="562">
        <f>Resumen_año!$C$5</f>
        <v>44018</v>
      </c>
      <c r="P12" s="563">
        <v>2020</v>
      </c>
    </row>
    <row r="13" spans="1:17" ht="15">
      <c r="A13" s="560" t="s">
        <v>88</v>
      </c>
      <c r="B13" s="560" t="s">
        <v>89</v>
      </c>
      <c r="C13" s="560" t="s">
        <v>67</v>
      </c>
      <c r="D13" s="560" t="s">
        <v>391</v>
      </c>
      <c r="E13" s="560" t="str">
        <f>+'Merluza común Artesanal'!E13</f>
        <v>RESIDUAL CENTRO</v>
      </c>
      <c r="F13" s="560" t="s">
        <v>91</v>
      </c>
      <c r="G13" s="560" t="s">
        <v>95</v>
      </c>
      <c r="H13" s="561">
        <f>'Merluza común Artesanal'!N13</f>
        <v>290.108</v>
      </c>
      <c r="I13" s="561">
        <f>'Merluza común Artesanal'!O13</f>
        <v>0</v>
      </c>
      <c r="J13" s="561">
        <f>'Merluza común Artesanal'!P13</f>
        <v>290.108</v>
      </c>
      <c r="K13" s="561">
        <f>'Merluza común Artesanal'!Q13</f>
        <v>38.217999999999996</v>
      </c>
      <c r="L13" s="561">
        <f>'Merluza común Artesanal'!R13</f>
        <v>251.89000000000001</v>
      </c>
      <c r="M13" s="575">
        <f>'Merluza común Artesanal'!S13</f>
        <v>0.13173714616625531</v>
      </c>
      <c r="N13" s="585" t="s">
        <v>258</v>
      </c>
      <c r="O13" s="562">
        <f>Resumen_año!$C$5</f>
        <v>44018</v>
      </c>
      <c r="P13" s="563">
        <v>2020</v>
      </c>
    </row>
    <row r="14" spans="1:17" ht="15">
      <c r="A14" s="560" t="s">
        <v>88</v>
      </c>
      <c r="B14" s="560" t="s">
        <v>89</v>
      </c>
      <c r="C14" s="560" t="s">
        <v>67</v>
      </c>
      <c r="D14" s="560" t="s">
        <v>90</v>
      </c>
      <c r="E14" s="560" t="str">
        <f>+'Merluza común Artesanal'!E16</f>
        <v>AREA SUR</v>
      </c>
      <c r="F14" s="560" t="s">
        <v>91</v>
      </c>
      <c r="G14" s="560" t="s">
        <v>91</v>
      </c>
      <c r="H14" s="561">
        <f>'Merluza común Artesanal'!G16</f>
        <v>7.0720000000000001</v>
      </c>
      <c r="I14" s="561">
        <f>'Merluza común Artesanal'!H16</f>
        <v>0</v>
      </c>
      <c r="J14" s="561">
        <f>'Merluza común Artesanal'!I16</f>
        <v>258.96199999999999</v>
      </c>
      <c r="K14" s="561">
        <f>'Merluza común Artesanal'!J16</f>
        <v>1.6350000000000002</v>
      </c>
      <c r="L14" s="561">
        <f>'Merluza común Artesanal'!K16</f>
        <v>257.327</v>
      </c>
      <c r="M14" s="575">
        <f>'Merluza común Artesanal'!L16</f>
        <v>6.3136676423567947E-3</v>
      </c>
      <c r="N14" s="586" t="str">
        <f>'Merluza común Artesanal'!M16</f>
        <v xml:space="preserve"> -</v>
      </c>
      <c r="O14" s="562">
        <f>Resumen_año!$C$5</f>
        <v>44018</v>
      </c>
      <c r="P14" s="563">
        <v>2020</v>
      </c>
    </row>
    <row r="15" spans="1:17" ht="15">
      <c r="A15" s="560" t="s">
        <v>88</v>
      </c>
      <c r="B15" s="560" t="s">
        <v>89</v>
      </c>
      <c r="C15" s="560" t="s">
        <v>67</v>
      </c>
      <c r="D15" s="560" t="s">
        <v>90</v>
      </c>
      <c r="E15" s="560" t="str">
        <f>+'Merluza común Artesanal'!E16</f>
        <v>AREA SUR</v>
      </c>
      <c r="F15" s="560" t="s">
        <v>92</v>
      </c>
      <c r="G15" s="560" t="s">
        <v>93</v>
      </c>
      <c r="H15" s="561">
        <f>'Merluza común Artesanal'!G17</f>
        <v>33.107999999999997</v>
      </c>
      <c r="I15" s="561">
        <f>'Merluza común Artesanal'!H17</f>
        <v>0</v>
      </c>
      <c r="J15" s="561">
        <f>'Merluza común Artesanal'!I17</f>
        <v>290.435</v>
      </c>
      <c r="K15" s="561">
        <f>'Merluza común Artesanal'!J17</f>
        <v>3.2189999999999999</v>
      </c>
      <c r="L15" s="561">
        <f>'Merluza común Artesanal'!K17</f>
        <v>287.21600000000001</v>
      </c>
      <c r="M15" s="575">
        <f>'Merluza común Artesanal'!L17</f>
        <v>1.1083374937593609E-2</v>
      </c>
      <c r="N15" s="586" t="str">
        <f>'Merluza común Artesanal'!M17</f>
        <v xml:space="preserve"> -</v>
      </c>
      <c r="O15" s="562">
        <f>Resumen_año!$C$5</f>
        <v>44018</v>
      </c>
      <c r="P15" s="563">
        <v>2020</v>
      </c>
    </row>
    <row r="16" spans="1:17" ht="15">
      <c r="A16" s="560" t="s">
        <v>88</v>
      </c>
      <c r="B16" s="560" t="s">
        <v>89</v>
      </c>
      <c r="C16" s="560" t="s">
        <v>67</v>
      </c>
      <c r="D16" s="560" t="s">
        <v>90</v>
      </c>
      <c r="E16" s="560" t="str">
        <f>+'Merluza común Artesanal'!E16</f>
        <v>AREA SUR</v>
      </c>
      <c r="F16" s="560" t="s">
        <v>94</v>
      </c>
      <c r="G16" s="560" t="s">
        <v>95</v>
      </c>
      <c r="H16" s="561">
        <f>'Merluza común Artesanal'!G18</f>
        <v>40.179000000000002</v>
      </c>
      <c r="I16" s="561">
        <f>'Merluza común Artesanal'!H18</f>
        <v>0</v>
      </c>
      <c r="J16" s="561">
        <f>'Merluza común Artesanal'!I18</f>
        <v>327.39499999999998</v>
      </c>
      <c r="K16" s="561">
        <f>'Merluza común Artesanal'!J18</f>
        <v>0</v>
      </c>
      <c r="L16" s="561">
        <f>'Merluza común Artesanal'!K18</f>
        <v>327.39499999999998</v>
      </c>
      <c r="M16" s="575">
        <f>'Merluza común Artesanal'!L18</f>
        <v>0</v>
      </c>
      <c r="N16" s="586" t="str">
        <f>'Merluza común Artesanal'!M18</f>
        <v xml:space="preserve"> -</v>
      </c>
      <c r="O16" s="562">
        <f>Resumen_año!$C$5</f>
        <v>44018</v>
      </c>
      <c r="P16" s="563">
        <v>2020</v>
      </c>
    </row>
    <row r="17" spans="1:16" ht="15">
      <c r="A17" s="560" t="s">
        <v>88</v>
      </c>
      <c r="B17" s="560" t="s">
        <v>89</v>
      </c>
      <c r="C17" s="560" t="s">
        <v>67</v>
      </c>
      <c r="D17" s="560" t="s">
        <v>90</v>
      </c>
      <c r="E17" s="560" t="str">
        <f>+'Merluza común Artesanal'!E16</f>
        <v>AREA SUR</v>
      </c>
      <c r="F17" s="560" t="s">
        <v>91</v>
      </c>
      <c r="G17" s="560" t="s">
        <v>95</v>
      </c>
      <c r="H17" s="561">
        <f>'Merluza común Artesanal'!N16</f>
        <v>80.359000000000009</v>
      </c>
      <c r="I17" s="561">
        <f>'Merluza común Artesanal'!O16</f>
        <v>0</v>
      </c>
      <c r="J17" s="561">
        <f>'Merluza común Artesanal'!P16</f>
        <v>80.359000000000009</v>
      </c>
      <c r="K17" s="561">
        <f>'Merluza común Artesanal'!Q16</f>
        <v>4.8540000000000001</v>
      </c>
      <c r="L17" s="561">
        <f>'Merluza común Artesanal'!R16</f>
        <v>75.50500000000001</v>
      </c>
      <c r="M17" s="575">
        <f>'Merluza común Artesanal'!S16</f>
        <v>6.0403937331226114E-2</v>
      </c>
      <c r="N17" s="586" t="s">
        <v>258</v>
      </c>
      <c r="O17" s="562">
        <f>Resumen_año!$C$5</f>
        <v>44018</v>
      </c>
      <c r="P17" s="563">
        <v>2020</v>
      </c>
    </row>
    <row r="18" spans="1:16" ht="15.75" customHeight="1">
      <c r="A18" s="560" t="s">
        <v>88</v>
      </c>
      <c r="B18" s="560" t="s">
        <v>89</v>
      </c>
      <c r="C18" s="565" t="s">
        <v>67</v>
      </c>
      <c r="D18" s="564" t="s">
        <v>122</v>
      </c>
      <c r="E18" s="565" t="s">
        <v>121</v>
      </c>
      <c r="F18" s="560" t="s">
        <v>91</v>
      </c>
      <c r="G18" s="560" t="s">
        <v>95</v>
      </c>
      <c r="H18" s="566">
        <f>Resumen_año!E9</f>
        <v>622.19400000000007</v>
      </c>
      <c r="I18" s="566">
        <f>Resumen_año!F9</f>
        <v>0</v>
      </c>
      <c r="J18" s="566">
        <f>Resumen_año!G9</f>
        <v>622.19400000000007</v>
      </c>
      <c r="K18" s="566">
        <f>Resumen_año!H9</f>
        <v>85.346999999999994</v>
      </c>
      <c r="L18" s="566">
        <f>Resumen_año!I9</f>
        <v>536.84700000000009</v>
      </c>
      <c r="M18" s="576">
        <f>Resumen_año!J9</f>
        <v>0.13717104311516984</v>
      </c>
      <c r="N18" s="585" t="s">
        <v>258</v>
      </c>
      <c r="O18" s="562">
        <f>Resumen_año!$C$5</f>
        <v>44018</v>
      </c>
      <c r="P18" s="563">
        <v>2020</v>
      </c>
    </row>
    <row r="19" spans="1:16" ht="15">
      <c r="A19" s="560" t="s">
        <v>88</v>
      </c>
      <c r="B19" s="560" t="s">
        <v>89</v>
      </c>
      <c r="C19" s="560" t="s">
        <v>108</v>
      </c>
      <c r="D19" s="560" t="s">
        <v>90</v>
      </c>
      <c r="E19" s="560" t="str">
        <f>+'Merluza común Artesanal'!E20</f>
        <v>AREA NORTE QUINTERO</v>
      </c>
      <c r="F19" s="560" t="s">
        <v>91</v>
      </c>
      <c r="G19" s="560" t="s">
        <v>91</v>
      </c>
      <c r="H19" s="561">
        <f>'Merluza común Artesanal'!G20</f>
        <v>59.607999999999997</v>
      </c>
      <c r="I19" s="561">
        <f>'Merluza común Artesanal'!H20</f>
        <v>0</v>
      </c>
      <c r="J19" s="561">
        <f>'Merluza común Artesanal'!I20</f>
        <v>59.607999999999997</v>
      </c>
      <c r="K19" s="561">
        <f>'Merluza común Artesanal'!J20</f>
        <v>37.545000000000002</v>
      </c>
      <c r="L19" s="561">
        <f>'Merluza común Artesanal'!K20</f>
        <v>22.062999999999995</v>
      </c>
      <c r="M19" s="575">
        <f>'Merluza común Artesanal'!L20</f>
        <v>0.62986511877600326</v>
      </c>
      <c r="N19" s="585" t="str">
        <f>'Merluza común Artesanal'!M20</f>
        <v>-</v>
      </c>
      <c r="O19" s="562">
        <f>Resumen_año!$C$5</f>
        <v>44018</v>
      </c>
      <c r="P19" s="563">
        <v>2020</v>
      </c>
    </row>
    <row r="20" spans="1:16" ht="15">
      <c r="A20" s="560" t="s">
        <v>88</v>
      </c>
      <c r="B20" s="560" t="s">
        <v>89</v>
      </c>
      <c r="C20" s="560" t="s">
        <v>108</v>
      </c>
      <c r="D20" s="560" t="s">
        <v>90</v>
      </c>
      <c r="E20" s="560" t="str">
        <f>+'Merluza común Artesanal'!E20</f>
        <v>AREA NORTE QUINTERO</v>
      </c>
      <c r="F20" s="560" t="s">
        <v>92</v>
      </c>
      <c r="G20" s="560" t="s">
        <v>93</v>
      </c>
      <c r="H20" s="561">
        <f>'Merluza común Artesanal'!G21</f>
        <v>279.07299999999998</v>
      </c>
      <c r="I20" s="561">
        <f>'Merluza común Artesanal'!H21</f>
        <v>0</v>
      </c>
      <c r="J20" s="561">
        <f>'Merluza común Artesanal'!I21</f>
        <v>301.13599999999997</v>
      </c>
      <c r="K20" s="561">
        <f>'Merluza común Artesanal'!J21</f>
        <v>149.916</v>
      </c>
      <c r="L20" s="561">
        <f>'Merluza común Artesanal'!K21</f>
        <v>151.21999999999997</v>
      </c>
      <c r="M20" s="575">
        <f>'Merluza común Artesanal'!L21</f>
        <v>0.49783486531002608</v>
      </c>
      <c r="N20" s="585" t="str">
        <f>'Merluza común Artesanal'!M21</f>
        <v>-</v>
      </c>
      <c r="O20" s="562">
        <f>Resumen_año!$C$5</f>
        <v>44018</v>
      </c>
      <c r="P20" s="563">
        <v>2020</v>
      </c>
    </row>
    <row r="21" spans="1:16" ht="15">
      <c r="A21" s="560" t="s">
        <v>88</v>
      </c>
      <c r="B21" s="560" t="s">
        <v>89</v>
      </c>
      <c r="C21" s="560" t="s">
        <v>108</v>
      </c>
      <c r="D21" s="560" t="s">
        <v>90</v>
      </c>
      <c r="E21" s="560" t="str">
        <f>+'Merluza común Artesanal'!E20</f>
        <v>AREA NORTE QUINTERO</v>
      </c>
      <c r="F21" s="560" t="s">
        <v>94</v>
      </c>
      <c r="G21" s="560" t="s">
        <v>95</v>
      </c>
      <c r="H21" s="561">
        <f>'Merluza común Artesanal'!G22</f>
        <v>338.68</v>
      </c>
      <c r="I21" s="561">
        <f>'Merluza común Artesanal'!H22</f>
        <v>0</v>
      </c>
      <c r="J21" s="561">
        <f>'Merluza común Artesanal'!I22</f>
        <v>489.9</v>
      </c>
      <c r="K21" s="561">
        <f>'Merluza común Artesanal'!J22</f>
        <v>0.24</v>
      </c>
      <c r="L21" s="561">
        <f>'Merluza común Artesanal'!K22</f>
        <v>489.65999999999997</v>
      </c>
      <c r="M21" s="575">
        <f>'Merluza común Artesanal'!L22</f>
        <v>4.8989589712186156E-4</v>
      </c>
      <c r="N21" s="585" t="str">
        <f>'Merluza común Artesanal'!M22</f>
        <v>-</v>
      </c>
      <c r="O21" s="562">
        <f>Resumen_año!$C$5</f>
        <v>44018</v>
      </c>
      <c r="P21" s="563">
        <v>2020</v>
      </c>
    </row>
    <row r="22" spans="1:16" ht="15">
      <c r="A22" s="560" t="s">
        <v>88</v>
      </c>
      <c r="B22" s="560" t="s">
        <v>89</v>
      </c>
      <c r="C22" s="560" t="s">
        <v>108</v>
      </c>
      <c r="D22" s="560" t="s">
        <v>90</v>
      </c>
      <c r="E22" s="560" t="str">
        <f>+'Merluza común Artesanal'!E20</f>
        <v>AREA NORTE QUINTERO</v>
      </c>
      <c r="F22" s="560" t="s">
        <v>91</v>
      </c>
      <c r="G22" s="560" t="s">
        <v>95</v>
      </c>
      <c r="H22" s="561">
        <f>'Merluza común Artesanal'!N20</f>
        <v>677.36099999999999</v>
      </c>
      <c r="I22" s="561">
        <f>'Merluza común Artesanal'!O20</f>
        <v>0</v>
      </c>
      <c r="J22" s="561">
        <f>'Merluza común Artesanal'!P20</f>
        <v>677.36099999999999</v>
      </c>
      <c r="K22" s="561">
        <f>'Merluza común Artesanal'!Q20</f>
        <v>187.70100000000002</v>
      </c>
      <c r="L22" s="561">
        <f>'Merluza común Artesanal'!R20</f>
        <v>489.65999999999997</v>
      </c>
      <c r="M22" s="575">
        <f>'Merluza común Artesanal'!S20</f>
        <v>0.27710629929978259</v>
      </c>
      <c r="N22" s="585" t="s">
        <v>258</v>
      </c>
      <c r="O22" s="562">
        <f>Resumen_año!$C$5</f>
        <v>44018</v>
      </c>
      <c r="P22" s="563">
        <v>2020</v>
      </c>
    </row>
    <row r="23" spans="1:16" ht="15">
      <c r="A23" s="560" t="s">
        <v>88</v>
      </c>
      <c r="B23" s="560" t="s">
        <v>89</v>
      </c>
      <c r="C23" s="560" t="s">
        <v>108</v>
      </c>
      <c r="D23" s="560" t="s">
        <v>104</v>
      </c>
      <c r="E23" s="560" t="str">
        <f>+'Merluza común Artesanal'!E23</f>
        <v>STI PESCADORES ARTESANALES DE CALETA PORTALES  RSU 05.01.0037</v>
      </c>
      <c r="F23" s="560" t="s">
        <v>91</v>
      </c>
      <c r="G23" s="560" t="s">
        <v>91</v>
      </c>
      <c r="H23" s="561">
        <f>'Merluza común Artesanal'!G23</f>
        <v>109.009</v>
      </c>
      <c r="I23" s="561">
        <f>'Merluza común Artesanal'!H23</f>
        <v>0</v>
      </c>
      <c r="J23" s="561">
        <f>'Merluza común Artesanal'!I23</f>
        <v>109.009</v>
      </c>
      <c r="K23" s="561">
        <f>'Merluza común Artesanal'!J23</f>
        <v>38.947000000000003</v>
      </c>
      <c r="L23" s="561">
        <f>'Merluza común Artesanal'!K23</f>
        <v>70.061999999999998</v>
      </c>
      <c r="M23" s="575">
        <f>'Merluza común Artesanal'!L23</f>
        <v>0.35728242622168815</v>
      </c>
      <c r="N23" s="585" t="str">
        <f>'Merluza común Artesanal'!M23</f>
        <v>-</v>
      </c>
      <c r="O23" s="562">
        <f>Resumen_año!$C$5</f>
        <v>44018</v>
      </c>
      <c r="P23" s="563">
        <v>2020</v>
      </c>
    </row>
    <row r="24" spans="1:16" ht="15">
      <c r="A24" s="560" t="s">
        <v>88</v>
      </c>
      <c r="B24" s="560" t="s">
        <v>89</v>
      </c>
      <c r="C24" s="560" t="s">
        <v>108</v>
      </c>
      <c r="D24" s="560" t="s">
        <v>104</v>
      </c>
      <c r="E24" s="560" t="str">
        <f>+'Merluza común Artesanal'!E23</f>
        <v>STI PESCADORES ARTESANALES DE CALETA PORTALES  RSU 05.01.0037</v>
      </c>
      <c r="F24" s="560" t="s">
        <v>92</v>
      </c>
      <c r="G24" s="560" t="s">
        <v>93</v>
      </c>
      <c r="H24" s="561">
        <f>'Merluza común Artesanal'!G24</f>
        <v>510.32299999999998</v>
      </c>
      <c r="I24" s="561">
        <f>'Merluza común Artesanal'!H24</f>
        <v>0</v>
      </c>
      <c r="J24" s="561">
        <f>'Merluza común Artesanal'!I24</f>
        <v>580.38499999999999</v>
      </c>
      <c r="K24" s="561">
        <f>'Merluza común Artesanal'!J24</f>
        <v>155.26300000000001</v>
      </c>
      <c r="L24" s="561">
        <f>'Merluza común Artesanal'!K24</f>
        <v>425.12199999999996</v>
      </c>
      <c r="M24" s="575">
        <f>'Merluza común Artesanal'!L24</f>
        <v>0.2675172514796213</v>
      </c>
      <c r="N24" s="585" t="str">
        <f>'Merluza común Artesanal'!M24</f>
        <v>-</v>
      </c>
      <c r="O24" s="562">
        <f>Resumen_año!$C$5</f>
        <v>44018</v>
      </c>
      <c r="P24" s="563">
        <v>2020</v>
      </c>
    </row>
    <row r="25" spans="1:16" ht="15">
      <c r="A25" s="560" t="s">
        <v>88</v>
      </c>
      <c r="B25" s="560" t="s">
        <v>89</v>
      </c>
      <c r="C25" s="560" t="s">
        <v>108</v>
      </c>
      <c r="D25" s="560" t="s">
        <v>104</v>
      </c>
      <c r="E25" s="560" t="str">
        <f>+'Merluza común Artesanal'!E23</f>
        <v>STI PESCADORES ARTESANALES DE CALETA PORTALES  RSU 05.01.0037</v>
      </c>
      <c r="F25" s="560" t="s">
        <v>94</v>
      </c>
      <c r="G25" s="560" t="s">
        <v>95</v>
      </c>
      <c r="H25" s="561">
        <f>'Merluza común Artesanal'!G25</f>
        <v>619.37</v>
      </c>
      <c r="I25" s="561">
        <f>'Merluza común Artesanal'!H25</f>
        <v>0</v>
      </c>
      <c r="J25" s="561">
        <f>'Merluza común Artesanal'!I25</f>
        <v>1044.492</v>
      </c>
      <c r="K25" s="561">
        <f>'Merluza común Artesanal'!J25</f>
        <v>0</v>
      </c>
      <c r="L25" s="561">
        <f>'Merluza común Artesanal'!K25</f>
        <v>1044.492</v>
      </c>
      <c r="M25" s="575">
        <f>'Merluza común Artesanal'!L25</f>
        <v>0</v>
      </c>
      <c r="N25" s="585" t="str">
        <f>'Merluza común Artesanal'!M25</f>
        <v>-</v>
      </c>
      <c r="O25" s="562">
        <f>Resumen_año!$C$5</f>
        <v>44018</v>
      </c>
      <c r="P25" s="563">
        <v>2020</v>
      </c>
    </row>
    <row r="26" spans="1:16" ht="15">
      <c r="A26" s="560" t="s">
        <v>88</v>
      </c>
      <c r="B26" s="560" t="s">
        <v>89</v>
      </c>
      <c r="C26" s="560" t="s">
        <v>108</v>
      </c>
      <c r="D26" s="560" t="s">
        <v>104</v>
      </c>
      <c r="E26" s="560" t="str">
        <f>+'Merluza común Artesanal'!E23</f>
        <v>STI PESCADORES ARTESANALES DE CALETA PORTALES  RSU 05.01.0037</v>
      </c>
      <c r="F26" s="560" t="s">
        <v>91</v>
      </c>
      <c r="G26" s="560" t="s">
        <v>95</v>
      </c>
      <c r="H26" s="561">
        <f>'Merluza común Artesanal'!N23</f>
        <v>1238.702</v>
      </c>
      <c r="I26" s="561">
        <f>'Merluza común Artesanal'!O23</f>
        <v>0</v>
      </c>
      <c r="J26" s="561">
        <f>'Merluza común Artesanal'!P23</f>
        <v>1238.702</v>
      </c>
      <c r="K26" s="561">
        <f>'Merluza común Artesanal'!Q23</f>
        <v>194.21</v>
      </c>
      <c r="L26" s="561">
        <f>'Merluza común Artesanal'!R23</f>
        <v>1044.492</v>
      </c>
      <c r="M26" s="575">
        <f>'Merluza común Artesanal'!S23</f>
        <v>0.15678508632423296</v>
      </c>
      <c r="N26" s="585" t="s">
        <v>258</v>
      </c>
      <c r="O26" s="562">
        <f>Resumen_año!$C$5</f>
        <v>44018</v>
      </c>
      <c r="P26" s="563">
        <v>2020</v>
      </c>
    </row>
    <row r="27" spans="1:16" ht="15">
      <c r="A27" s="560" t="s">
        <v>88</v>
      </c>
      <c r="B27" s="560" t="s">
        <v>89</v>
      </c>
      <c r="C27" s="560" t="s">
        <v>108</v>
      </c>
      <c r="D27" s="560" t="s">
        <v>104</v>
      </c>
      <c r="E27" s="560" t="str">
        <f>+'Merluza común Artesanal'!E26</f>
        <v>STI ARTESANALES DE CON CON  RSU 05.06.0043</v>
      </c>
      <c r="F27" s="560" t="s">
        <v>91</v>
      </c>
      <c r="G27" s="560" t="s">
        <v>91</v>
      </c>
      <c r="H27" s="561">
        <f>'Merluza común Artesanal'!G26</f>
        <v>13.223000000000001</v>
      </c>
      <c r="I27" s="561">
        <f>'Merluza común Artesanal'!H26</f>
        <v>0</v>
      </c>
      <c r="J27" s="561">
        <f>'Merluza común Artesanal'!I26</f>
        <v>13.223000000000001</v>
      </c>
      <c r="K27" s="561">
        <f>'Merluza común Artesanal'!J26</f>
        <v>0.32</v>
      </c>
      <c r="L27" s="561">
        <f>'Merluza común Artesanal'!K26</f>
        <v>12.903</v>
      </c>
      <c r="M27" s="575">
        <f>'Merluza común Artesanal'!L26</f>
        <v>2.4200257127731981E-2</v>
      </c>
      <c r="N27" s="585" t="str">
        <f>'Merluza común Artesanal'!M26</f>
        <v>-</v>
      </c>
      <c r="O27" s="562">
        <f>Resumen_año!$C$5</f>
        <v>44018</v>
      </c>
      <c r="P27" s="563">
        <v>2020</v>
      </c>
    </row>
    <row r="28" spans="1:16" ht="15">
      <c r="A28" s="560" t="s">
        <v>88</v>
      </c>
      <c r="B28" s="560" t="s">
        <v>89</v>
      </c>
      <c r="C28" s="560" t="s">
        <v>108</v>
      </c>
      <c r="D28" s="560" t="s">
        <v>104</v>
      </c>
      <c r="E28" s="560" t="str">
        <f>+'Merluza común Artesanal'!E26</f>
        <v>STI ARTESANALES DE CON CON  RSU 05.06.0043</v>
      </c>
      <c r="F28" s="560" t="s">
        <v>92</v>
      </c>
      <c r="G28" s="560" t="s">
        <v>93</v>
      </c>
      <c r="H28" s="561">
        <f>'Merluza común Artesanal'!G27</f>
        <v>61.905000000000001</v>
      </c>
      <c r="I28" s="561">
        <f>'Merluza común Artesanal'!H27</f>
        <v>0</v>
      </c>
      <c r="J28" s="561">
        <f>'Merluza común Artesanal'!I27</f>
        <v>74.808000000000007</v>
      </c>
      <c r="K28" s="561">
        <f>'Merluza común Artesanal'!J27</f>
        <v>0.73499999999999999</v>
      </c>
      <c r="L28" s="561">
        <f>'Merluza común Artesanal'!K27</f>
        <v>74.073000000000008</v>
      </c>
      <c r="M28" s="575">
        <f>'Merluza común Artesanal'!L27</f>
        <v>9.8251523901187032E-3</v>
      </c>
      <c r="N28" s="585" t="str">
        <f>'Merluza común Artesanal'!M27</f>
        <v>-</v>
      </c>
      <c r="O28" s="562">
        <f>Resumen_año!$C$5</f>
        <v>44018</v>
      </c>
      <c r="P28" s="563">
        <v>2020</v>
      </c>
    </row>
    <row r="29" spans="1:16" ht="15">
      <c r="A29" s="560" t="s">
        <v>88</v>
      </c>
      <c r="B29" s="560" t="s">
        <v>89</v>
      </c>
      <c r="C29" s="560" t="s">
        <v>108</v>
      </c>
      <c r="D29" s="560" t="s">
        <v>104</v>
      </c>
      <c r="E29" s="560" t="str">
        <f>+'Merluza común Artesanal'!E26</f>
        <v>STI ARTESANALES DE CON CON  RSU 05.06.0043</v>
      </c>
      <c r="F29" s="560" t="s">
        <v>94</v>
      </c>
      <c r="G29" s="560" t="s">
        <v>95</v>
      </c>
      <c r="H29" s="561">
        <f>'Merluza común Artesanal'!G28</f>
        <v>75.132999999999996</v>
      </c>
      <c r="I29" s="561">
        <f>'Merluza común Artesanal'!H28</f>
        <v>0</v>
      </c>
      <c r="J29" s="561">
        <f>'Merluza común Artesanal'!I28</f>
        <v>149.20600000000002</v>
      </c>
      <c r="K29" s="561">
        <f>'Merluza común Artesanal'!J28</f>
        <v>0</v>
      </c>
      <c r="L29" s="561">
        <f>'Merluza común Artesanal'!K28</f>
        <v>149.20600000000002</v>
      </c>
      <c r="M29" s="575">
        <f>'Merluza común Artesanal'!L28</f>
        <v>0</v>
      </c>
      <c r="N29" s="585" t="str">
        <f>'Merluza común Artesanal'!M28</f>
        <v>-</v>
      </c>
      <c r="O29" s="562">
        <f>Resumen_año!$C$5</f>
        <v>44018</v>
      </c>
      <c r="P29" s="563">
        <v>2020</v>
      </c>
    </row>
    <row r="30" spans="1:16" ht="15">
      <c r="A30" s="560" t="s">
        <v>88</v>
      </c>
      <c r="B30" s="560" t="s">
        <v>89</v>
      </c>
      <c r="C30" s="560" t="s">
        <v>108</v>
      </c>
      <c r="D30" s="560" t="s">
        <v>104</v>
      </c>
      <c r="E30" s="560" t="str">
        <f>+'Merluza común Artesanal'!E26</f>
        <v>STI ARTESANALES DE CON CON  RSU 05.06.0043</v>
      </c>
      <c r="F30" s="560" t="s">
        <v>91</v>
      </c>
      <c r="G30" s="560" t="s">
        <v>95</v>
      </c>
      <c r="H30" s="561">
        <f>'Merluza común Artesanal'!N26</f>
        <v>150.261</v>
      </c>
      <c r="I30" s="561">
        <f>'Merluza común Artesanal'!O26</f>
        <v>0</v>
      </c>
      <c r="J30" s="561">
        <f>'Merluza común Artesanal'!P26</f>
        <v>150.261</v>
      </c>
      <c r="K30" s="561">
        <f>'Merluza común Artesanal'!Q26</f>
        <v>1.0549999999999999</v>
      </c>
      <c r="L30" s="561">
        <f>'Merluza común Artesanal'!R26</f>
        <v>149.20599999999999</v>
      </c>
      <c r="M30" s="575">
        <f>'Merluza común Artesanal'!S26</f>
        <v>7.0211165904659227E-3</v>
      </c>
      <c r="N30" s="585" t="s">
        <v>258</v>
      </c>
      <c r="O30" s="562">
        <f>Resumen_año!$C$5</f>
        <v>44018</v>
      </c>
      <c r="P30" s="563">
        <v>2020</v>
      </c>
    </row>
    <row r="31" spans="1:16" ht="15">
      <c r="A31" s="560" t="s">
        <v>88</v>
      </c>
      <c r="B31" s="560" t="s">
        <v>89</v>
      </c>
      <c r="C31" s="560" t="s">
        <v>108</v>
      </c>
      <c r="D31" s="560" t="s">
        <v>104</v>
      </c>
      <c r="E31" s="560" t="str">
        <f>+'Merluza común Artesanal'!E29</f>
        <v>STI PESCADORES ARTESANALES DE CALETA HIGUERILLA RSU 05.06.0048</v>
      </c>
      <c r="F31" s="560" t="s">
        <v>91</v>
      </c>
      <c r="G31" s="560" t="s">
        <v>91</v>
      </c>
      <c r="H31" s="561">
        <f>'Merluza común Artesanal'!G29</f>
        <v>16.055</v>
      </c>
      <c r="I31" s="561">
        <f>'Merluza común Artesanal'!H29</f>
        <v>0</v>
      </c>
      <c r="J31" s="561">
        <f>'Merluza común Artesanal'!I29</f>
        <v>16.055</v>
      </c>
      <c r="K31" s="561">
        <f>'Merluza común Artesanal'!J29</f>
        <v>0.37</v>
      </c>
      <c r="L31" s="561">
        <f>'Merluza común Artesanal'!K29</f>
        <v>15.685</v>
      </c>
      <c r="M31" s="575">
        <f>'Merluza común Artesanal'!L29</f>
        <v>2.3045780130800372E-2</v>
      </c>
      <c r="N31" s="585" t="str">
        <f>'Merluza común Artesanal'!M29</f>
        <v>-</v>
      </c>
      <c r="O31" s="562">
        <f>Resumen_año!$C$5</f>
        <v>44018</v>
      </c>
      <c r="P31" s="563">
        <v>2020</v>
      </c>
    </row>
    <row r="32" spans="1:16" ht="15">
      <c r="A32" s="560" t="s">
        <v>88</v>
      </c>
      <c r="B32" s="560" t="s">
        <v>89</v>
      </c>
      <c r="C32" s="560" t="s">
        <v>108</v>
      </c>
      <c r="D32" s="560" t="s">
        <v>104</v>
      </c>
      <c r="E32" s="560" t="str">
        <f>+'Merluza común Artesanal'!E29</f>
        <v>STI PESCADORES ARTESANALES DE CALETA HIGUERILLA RSU 05.06.0048</v>
      </c>
      <c r="F32" s="560" t="s">
        <v>92</v>
      </c>
      <c r="G32" s="560" t="s">
        <v>93</v>
      </c>
      <c r="H32" s="561">
        <f>'Merluza común Artesanal'!G30</f>
        <v>75.16</v>
      </c>
      <c r="I32" s="561">
        <f>'Merluza común Artesanal'!H30</f>
        <v>0</v>
      </c>
      <c r="J32" s="561">
        <f>'Merluza común Artesanal'!I30</f>
        <v>90.844999999999999</v>
      </c>
      <c r="K32" s="561">
        <f>'Merluza común Artesanal'!J30</f>
        <v>12.635</v>
      </c>
      <c r="L32" s="561">
        <f>'Merluza común Artesanal'!K30</f>
        <v>78.209999999999994</v>
      </c>
      <c r="M32" s="575">
        <f>'Merluza común Artesanal'!L30</f>
        <v>0.13908305355275469</v>
      </c>
      <c r="N32" s="585" t="str">
        <f>'Merluza común Artesanal'!M30</f>
        <v>-</v>
      </c>
      <c r="O32" s="562">
        <f>Resumen_año!$C$5</f>
        <v>44018</v>
      </c>
      <c r="P32" s="563">
        <v>2020</v>
      </c>
    </row>
    <row r="33" spans="1:20" ht="15">
      <c r="A33" s="560" t="s">
        <v>88</v>
      </c>
      <c r="B33" s="560" t="s">
        <v>89</v>
      </c>
      <c r="C33" s="560" t="s">
        <v>108</v>
      </c>
      <c r="D33" s="560" t="s">
        <v>104</v>
      </c>
      <c r="E33" s="560" t="str">
        <f>+'Merluza común Artesanal'!E29</f>
        <v>STI PESCADORES ARTESANALES DE CALETA HIGUERILLA RSU 05.06.0048</v>
      </c>
      <c r="F33" s="560" t="s">
        <v>94</v>
      </c>
      <c r="G33" s="560" t="s">
        <v>95</v>
      </c>
      <c r="H33" s="561">
        <f>'Merluza común Artesanal'!G31</f>
        <v>91.221000000000004</v>
      </c>
      <c r="I33" s="561">
        <f>'Merluza común Artesanal'!H31</f>
        <v>0</v>
      </c>
      <c r="J33" s="561">
        <f>'Merluza común Artesanal'!I31</f>
        <v>169.43099999999998</v>
      </c>
      <c r="K33" s="561">
        <f>'Merluza común Artesanal'!J31</f>
        <v>9.5000000000000001E-2</v>
      </c>
      <c r="L33" s="561">
        <f>'Merluza común Artesanal'!K31</f>
        <v>169.33599999999998</v>
      </c>
      <c r="M33" s="575">
        <f>'Merluza común Artesanal'!L31</f>
        <v>5.6070022605072276E-4</v>
      </c>
      <c r="N33" s="585" t="str">
        <f>'Merluza común Artesanal'!M31</f>
        <v>-</v>
      </c>
      <c r="O33" s="562">
        <f>Resumen_año!$C$5</f>
        <v>44018</v>
      </c>
      <c r="P33" s="563">
        <v>2020</v>
      </c>
    </row>
    <row r="34" spans="1:20" ht="15">
      <c r="A34" s="560" t="s">
        <v>88</v>
      </c>
      <c r="B34" s="560" t="s">
        <v>89</v>
      </c>
      <c r="C34" s="560" t="s">
        <v>108</v>
      </c>
      <c r="D34" s="560" t="s">
        <v>104</v>
      </c>
      <c r="E34" s="560" t="str">
        <f>+'Merluza común Artesanal'!E29</f>
        <v>STI PESCADORES ARTESANALES DE CALETA HIGUERILLA RSU 05.06.0048</v>
      </c>
      <c r="F34" s="560" t="s">
        <v>91</v>
      </c>
      <c r="G34" s="560" t="s">
        <v>95</v>
      </c>
      <c r="H34" s="561">
        <f>'Merluza común Artesanal'!N29</f>
        <v>182.43600000000001</v>
      </c>
      <c r="I34" s="561">
        <f>'Merluza común Artesanal'!O29</f>
        <v>0</v>
      </c>
      <c r="J34" s="561">
        <f>'Merluza común Artesanal'!P29</f>
        <v>182.43600000000001</v>
      </c>
      <c r="K34" s="561">
        <f>'Merluza común Artesanal'!Q29</f>
        <v>13.1</v>
      </c>
      <c r="L34" s="561">
        <f>'Merluza común Artesanal'!R29</f>
        <v>169.33600000000001</v>
      </c>
      <c r="M34" s="575">
        <f>'Merluza común Artesanal'!S29</f>
        <v>7.1806003201122584E-2</v>
      </c>
      <c r="N34" s="585" t="s">
        <v>258</v>
      </c>
      <c r="O34" s="562">
        <f>Resumen_año!$C$5</f>
        <v>44018</v>
      </c>
      <c r="P34" s="563">
        <v>2020</v>
      </c>
    </row>
    <row r="35" spans="1:20" ht="15">
      <c r="A35" s="560" t="s">
        <v>88</v>
      </c>
      <c r="B35" s="560" t="s">
        <v>89</v>
      </c>
      <c r="C35" s="560" t="s">
        <v>108</v>
      </c>
      <c r="D35" s="560" t="s">
        <v>104</v>
      </c>
      <c r="E35" s="560" t="str">
        <f>+'Merluza común Artesanal'!E32</f>
        <v>STI PESCADORES CALETA EL MEMBRILLO RSU 05.01.0061</v>
      </c>
      <c r="F35" s="560" t="s">
        <v>91</v>
      </c>
      <c r="G35" s="560" t="s">
        <v>91</v>
      </c>
      <c r="H35" s="561">
        <f>'Merluza común Artesanal'!G32</f>
        <v>31.43</v>
      </c>
      <c r="I35" s="561">
        <f>'Merluza común Artesanal'!H32</f>
        <v>0</v>
      </c>
      <c r="J35" s="561">
        <f>'Merluza común Artesanal'!I32</f>
        <v>31.43</v>
      </c>
      <c r="K35" s="561">
        <f>'Merluza común Artesanal'!J32</f>
        <v>17.2</v>
      </c>
      <c r="L35" s="561">
        <f>'Merluza común Artesanal'!K32</f>
        <v>14.23</v>
      </c>
      <c r="M35" s="575">
        <f>'Merluza común Artesanal'!L32</f>
        <v>0.54724785237034679</v>
      </c>
      <c r="N35" s="585" t="str">
        <f>'Merluza común Artesanal'!M32</f>
        <v>-</v>
      </c>
      <c r="O35" s="562">
        <f>Resumen_año!$C$5</f>
        <v>44018</v>
      </c>
      <c r="P35" s="563">
        <v>2020</v>
      </c>
    </row>
    <row r="36" spans="1:20" ht="15">
      <c r="A36" s="560" t="s">
        <v>88</v>
      </c>
      <c r="B36" s="560" t="s">
        <v>89</v>
      </c>
      <c r="C36" s="560" t="s">
        <v>108</v>
      </c>
      <c r="D36" s="560" t="s">
        <v>104</v>
      </c>
      <c r="E36" s="560" t="str">
        <f>+'Merluza común Artesanal'!E32</f>
        <v>STI PESCADORES CALETA EL MEMBRILLO RSU 05.01.0061</v>
      </c>
      <c r="F36" s="560" t="s">
        <v>92</v>
      </c>
      <c r="G36" s="560" t="s">
        <v>93</v>
      </c>
      <c r="H36" s="561">
        <f>'Merluza común Artesanal'!G33</f>
        <v>147.13800000000001</v>
      </c>
      <c r="I36" s="561">
        <f>'Merluza común Artesanal'!H33</f>
        <v>0</v>
      </c>
      <c r="J36" s="561">
        <f>'Merluza común Artesanal'!I33</f>
        <v>161.36799999999999</v>
      </c>
      <c r="K36" s="561">
        <f>'Merluza común Artesanal'!J33</f>
        <v>77.983000000000004</v>
      </c>
      <c r="L36" s="561">
        <f>'Merluza común Artesanal'!K33</f>
        <v>83.384999999999991</v>
      </c>
      <c r="M36" s="575">
        <f>'Merluza común Artesanal'!L33</f>
        <v>0.4832618610877002</v>
      </c>
      <c r="N36" s="585" t="str">
        <f>'Merluza común Artesanal'!M33</f>
        <v>-</v>
      </c>
      <c r="O36" s="562">
        <f>Resumen_año!$C$5</f>
        <v>44018</v>
      </c>
      <c r="P36" s="563">
        <v>2020</v>
      </c>
    </row>
    <row r="37" spans="1:20" ht="15">
      <c r="A37" s="560" t="s">
        <v>88</v>
      </c>
      <c r="B37" s="560" t="s">
        <v>89</v>
      </c>
      <c r="C37" s="560" t="s">
        <v>108</v>
      </c>
      <c r="D37" s="560" t="s">
        <v>104</v>
      </c>
      <c r="E37" s="560" t="str">
        <f>+'Merluza común Artesanal'!E32</f>
        <v>STI PESCADORES CALETA EL MEMBRILLO RSU 05.01.0061</v>
      </c>
      <c r="F37" s="560" t="s">
        <v>94</v>
      </c>
      <c r="G37" s="560" t="s">
        <v>95</v>
      </c>
      <c r="H37" s="561">
        <f>'Merluza común Artesanal'!G34</f>
        <v>178.57900000000001</v>
      </c>
      <c r="I37" s="561">
        <f>'Merluza común Artesanal'!H34</f>
        <v>0</v>
      </c>
      <c r="J37" s="561">
        <f>'Merluza común Artesanal'!I34</f>
        <v>261.964</v>
      </c>
      <c r="K37" s="561">
        <f>'Merluza común Artesanal'!J34</f>
        <v>0</v>
      </c>
      <c r="L37" s="561">
        <f>'Merluza común Artesanal'!K34</f>
        <v>261.964</v>
      </c>
      <c r="M37" s="575">
        <f>'Merluza común Artesanal'!L34</f>
        <v>0</v>
      </c>
      <c r="N37" s="585" t="str">
        <f>'Merluza común Artesanal'!M34</f>
        <v>-</v>
      </c>
      <c r="O37" s="562">
        <f>Resumen_año!$C$5</f>
        <v>44018</v>
      </c>
      <c r="P37" s="563">
        <v>2020</v>
      </c>
    </row>
    <row r="38" spans="1:20" ht="15">
      <c r="A38" s="560" t="s">
        <v>88</v>
      </c>
      <c r="B38" s="560" t="s">
        <v>89</v>
      </c>
      <c r="C38" s="560" t="s">
        <v>108</v>
      </c>
      <c r="D38" s="560" t="s">
        <v>104</v>
      </c>
      <c r="E38" s="560" t="str">
        <f>+'Merluza común Artesanal'!E32</f>
        <v>STI PESCADORES CALETA EL MEMBRILLO RSU 05.01.0061</v>
      </c>
      <c r="F38" s="560" t="s">
        <v>91</v>
      </c>
      <c r="G38" s="560" t="s">
        <v>95</v>
      </c>
      <c r="H38" s="561">
        <f>'Merluza común Artesanal'!N32</f>
        <v>357.14700000000005</v>
      </c>
      <c r="I38" s="561">
        <f>'Merluza común Artesanal'!O32</f>
        <v>0</v>
      </c>
      <c r="J38" s="561">
        <f>'Merluza común Artesanal'!P32</f>
        <v>357.14700000000005</v>
      </c>
      <c r="K38" s="561">
        <f>'Merluza común Artesanal'!Q32</f>
        <v>95.183000000000007</v>
      </c>
      <c r="L38" s="561">
        <f>'Merluza común Artesanal'!R32</f>
        <v>261.96400000000006</v>
      </c>
      <c r="M38" s="575">
        <f>'Merluza común Artesanal'!S32</f>
        <v>0.26650930849202148</v>
      </c>
      <c r="N38" s="585" t="s">
        <v>258</v>
      </c>
      <c r="O38" s="562">
        <f>Resumen_año!$C$5</f>
        <v>44018</v>
      </c>
      <c r="P38" s="563">
        <v>2020</v>
      </c>
    </row>
    <row r="39" spans="1:20" ht="15">
      <c r="A39" s="560" t="s">
        <v>88</v>
      </c>
      <c r="B39" s="560" t="s">
        <v>89</v>
      </c>
      <c r="C39" s="560" t="s">
        <v>108</v>
      </c>
      <c r="D39" s="560" t="s">
        <v>103</v>
      </c>
      <c r="E39" s="560" t="str">
        <f>+'Merluza común Artesanal'!E35</f>
        <v>RESIDUAL CENTRO VALPARAÍSO</v>
      </c>
      <c r="F39" s="560" t="s">
        <v>91</v>
      </c>
      <c r="G39" s="560" t="s">
        <v>91</v>
      </c>
      <c r="H39" s="561">
        <f>'Merluza común Artesanal'!G35</f>
        <v>27.983000000000001</v>
      </c>
      <c r="I39" s="561">
        <f>'Merluza común Artesanal'!H35</f>
        <v>0</v>
      </c>
      <c r="J39" s="561">
        <f>'Merluza común Artesanal'!I35</f>
        <v>27.983000000000001</v>
      </c>
      <c r="K39" s="561">
        <f>'Merluza común Artesanal'!J35</f>
        <v>2.698</v>
      </c>
      <c r="L39" s="561">
        <f>'Merluza común Artesanal'!K35</f>
        <v>25.285</v>
      </c>
      <c r="M39" s="575">
        <f>'Merluza común Artesanal'!L35</f>
        <v>9.6415680949147695E-2</v>
      </c>
      <c r="N39" s="585" t="str">
        <f>'Merluza común Artesanal'!M35</f>
        <v>-</v>
      </c>
      <c r="O39" s="562">
        <f>Resumen_año!$C$5</f>
        <v>44018</v>
      </c>
      <c r="P39" s="563">
        <v>2020</v>
      </c>
    </row>
    <row r="40" spans="1:20" ht="15">
      <c r="A40" s="560" t="s">
        <v>88</v>
      </c>
      <c r="B40" s="560" t="s">
        <v>89</v>
      </c>
      <c r="C40" s="560" t="s">
        <v>108</v>
      </c>
      <c r="D40" s="560" t="s">
        <v>103</v>
      </c>
      <c r="E40" s="560" t="str">
        <f>+'Merluza común Artesanal'!E35</f>
        <v>RESIDUAL CENTRO VALPARAÍSO</v>
      </c>
      <c r="F40" s="560" t="s">
        <v>92</v>
      </c>
      <c r="G40" s="560" t="s">
        <v>93</v>
      </c>
      <c r="H40" s="561">
        <f>'Merluza común Artesanal'!G36</f>
        <v>131.001</v>
      </c>
      <c r="I40" s="561">
        <f>'Merluza común Artesanal'!H36</f>
        <v>0</v>
      </c>
      <c r="J40" s="561">
        <f>'Merluza común Artesanal'!I36</f>
        <v>156.286</v>
      </c>
      <c r="K40" s="561">
        <f>'Merluza común Artesanal'!J36</f>
        <v>13.138999999999999</v>
      </c>
      <c r="L40" s="561">
        <f>'Merluza común Artesanal'!K36</f>
        <v>143.14699999999999</v>
      </c>
      <c r="M40" s="575">
        <f>'Merluza común Artesanal'!L36</f>
        <v>8.4070230218957542E-2</v>
      </c>
      <c r="N40" s="585" t="str">
        <f>'Merluza común Artesanal'!M36</f>
        <v>-</v>
      </c>
      <c r="O40" s="562">
        <f>Resumen_año!$C$5</f>
        <v>44018</v>
      </c>
      <c r="P40" s="563">
        <v>2020</v>
      </c>
    </row>
    <row r="41" spans="1:20" ht="15">
      <c r="A41" s="560" t="s">
        <v>88</v>
      </c>
      <c r="B41" s="560" t="s">
        <v>89</v>
      </c>
      <c r="C41" s="560" t="s">
        <v>108</v>
      </c>
      <c r="D41" s="560" t="s">
        <v>103</v>
      </c>
      <c r="E41" s="560" t="str">
        <f>+'Merluza común Artesanal'!E35</f>
        <v>RESIDUAL CENTRO VALPARAÍSO</v>
      </c>
      <c r="F41" s="560" t="s">
        <v>94</v>
      </c>
      <c r="G41" s="560" t="s">
        <v>95</v>
      </c>
      <c r="H41" s="561">
        <f>'Merluza común Artesanal'!G37</f>
        <v>158.994</v>
      </c>
      <c r="I41" s="561">
        <f>'Merluza común Artesanal'!H37</f>
        <v>0</v>
      </c>
      <c r="J41" s="561">
        <f>'Merluza común Artesanal'!I37</f>
        <v>302.14099999999996</v>
      </c>
      <c r="K41" s="561">
        <f>'Merluza común Artesanal'!J37</f>
        <v>0</v>
      </c>
      <c r="L41" s="561">
        <f>'Merluza común Artesanal'!K37</f>
        <v>302.14099999999996</v>
      </c>
      <c r="M41" s="575">
        <f>'Merluza común Artesanal'!L37</f>
        <v>0</v>
      </c>
      <c r="N41" s="585" t="str">
        <f>'Merluza común Artesanal'!M37</f>
        <v>-</v>
      </c>
      <c r="O41" s="562">
        <f>Resumen_año!$C$5</f>
        <v>44018</v>
      </c>
      <c r="P41" s="563">
        <v>2020</v>
      </c>
    </row>
    <row r="42" spans="1:20" ht="15">
      <c r="A42" s="560" t="s">
        <v>88</v>
      </c>
      <c r="B42" s="560" t="s">
        <v>89</v>
      </c>
      <c r="C42" s="560" t="s">
        <v>108</v>
      </c>
      <c r="D42" s="560" t="s">
        <v>103</v>
      </c>
      <c r="E42" s="560" t="str">
        <f>+'Merluza común Artesanal'!E35</f>
        <v>RESIDUAL CENTRO VALPARAÍSO</v>
      </c>
      <c r="F42" s="560" t="s">
        <v>91</v>
      </c>
      <c r="G42" s="560" t="s">
        <v>95</v>
      </c>
      <c r="H42" s="561">
        <f>'Merluza común Artesanal'!N35</f>
        <v>317.97800000000001</v>
      </c>
      <c r="I42" s="561">
        <f>'Merluza común Artesanal'!O35</f>
        <v>0</v>
      </c>
      <c r="J42" s="561">
        <f>'Merluza común Artesanal'!P35</f>
        <v>317.97800000000001</v>
      </c>
      <c r="K42" s="561">
        <f>'Merluza común Artesanal'!Q35</f>
        <v>15.837</v>
      </c>
      <c r="L42" s="561">
        <f>'Merluza común Artesanal'!R35</f>
        <v>302.14100000000002</v>
      </c>
      <c r="M42" s="575">
        <f>'Merluza común Artesanal'!S35</f>
        <v>4.9805332444382941E-2</v>
      </c>
      <c r="N42" s="585" t="s">
        <v>258</v>
      </c>
      <c r="O42" s="562">
        <f>Resumen_año!$C$5</f>
        <v>44018</v>
      </c>
      <c r="P42" s="563">
        <v>2020</v>
      </c>
      <c r="R42" s="348">
        <v>1013</v>
      </c>
      <c r="S42" s="348">
        <v>26</v>
      </c>
      <c r="T42" s="348">
        <f>R42-S42</f>
        <v>987</v>
      </c>
    </row>
    <row r="43" spans="1:20" ht="15">
      <c r="A43" s="560" t="s">
        <v>88</v>
      </c>
      <c r="B43" s="560" t="s">
        <v>89</v>
      </c>
      <c r="C43" s="560" t="s">
        <v>108</v>
      </c>
      <c r="D43" s="560" t="s">
        <v>90</v>
      </c>
      <c r="E43" s="560" t="str">
        <f>+'Merluza común Artesanal'!E38</f>
        <v>RESIDUAL SUR SAN ANTONIO</v>
      </c>
      <c r="F43" s="560" t="s">
        <v>91</v>
      </c>
      <c r="G43" s="560" t="s">
        <v>91</v>
      </c>
      <c r="H43" s="561">
        <f>'Merluza común Artesanal'!G38</f>
        <v>161.941</v>
      </c>
      <c r="I43" s="561">
        <f>'Merluza común Artesanal'!H38</f>
        <v>0</v>
      </c>
      <c r="J43" s="561">
        <f>'Merluza común Artesanal'!I38</f>
        <v>161.941</v>
      </c>
      <c r="K43" s="561">
        <f>'Merluza común Artesanal'!J38</f>
        <v>139.82999999999998</v>
      </c>
      <c r="L43" s="561">
        <f>'Merluza común Artesanal'!K38</f>
        <v>22.111000000000018</v>
      </c>
      <c r="M43" s="575">
        <f>'Merluza común Artesanal'!L38</f>
        <v>0.86346261910201849</v>
      </c>
      <c r="N43" s="587" t="str">
        <f>'Merluza común Artesanal'!M38</f>
        <v>-</v>
      </c>
      <c r="O43" s="562">
        <f>Resumen_año!$C$5</f>
        <v>44018</v>
      </c>
      <c r="P43" s="563">
        <v>2020</v>
      </c>
    </row>
    <row r="44" spans="1:20" ht="15">
      <c r="A44" s="560" t="s">
        <v>88</v>
      </c>
      <c r="B44" s="560" t="s">
        <v>89</v>
      </c>
      <c r="C44" s="560" t="s">
        <v>108</v>
      </c>
      <c r="D44" s="560" t="s">
        <v>90</v>
      </c>
      <c r="E44" s="560" t="str">
        <f>+'Merluza común Artesanal'!E38</f>
        <v>RESIDUAL SUR SAN ANTONIO</v>
      </c>
      <c r="F44" s="560" t="s">
        <v>92</v>
      </c>
      <c r="G44" s="560" t="s">
        <v>92</v>
      </c>
      <c r="H44" s="561">
        <f>'Merluza común Artesanal'!G39</f>
        <v>151.636</v>
      </c>
      <c r="I44" s="561">
        <f>'Merluza común Artesanal'!H39</f>
        <v>0</v>
      </c>
      <c r="J44" s="561">
        <f>'Merluza común Artesanal'!I39</f>
        <v>173.74700000000001</v>
      </c>
      <c r="K44" s="561">
        <f>'Merluza común Artesanal'!J39</f>
        <v>121.438</v>
      </c>
      <c r="L44" s="561">
        <f>'Merluza común Artesanal'!K39</f>
        <v>52.309000000000012</v>
      </c>
      <c r="M44" s="575">
        <f>'Merluza común Artesanal'!L39</f>
        <v>0.69893580896360796</v>
      </c>
      <c r="N44" s="587" t="str">
        <f>'Merluza común Artesanal'!M39</f>
        <v>-</v>
      </c>
      <c r="O44" s="562">
        <f>Resumen_año!$C$5</f>
        <v>44018</v>
      </c>
      <c r="P44" s="563">
        <v>2020</v>
      </c>
    </row>
    <row r="45" spans="1:20" ht="15">
      <c r="A45" s="560" t="s">
        <v>88</v>
      </c>
      <c r="B45" s="560" t="s">
        <v>89</v>
      </c>
      <c r="C45" s="560" t="s">
        <v>108</v>
      </c>
      <c r="D45" s="560" t="s">
        <v>90</v>
      </c>
      <c r="E45" s="560" t="str">
        <f>+'Merluza común Artesanal'!E38</f>
        <v>RESIDUAL SUR SAN ANTONIO</v>
      </c>
      <c r="F45" s="560" t="s">
        <v>97</v>
      </c>
      <c r="G45" s="560" t="s">
        <v>97</v>
      </c>
      <c r="H45" s="561">
        <f>'Merluza común Artesanal'!G40</f>
        <v>151.636</v>
      </c>
      <c r="I45" s="561">
        <f>'Merluza común Artesanal'!H40</f>
        <v>0</v>
      </c>
      <c r="J45" s="561">
        <f>'Merluza común Artesanal'!I40</f>
        <v>203.94499999999999</v>
      </c>
      <c r="K45" s="561">
        <f>'Merluza común Artesanal'!J40</f>
        <v>106.82999999999998</v>
      </c>
      <c r="L45" s="561">
        <f>'Merluza común Artesanal'!K40</f>
        <v>97.115000000000009</v>
      </c>
      <c r="M45" s="575">
        <f>'Merluza común Artesanal'!L40</f>
        <v>0.52381769594743677</v>
      </c>
      <c r="N45" s="585" t="str">
        <f>'Merluza común Artesanal'!M40</f>
        <v>-</v>
      </c>
      <c r="O45" s="562">
        <f>Resumen_año!$C$5</f>
        <v>44018</v>
      </c>
      <c r="P45" s="563">
        <v>2020</v>
      </c>
    </row>
    <row r="46" spans="1:20" ht="15">
      <c r="A46" s="560" t="s">
        <v>88</v>
      </c>
      <c r="B46" s="560" t="s">
        <v>89</v>
      </c>
      <c r="C46" s="560" t="s">
        <v>108</v>
      </c>
      <c r="D46" s="560" t="s">
        <v>90</v>
      </c>
      <c r="E46" s="560" t="str">
        <f>+'Merluza común Artesanal'!E38</f>
        <v>RESIDUAL SUR SAN ANTONIO</v>
      </c>
      <c r="F46" s="560" t="s">
        <v>98</v>
      </c>
      <c r="G46" s="560" t="s">
        <v>98</v>
      </c>
      <c r="H46" s="561">
        <f>'Merluza común Artesanal'!G41</f>
        <v>151.636</v>
      </c>
      <c r="I46" s="561">
        <f>'Merluza común Artesanal'!H41</f>
        <v>0</v>
      </c>
      <c r="J46" s="561">
        <f>'Merluza común Artesanal'!I41</f>
        <v>248.751</v>
      </c>
      <c r="K46" s="561">
        <f>'Merluza común Artesanal'!J41</f>
        <v>140.11600000000001</v>
      </c>
      <c r="L46" s="561">
        <f>'Merluza común Artesanal'!K41</f>
        <v>108.63499999999999</v>
      </c>
      <c r="M46" s="575">
        <f>'Merluza común Artesanal'!L41</f>
        <v>0.56327813757532641</v>
      </c>
      <c r="N46" s="585" t="str">
        <f>'Merluza común Artesanal'!M41</f>
        <v>-</v>
      </c>
      <c r="O46" s="562">
        <f>Resumen_año!$C$5</f>
        <v>44018</v>
      </c>
      <c r="P46" s="563">
        <v>2020</v>
      </c>
    </row>
    <row r="47" spans="1:20" ht="15">
      <c r="A47" s="560" t="s">
        <v>88</v>
      </c>
      <c r="B47" s="560" t="s">
        <v>89</v>
      </c>
      <c r="C47" s="560" t="s">
        <v>108</v>
      </c>
      <c r="D47" s="560" t="s">
        <v>90</v>
      </c>
      <c r="E47" s="560" t="str">
        <f>+'Merluza común Artesanal'!E38</f>
        <v>RESIDUAL SUR SAN ANTONIO</v>
      </c>
      <c r="F47" s="560" t="s">
        <v>99</v>
      </c>
      <c r="G47" s="560" t="s">
        <v>99</v>
      </c>
      <c r="H47" s="561">
        <f>'Merluza común Artesanal'!G42</f>
        <v>151.636</v>
      </c>
      <c r="I47" s="561">
        <f>'Merluza común Artesanal'!H42</f>
        <v>0</v>
      </c>
      <c r="J47" s="561">
        <f>'Merluza común Artesanal'!I42</f>
        <v>260.27099999999996</v>
      </c>
      <c r="K47" s="561">
        <f>'Merluza común Artesanal'!J42</f>
        <v>48.116999999999997</v>
      </c>
      <c r="L47" s="561">
        <f>'Merluza común Artesanal'!K42</f>
        <v>212.15399999999997</v>
      </c>
      <c r="M47" s="575">
        <f>'Merluza común Artesanal'!L42</f>
        <v>0.18487269038809551</v>
      </c>
      <c r="N47" s="585" t="str">
        <f>'Merluza común Artesanal'!M42</f>
        <v>-</v>
      </c>
      <c r="O47" s="562">
        <f>Resumen_año!$C$5</f>
        <v>44018</v>
      </c>
      <c r="P47" s="563">
        <v>2020</v>
      </c>
    </row>
    <row r="48" spans="1:20" ht="15">
      <c r="A48" s="560" t="s">
        <v>88</v>
      </c>
      <c r="B48" s="560" t="s">
        <v>89</v>
      </c>
      <c r="C48" s="560" t="s">
        <v>108</v>
      </c>
      <c r="D48" s="560" t="s">
        <v>90</v>
      </c>
      <c r="E48" s="560" t="str">
        <f>+'Merluza común Artesanal'!E38</f>
        <v>RESIDUAL SUR SAN ANTONIO</v>
      </c>
      <c r="F48" s="560" t="s">
        <v>93</v>
      </c>
      <c r="G48" s="560" t="s">
        <v>93</v>
      </c>
      <c r="H48" s="561">
        <f>'Merluza común Artesanal'!G43</f>
        <v>151.637</v>
      </c>
      <c r="I48" s="561">
        <f>'Merluza común Artesanal'!H43</f>
        <v>0</v>
      </c>
      <c r="J48" s="561">
        <f>'Merluza común Artesanal'!I43</f>
        <v>363.79099999999994</v>
      </c>
      <c r="K48" s="561">
        <f>'Merluza común Artesanal'!J43</f>
        <v>29.318999999999999</v>
      </c>
      <c r="L48" s="561">
        <f>'Merluza común Artesanal'!K43</f>
        <v>334.47199999999992</v>
      </c>
      <c r="M48" s="575">
        <f>'Merluza común Artesanal'!L43</f>
        <v>8.0592977836175181E-2</v>
      </c>
      <c r="N48" s="585" t="str">
        <f>'Merluza común Artesanal'!M43</f>
        <v>-</v>
      </c>
      <c r="O48" s="562">
        <f>Resumen_año!$C$5</f>
        <v>44018</v>
      </c>
      <c r="P48" s="563">
        <v>2020</v>
      </c>
    </row>
    <row r="49" spans="1:17" ht="15">
      <c r="A49" s="560" t="s">
        <v>88</v>
      </c>
      <c r="B49" s="560" t="s">
        <v>89</v>
      </c>
      <c r="C49" s="560" t="s">
        <v>108</v>
      </c>
      <c r="D49" s="560" t="s">
        <v>90</v>
      </c>
      <c r="E49" s="560" t="str">
        <f>+'Merluza común Artesanal'!E38</f>
        <v>RESIDUAL SUR SAN ANTONIO</v>
      </c>
      <c r="F49" s="560" t="s">
        <v>94</v>
      </c>
      <c r="G49" s="560" t="s">
        <v>94</v>
      </c>
      <c r="H49" s="561">
        <f>'Merluza común Artesanal'!G44</f>
        <v>184.024</v>
      </c>
      <c r="I49" s="561">
        <f>'Merluza común Artesanal'!H44</f>
        <v>0</v>
      </c>
      <c r="J49" s="561">
        <f>'Merluza común Artesanal'!I44</f>
        <v>518.49599999999987</v>
      </c>
      <c r="K49" s="561">
        <f>'Merluza común Artesanal'!J44</f>
        <v>0.45</v>
      </c>
      <c r="L49" s="561">
        <f>'Merluza común Artesanal'!K44</f>
        <v>518.04599999999982</v>
      </c>
      <c r="M49" s="575">
        <f>'Merluza común Artesanal'!L44</f>
        <v>8.678948342899465E-4</v>
      </c>
      <c r="N49" s="585" t="str">
        <f>'Merluza común Artesanal'!M44</f>
        <v>-</v>
      </c>
      <c r="O49" s="562">
        <f>Resumen_año!$C$5</f>
        <v>44018</v>
      </c>
      <c r="P49" s="563">
        <v>2020</v>
      </c>
    </row>
    <row r="50" spans="1:17" ht="15">
      <c r="A50" s="560" t="s">
        <v>88</v>
      </c>
      <c r="B50" s="560" t="s">
        <v>89</v>
      </c>
      <c r="C50" s="560" t="s">
        <v>108</v>
      </c>
      <c r="D50" s="560" t="s">
        <v>90</v>
      </c>
      <c r="E50" s="560" t="str">
        <f>+'Merluza común Artesanal'!E38</f>
        <v>RESIDUAL SUR SAN ANTONIO</v>
      </c>
      <c r="F50" s="560" t="s">
        <v>100</v>
      </c>
      <c r="G50" s="560" t="s">
        <v>100</v>
      </c>
      <c r="H50" s="561">
        <f>'Merluza común Artesanal'!G45</f>
        <v>184.024</v>
      </c>
      <c r="I50" s="561">
        <f>'Merluza común Artesanal'!H45</f>
        <v>0</v>
      </c>
      <c r="J50" s="561">
        <f>'Merluza común Artesanal'!I45</f>
        <v>702.06999999999982</v>
      </c>
      <c r="K50" s="561">
        <f>'Merluza común Artesanal'!J45</f>
        <v>0</v>
      </c>
      <c r="L50" s="561">
        <f>'Merluza común Artesanal'!K45</f>
        <v>702.06999999999982</v>
      </c>
      <c r="M50" s="575">
        <f>'Merluza común Artesanal'!L45</f>
        <v>0</v>
      </c>
      <c r="N50" s="585" t="str">
        <f>'Merluza común Artesanal'!M45</f>
        <v>-</v>
      </c>
      <c r="O50" s="562">
        <f>Resumen_año!$C$5</f>
        <v>44018</v>
      </c>
      <c r="P50" s="563">
        <v>2020</v>
      </c>
    </row>
    <row r="51" spans="1:17" ht="15">
      <c r="A51" s="560" t="s">
        <v>88</v>
      </c>
      <c r="B51" s="560" t="s">
        <v>89</v>
      </c>
      <c r="C51" s="560" t="s">
        <v>108</v>
      </c>
      <c r="D51" s="560" t="s">
        <v>90</v>
      </c>
      <c r="E51" s="560" t="str">
        <f>+'Merluza común Artesanal'!E38</f>
        <v>RESIDUAL SUR SAN ANTONIO</v>
      </c>
      <c r="F51" s="560" t="s">
        <v>101</v>
      </c>
      <c r="G51" s="560" t="s">
        <v>101</v>
      </c>
      <c r="H51" s="561">
        <f>'Merluza común Artesanal'!G46</f>
        <v>184.024</v>
      </c>
      <c r="I51" s="561">
        <f>'Merluza común Artesanal'!H46</f>
        <v>0</v>
      </c>
      <c r="J51" s="561">
        <f>'Merluza común Artesanal'!I46</f>
        <v>886.09399999999982</v>
      </c>
      <c r="K51" s="561">
        <f>'Merluza común Artesanal'!J46</f>
        <v>0</v>
      </c>
      <c r="L51" s="561">
        <f>'Merluza común Artesanal'!K46</f>
        <v>886.09399999999982</v>
      </c>
      <c r="M51" s="575">
        <f>'Merluza común Artesanal'!L46</f>
        <v>0</v>
      </c>
      <c r="N51" s="585" t="str">
        <f>'Merluza común Artesanal'!M46</f>
        <v>-</v>
      </c>
      <c r="O51" s="562">
        <f>Resumen_año!$C$5</f>
        <v>44018</v>
      </c>
      <c r="P51" s="563">
        <v>2020</v>
      </c>
    </row>
    <row r="52" spans="1:17" ht="15">
      <c r="A52" s="560" t="s">
        <v>88</v>
      </c>
      <c r="B52" s="560" t="s">
        <v>89</v>
      </c>
      <c r="C52" s="560" t="s">
        <v>108</v>
      </c>
      <c r="D52" s="560" t="s">
        <v>90</v>
      </c>
      <c r="E52" s="560" t="str">
        <f>+'Merluza común Artesanal'!E38</f>
        <v>RESIDUAL SUR SAN ANTONIO</v>
      </c>
      <c r="F52" s="560" t="s">
        <v>102</v>
      </c>
      <c r="G52" s="560" t="s">
        <v>102</v>
      </c>
      <c r="H52" s="561">
        <f>'Merluza común Artesanal'!G47</f>
        <v>184.024</v>
      </c>
      <c r="I52" s="561">
        <f>'Merluza común Artesanal'!H47</f>
        <v>0</v>
      </c>
      <c r="J52" s="561">
        <f>'Merluza común Artesanal'!I47</f>
        <v>1070.1179999999999</v>
      </c>
      <c r="K52" s="561">
        <f>'Merluza común Artesanal'!J47</f>
        <v>0</v>
      </c>
      <c r="L52" s="561">
        <f>'Merluza común Artesanal'!K47</f>
        <v>1070.1179999999999</v>
      </c>
      <c r="M52" s="575">
        <f>'Merluza común Artesanal'!L47</f>
        <v>0</v>
      </c>
      <c r="N52" s="585" t="str">
        <f>'Merluza común Artesanal'!M47</f>
        <v>-</v>
      </c>
      <c r="O52" s="562">
        <f>Resumen_año!$C$5</f>
        <v>44018</v>
      </c>
      <c r="P52" s="563">
        <v>2020</v>
      </c>
    </row>
    <row r="53" spans="1:17" ht="15">
      <c r="A53" s="560" t="s">
        <v>88</v>
      </c>
      <c r="B53" s="560" t="s">
        <v>89</v>
      </c>
      <c r="C53" s="560" t="s">
        <v>108</v>
      </c>
      <c r="D53" s="560" t="s">
        <v>90</v>
      </c>
      <c r="E53" s="560" t="str">
        <f>+'Merluza común Artesanal'!E38</f>
        <v>RESIDUAL SUR SAN ANTONIO</v>
      </c>
      <c r="F53" s="560" t="s">
        <v>95</v>
      </c>
      <c r="G53" s="560" t="s">
        <v>95</v>
      </c>
      <c r="H53" s="561">
        <f>'Merluza común Artesanal'!G48</f>
        <v>184.02600000000001</v>
      </c>
      <c r="I53" s="561">
        <f>'Merluza común Artesanal'!H48</f>
        <v>0</v>
      </c>
      <c r="J53" s="561">
        <f>'Merluza común Artesanal'!I48</f>
        <v>1254.144</v>
      </c>
      <c r="K53" s="561">
        <f>'Merluza común Artesanal'!J48</f>
        <v>0</v>
      </c>
      <c r="L53" s="561">
        <f>'Merluza común Artesanal'!K48</f>
        <v>1254.144</v>
      </c>
      <c r="M53" s="575">
        <f>'Merluza común Artesanal'!L48</f>
        <v>0</v>
      </c>
      <c r="N53" s="585" t="str">
        <f>'Merluza común Artesanal'!M48</f>
        <v>-</v>
      </c>
      <c r="O53" s="562">
        <f>Resumen_año!$C$5</f>
        <v>44018</v>
      </c>
      <c r="P53" s="563">
        <v>2020</v>
      </c>
    </row>
    <row r="54" spans="1:17" ht="15">
      <c r="A54" s="560" t="s">
        <v>88</v>
      </c>
      <c r="B54" s="560" t="s">
        <v>89</v>
      </c>
      <c r="C54" s="560" t="s">
        <v>108</v>
      </c>
      <c r="D54" s="560" t="s">
        <v>90</v>
      </c>
      <c r="E54" s="560" t="str">
        <f>+'Merluza común Artesanal'!E38</f>
        <v>RESIDUAL SUR SAN ANTONIO</v>
      </c>
      <c r="F54" s="560" t="s">
        <v>91</v>
      </c>
      <c r="G54" s="560" t="s">
        <v>95</v>
      </c>
      <c r="H54" s="561">
        <f>'Merluza común Artesanal'!N38</f>
        <v>1840.2439999999997</v>
      </c>
      <c r="I54" s="561">
        <f>'Merluza común Artesanal'!O38</f>
        <v>0</v>
      </c>
      <c r="J54" s="561">
        <f>'Merluza común Artesanal'!P38</f>
        <v>1840.2439999999997</v>
      </c>
      <c r="K54" s="561">
        <f>'Merluza común Artesanal'!Q38</f>
        <v>586.09999999999991</v>
      </c>
      <c r="L54" s="561">
        <f>'Merluza común Artesanal'!R38</f>
        <v>1254.1439999999998</v>
      </c>
      <c r="M54" s="575">
        <f>'Merluza común Artesanal'!S38</f>
        <v>0.31849037410256464</v>
      </c>
      <c r="N54" s="585" t="s">
        <v>258</v>
      </c>
      <c r="O54" s="562">
        <f>Resumen_año!$C$5</f>
        <v>44018</v>
      </c>
      <c r="P54" s="563">
        <v>2020</v>
      </c>
    </row>
    <row r="55" spans="1:17" ht="15">
      <c r="A55" s="560" t="s">
        <v>88</v>
      </c>
      <c r="B55" s="560" t="s">
        <v>89</v>
      </c>
      <c r="C55" s="560" t="s">
        <v>108</v>
      </c>
      <c r="D55" s="564" t="s">
        <v>122</v>
      </c>
      <c r="E55" s="565" t="s">
        <v>121</v>
      </c>
      <c r="F55" s="560" t="s">
        <v>91</v>
      </c>
      <c r="G55" s="560" t="s">
        <v>95</v>
      </c>
      <c r="H55" s="561">
        <f>Resumen_año!E10</f>
        <v>4764.1289999999999</v>
      </c>
      <c r="I55" s="561">
        <f>Resumen_año!F10</f>
        <v>0</v>
      </c>
      <c r="J55" s="561">
        <f>Resumen_año!G10</f>
        <v>4764.1289999999999</v>
      </c>
      <c r="K55" s="561">
        <f>Resumen_año!H10</f>
        <v>1093.1859999999999</v>
      </c>
      <c r="L55" s="561">
        <f>Resumen_año!I10</f>
        <v>3670.9430000000002</v>
      </c>
      <c r="M55" s="575">
        <f>Resumen_año!J10</f>
        <v>0.22946188065016709</v>
      </c>
      <c r="N55" s="585" t="s">
        <v>258</v>
      </c>
      <c r="O55" s="562">
        <f>Resumen_año!$C$5</f>
        <v>44018</v>
      </c>
      <c r="P55" s="563">
        <v>2020</v>
      </c>
    </row>
    <row r="56" spans="1:17" ht="15">
      <c r="A56" s="560" t="s">
        <v>88</v>
      </c>
      <c r="B56" s="560" t="s">
        <v>89</v>
      </c>
      <c r="C56" s="560" t="s">
        <v>109</v>
      </c>
      <c r="D56" s="560" t="s">
        <v>90</v>
      </c>
      <c r="E56" s="560" t="str">
        <f>'Merluza común Artesanal'!D51</f>
        <v>AREA NORTE</v>
      </c>
      <c r="F56" s="560" t="s">
        <v>91</v>
      </c>
      <c r="G56" s="560" t="s">
        <v>91</v>
      </c>
      <c r="H56" s="561">
        <f>'Merluza común Artesanal'!G51</f>
        <v>2.56</v>
      </c>
      <c r="I56" s="561">
        <f>'Merluza común Artesanal'!H51</f>
        <v>0</v>
      </c>
      <c r="J56" s="561">
        <f>'Merluza común Artesanal'!I51</f>
        <v>2.56</v>
      </c>
      <c r="K56" s="561">
        <f>'Merluza común Artesanal'!J51</f>
        <v>2.2400000000000002</v>
      </c>
      <c r="L56" s="561">
        <f>'Merluza común Artesanal'!K51</f>
        <v>0.31999999999999984</v>
      </c>
      <c r="M56" s="575">
        <f>'Merluza común Artesanal'!L51</f>
        <v>0.87500000000000011</v>
      </c>
      <c r="N56" s="568" t="str">
        <f>'Merluza común Artesanal'!M51</f>
        <v>-</v>
      </c>
      <c r="O56" s="562">
        <f>Resumen_año!$C$5</f>
        <v>44018</v>
      </c>
      <c r="P56" s="563">
        <v>2020</v>
      </c>
    </row>
    <row r="57" spans="1:17" ht="15">
      <c r="A57" s="560" t="s">
        <v>88</v>
      </c>
      <c r="B57" s="560" t="s">
        <v>89</v>
      </c>
      <c r="C57" s="560" t="s">
        <v>109</v>
      </c>
      <c r="D57" s="560" t="s">
        <v>90</v>
      </c>
      <c r="E57" s="560" t="str">
        <f>'Merluza común Artesanal'!D51</f>
        <v>AREA NORTE</v>
      </c>
      <c r="F57" s="560" t="s">
        <v>92</v>
      </c>
      <c r="G57" s="560" t="s">
        <v>93</v>
      </c>
      <c r="H57" s="561">
        <f>'Merluza común Artesanal'!G52</f>
        <v>11.983000000000001</v>
      </c>
      <c r="I57" s="561">
        <f>'Merluza común Artesanal'!H52</f>
        <v>0</v>
      </c>
      <c r="J57" s="561">
        <f>'Merluza común Artesanal'!I52</f>
        <v>12.303000000000001</v>
      </c>
      <c r="K57" s="561">
        <f>'Merluza común Artesanal'!J52</f>
        <v>14.343999999999999</v>
      </c>
      <c r="L57" s="561">
        <f>'Merluza común Artesanal'!K52</f>
        <v>-2.0409999999999986</v>
      </c>
      <c r="M57" s="575">
        <f>'Merluza común Artesanal'!L52</f>
        <v>1.1658944972770868</v>
      </c>
      <c r="N57" s="568">
        <f>'Merluza común Artesanal'!M52</f>
        <v>43969</v>
      </c>
      <c r="O57" s="562">
        <f>Resumen_año!$C$5</f>
        <v>44018</v>
      </c>
      <c r="P57" s="563">
        <v>2020</v>
      </c>
    </row>
    <row r="58" spans="1:17" ht="15">
      <c r="A58" s="560" t="s">
        <v>88</v>
      </c>
      <c r="B58" s="560" t="s">
        <v>89</v>
      </c>
      <c r="C58" s="560" t="s">
        <v>109</v>
      </c>
      <c r="D58" s="560" t="s">
        <v>90</v>
      </c>
      <c r="E58" s="560" t="str">
        <f>'Merluza común Artesanal'!D51</f>
        <v>AREA NORTE</v>
      </c>
      <c r="F58" s="560" t="s">
        <v>94</v>
      </c>
      <c r="G58" s="560" t="s">
        <v>95</v>
      </c>
      <c r="H58" s="561">
        <f>'Merluza común Artesanal'!G53</f>
        <v>14.542999999999999</v>
      </c>
      <c r="I58" s="561">
        <f>'Merluza común Artesanal'!H53</f>
        <v>0</v>
      </c>
      <c r="J58" s="561">
        <f>'Merluza común Artesanal'!I53</f>
        <v>12.502000000000001</v>
      </c>
      <c r="K58" s="561">
        <f>'Merluza común Artesanal'!J53</f>
        <v>0</v>
      </c>
      <c r="L58" s="561">
        <f>'Merluza común Artesanal'!K53</f>
        <v>12.502000000000001</v>
      </c>
      <c r="M58" s="575">
        <f>'Merluza común Artesanal'!L53</f>
        <v>0</v>
      </c>
      <c r="N58" s="568" t="str">
        <f>'Merluza común Artesanal'!M53</f>
        <v>-</v>
      </c>
      <c r="O58" s="562">
        <f>Resumen_año!$C$5</f>
        <v>44018</v>
      </c>
      <c r="P58" s="563">
        <v>2020</v>
      </c>
    </row>
    <row r="59" spans="1:17" ht="15">
      <c r="A59" s="560" t="s">
        <v>88</v>
      </c>
      <c r="B59" s="560" t="s">
        <v>89</v>
      </c>
      <c r="C59" s="560" t="s">
        <v>109</v>
      </c>
      <c r="D59" s="560" t="s">
        <v>90</v>
      </c>
      <c r="E59" s="560" t="str">
        <f>'Merluza común Artesanal'!D51</f>
        <v>AREA NORTE</v>
      </c>
      <c r="F59" s="560" t="s">
        <v>91</v>
      </c>
      <c r="G59" s="560" t="s">
        <v>95</v>
      </c>
      <c r="H59" s="561">
        <f>H56+H57+H58</f>
        <v>29.085999999999999</v>
      </c>
      <c r="I59" s="561">
        <f>I56+I57+I58</f>
        <v>0</v>
      </c>
      <c r="J59" s="561">
        <f>H59-I59</f>
        <v>29.085999999999999</v>
      </c>
      <c r="K59" s="561">
        <f>K56+K57+K58</f>
        <v>16.584</v>
      </c>
      <c r="L59" s="561">
        <f>J59-K59</f>
        <v>12.501999999999999</v>
      </c>
      <c r="M59" s="575">
        <f>K59/J59</f>
        <v>0.57017121639276624</v>
      </c>
      <c r="N59" s="585" t="s">
        <v>258</v>
      </c>
      <c r="O59" s="562">
        <f>Resumen_año!$C$5</f>
        <v>44018</v>
      </c>
      <c r="P59" s="563">
        <v>2020</v>
      </c>
    </row>
    <row r="60" spans="1:17" s="349" customFormat="1" ht="15">
      <c r="A60" s="560" t="s">
        <v>88</v>
      </c>
      <c r="B60" s="560" t="s">
        <v>89</v>
      </c>
      <c r="C60" s="560" t="s">
        <v>109</v>
      </c>
      <c r="D60" s="569" t="s">
        <v>404</v>
      </c>
      <c r="E60" s="570" t="str">
        <f>+'Merluza común Artesanal'!E54</f>
        <v>VELASQUEZ II (RPA 954159)</v>
      </c>
      <c r="F60" s="560" t="s">
        <v>91</v>
      </c>
      <c r="G60" s="560" t="s">
        <v>91</v>
      </c>
      <c r="H60" s="561">
        <f>'Merluza común Artesanal'!G54</f>
        <v>1.2529999999999999</v>
      </c>
      <c r="I60" s="561">
        <f>'Merluza común Artesanal'!H54</f>
        <v>0</v>
      </c>
      <c r="J60" s="561">
        <f>'Merluza común Artesanal'!I54</f>
        <v>1.2529999999999999</v>
      </c>
      <c r="K60" s="561">
        <f>'Merluza común Artesanal'!J54</f>
        <v>1.6240000000000001</v>
      </c>
      <c r="L60" s="561">
        <f>'Merluza común Artesanal'!K54</f>
        <v>-0.37100000000000022</v>
      </c>
      <c r="M60" s="575">
        <f>'Merluza común Artesanal'!L54</f>
        <v>1.2960893854748605</v>
      </c>
      <c r="N60" s="568" t="str">
        <f>'Merluza común Artesanal'!M54</f>
        <v>-</v>
      </c>
      <c r="O60" s="562">
        <f>Resumen_año!$C$5</f>
        <v>44018</v>
      </c>
      <c r="P60" s="563">
        <v>2020</v>
      </c>
      <c r="Q60" s="345"/>
    </row>
    <row r="61" spans="1:17" s="349" customFormat="1" ht="15">
      <c r="A61" s="560" t="s">
        <v>88</v>
      </c>
      <c r="B61" s="560" t="s">
        <v>89</v>
      </c>
      <c r="C61" s="560" t="s">
        <v>109</v>
      </c>
      <c r="D61" s="569" t="s">
        <v>404</v>
      </c>
      <c r="E61" s="570" t="str">
        <f>+'Merluza común Artesanal'!E54</f>
        <v>VELASQUEZ II (RPA 954159)</v>
      </c>
      <c r="F61" s="560" t="s">
        <v>92</v>
      </c>
      <c r="G61" s="560" t="s">
        <v>93</v>
      </c>
      <c r="H61" s="561">
        <f>'Merluza común Artesanal'!G55</f>
        <v>5.867</v>
      </c>
      <c r="I61" s="561">
        <f>'Merluza común Artesanal'!H55</f>
        <v>0</v>
      </c>
      <c r="J61" s="561">
        <f>'Merluza común Artesanal'!I55</f>
        <v>5.4959999999999996</v>
      </c>
      <c r="K61" s="561">
        <f>'Merluza común Artesanal'!J55</f>
        <v>1.3440000000000001</v>
      </c>
      <c r="L61" s="561">
        <f>'Merluza común Artesanal'!K55</f>
        <v>4.1519999999999992</v>
      </c>
      <c r="M61" s="575">
        <f>'Merluza común Artesanal'!L55</f>
        <v>0.24454148471615725</v>
      </c>
      <c r="N61" s="568" t="str">
        <f>'Merluza común Artesanal'!M55</f>
        <v>-</v>
      </c>
      <c r="O61" s="562">
        <f>Resumen_año!$C$5</f>
        <v>44018</v>
      </c>
      <c r="P61" s="563">
        <v>2020</v>
      </c>
      <c r="Q61" s="345"/>
    </row>
    <row r="62" spans="1:17" s="349" customFormat="1" ht="15">
      <c r="A62" s="560" t="s">
        <v>88</v>
      </c>
      <c r="B62" s="560" t="s">
        <v>89</v>
      </c>
      <c r="C62" s="560" t="s">
        <v>109</v>
      </c>
      <c r="D62" s="569" t="s">
        <v>404</v>
      </c>
      <c r="E62" s="570" t="str">
        <f>+'Merluza común Artesanal'!E54</f>
        <v>VELASQUEZ II (RPA 954159)</v>
      </c>
      <c r="F62" s="560" t="s">
        <v>94</v>
      </c>
      <c r="G62" s="560" t="s">
        <v>95</v>
      </c>
      <c r="H62" s="561">
        <f>'Merluza común Artesanal'!G56</f>
        <v>7.1210000000000004</v>
      </c>
      <c r="I62" s="561">
        <f>'Merluza común Artesanal'!H56</f>
        <v>0</v>
      </c>
      <c r="J62" s="561">
        <f>'Merluza común Artesanal'!I56</f>
        <v>11.273</v>
      </c>
      <c r="K62" s="561">
        <f>'Merluza común Artesanal'!J56</f>
        <v>0</v>
      </c>
      <c r="L62" s="561">
        <f>'Merluza común Artesanal'!K56</f>
        <v>11.273</v>
      </c>
      <c r="M62" s="575">
        <f>'Merluza común Artesanal'!L56</f>
        <v>0</v>
      </c>
      <c r="N62" s="568" t="str">
        <f>'Merluza común Artesanal'!M56</f>
        <v>-</v>
      </c>
      <c r="O62" s="562">
        <f>Resumen_año!$C$5</f>
        <v>44018</v>
      </c>
      <c r="P62" s="563">
        <v>2020</v>
      </c>
      <c r="Q62" s="345"/>
    </row>
    <row r="63" spans="1:17" s="349" customFormat="1" ht="15">
      <c r="A63" s="560" t="s">
        <v>88</v>
      </c>
      <c r="B63" s="560" t="s">
        <v>89</v>
      </c>
      <c r="C63" s="560" t="s">
        <v>109</v>
      </c>
      <c r="D63" s="569" t="s">
        <v>404</v>
      </c>
      <c r="E63" s="570" t="str">
        <f>+'Merluza común Artesanal'!E54</f>
        <v>VELASQUEZ II (RPA 954159)</v>
      </c>
      <c r="F63" s="560" t="s">
        <v>91</v>
      </c>
      <c r="G63" s="560" t="s">
        <v>95</v>
      </c>
      <c r="H63" s="561">
        <f>'Merluza común Artesanal'!N54</f>
        <v>14.241</v>
      </c>
      <c r="I63" s="561">
        <f>'Merluza común Artesanal'!O54</f>
        <v>0</v>
      </c>
      <c r="J63" s="561">
        <f>'Merluza común Artesanal'!P54</f>
        <v>14.241</v>
      </c>
      <c r="K63" s="561">
        <f>'Merluza común Artesanal'!Q54</f>
        <v>2.968</v>
      </c>
      <c r="L63" s="561">
        <f>'Merluza común Artesanal'!R54</f>
        <v>11.273</v>
      </c>
      <c r="M63" s="575">
        <f>'Merluza común Artesanal'!S54</f>
        <v>0.20841233059476161</v>
      </c>
      <c r="N63" s="561" t="str">
        <f>'Merluza común Artesanal'!M54</f>
        <v>-</v>
      </c>
      <c r="O63" s="562">
        <f>Resumen_año!$C$5</f>
        <v>44018</v>
      </c>
      <c r="P63" s="563">
        <v>2020</v>
      </c>
      <c r="Q63" s="345"/>
    </row>
    <row r="64" spans="1:17" s="349" customFormat="1" ht="15">
      <c r="A64" s="560" t="s">
        <v>88</v>
      </c>
      <c r="B64" s="560" t="s">
        <v>89</v>
      </c>
      <c r="C64" s="560" t="s">
        <v>109</v>
      </c>
      <c r="D64" s="569" t="s">
        <v>404</v>
      </c>
      <c r="E64" s="570" t="str">
        <f>+'Merluza común Artesanal'!E57</f>
        <v>GONZALO HERNAN (968343)</v>
      </c>
      <c r="F64" s="560" t="s">
        <v>91</v>
      </c>
      <c r="G64" s="560" t="s">
        <v>91</v>
      </c>
      <c r="H64" s="561">
        <f>'Merluza común Artesanal'!G57</f>
        <v>1.254</v>
      </c>
      <c r="I64" s="561">
        <f>'Merluza común Artesanal'!H57</f>
        <v>0</v>
      </c>
      <c r="J64" s="561">
        <f>'Merluza común Artesanal'!I57</f>
        <v>1.254</v>
      </c>
      <c r="K64" s="561">
        <f>'Merluza común Artesanal'!J57</f>
        <v>1.792</v>
      </c>
      <c r="L64" s="561">
        <f>'Merluza común Artesanal'!K57</f>
        <v>-0.53800000000000003</v>
      </c>
      <c r="M64" s="575">
        <f>'Merluza común Artesanal'!L57</f>
        <v>1.4290271132376395</v>
      </c>
      <c r="N64" s="568">
        <f>'Merluza común Artesanal'!M57</f>
        <v>43861</v>
      </c>
      <c r="O64" s="562">
        <f>Resumen_año!$C$5</f>
        <v>44018</v>
      </c>
      <c r="P64" s="563">
        <v>2020</v>
      </c>
      <c r="Q64" s="345"/>
    </row>
    <row r="65" spans="1:17" s="349" customFormat="1" ht="15">
      <c r="A65" s="560" t="s">
        <v>88</v>
      </c>
      <c r="B65" s="560" t="s">
        <v>89</v>
      </c>
      <c r="C65" s="560" t="s">
        <v>109</v>
      </c>
      <c r="D65" s="569" t="s">
        <v>404</v>
      </c>
      <c r="E65" s="570" t="str">
        <f>+'Merluza común Artesanal'!E57</f>
        <v>GONZALO HERNAN (968343)</v>
      </c>
      <c r="F65" s="560" t="s">
        <v>92</v>
      </c>
      <c r="G65" s="560" t="s">
        <v>93</v>
      </c>
      <c r="H65" s="561">
        <f>'Merluza común Artesanal'!G58</f>
        <v>5.8689999999999998</v>
      </c>
      <c r="I65" s="561">
        <f>'Merluza común Artesanal'!H58</f>
        <v>0</v>
      </c>
      <c r="J65" s="561">
        <f>'Merluza común Artesanal'!I58</f>
        <v>5.3309999999999995</v>
      </c>
      <c r="K65" s="561">
        <f>'Merluza común Artesanal'!J58</f>
        <v>5.0960000000000001</v>
      </c>
      <c r="L65" s="561">
        <f>'Merluza común Artesanal'!K58</f>
        <v>0.23499999999999943</v>
      </c>
      <c r="M65" s="575">
        <f>'Merluza común Artesanal'!L58</f>
        <v>0.95591821421872081</v>
      </c>
      <c r="N65" s="568" t="str">
        <f>'Merluza común Artesanal'!M58</f>
        <v>-</v>
      </c>
      <c r="O65" s="562">
        <f>Resumen_año!$C$5</f>
        <v>44018</v>
      </c>
      <c r="P65" s="563">
        <v>2020</v>
      </c>
      <c r="Q65" s="345"/>
    </row>
    <row r="66" spans="1:17" s="349" customFormat="1" ht="15">
      <c r="A66" s="560" t="s">
        <v>88</v>
      </c>
      <c r="B66" s="560" t="s">
        <v>89</v>
      </c>
      <c r="C66" s="560" t="s">
        <v>109</v>
      </c>
      <c r="D66" s="569" t="s">
        <v>404</v>
      </c>
      <c r="E66" s="570" t="str">
        <f>+'Merluza común Artesanal'!E57</f>
        <v>GONZALO HERNAN (968343)</v>
      </c>
      <c r="F66" s="560" t="s">
        <v>94</v>
      </c>
      <c r="G66" s="560" t="s">
        <v>95</v>
      </c>
      <c r="H66" s="561">
        <f>'Merluza común Artesanal'!G59</f>
        <v>7.1230000000000002</v>
      </c>
      <c r="I66" s="561">
        <f>'Merluza común Artesanal'!H59</f>
        <v>0</v>
      </c>
      <c r="J66" s="561">
        <f>'Merluza común Artesanal'!I59</f>
        <v>7.3579999999999997</v>
      </c>
      <c r="K66" s="561">
        <f>'Merluza común Artesanal'!J59</f>
        <v>0</v>
      </c>
      <c r="L66" s="561">
        <f>'Merluza común Artesanal'!K59</f>
        <v>7.3579999999999997</v>
      </c>
      <c r="M66" s="575">
        <f>'Merluza común Artesanal'!L59</f>
        <v>0</v>
      </c>
      <c r="N66" s="568" t="str">
        <f>'Merluza común Artesanal'!M59</f>
        <v>-</v>
      </c>
      <c r="O66" s="562">
        <f>Resumen_año!$C$5</f>
        <v>44018</v>
      </c>
      <c r="P66" s="563">
        <v>2020</v>
      </c>
      <c r="Q66" s="345"/>
    </row>
    <row r="67" spans="1:17" s="349" customFormat="1" ht="15">
      <c r="A67" s="560" t="s">
        <v>88</v>
      </c>
      <c r="B67" s="560" t="s">
        <v>89</v>
      </c>
      <c r="C67" s="560" t="s">
        <v>109</v>
      </c>
      <c r="D67" s="569" t="s">
        <v>404</v>
      </c>
      <c r="E67" s="570" t="str">
        <f>+'Merluza común Artesanal'!E57</f>
        <v>GONZALO HERNAN (968343)</v>
      </c>
      <c r="F67" s="560" t="s">
        <v>91</v>
      </c>
      <c r="G67" s="560" t="s">
        <v>95</v>
      </c>
      <c r="H67" s="561">
        <f>'Merluza común Artesanal'!N57</f>
        <v>14.245999999999999</v>
      </c>
      <c r="I67" s="561">
        <f>'Merluza común Artesanal'!O57</f>
        <v>0</v>
      </c>
      <c r="J67" s="561">
        <f>'Merluza común Artesanal'!P57</f>
        <v>14.245999999999999</v>
      </c>
      <c r="K67" s="561">
        <f>'Merluza común Artesanal'!Q57</f>
        <v>6.8879999999999999</v>
      </c>
      <c r="L67" s="561">
        <f>'Merluza común Artesanal'!R57</f>
        <v>7.3579999999999988</v>
      </c>
      <c r="M67" s="575">
        <f>'Merluza común Artesanal'!S57</f>
        <v>0.48350414151340732</v>
      </c>
      <c r="N67" s="568">
        <f>'Merluza común Artesanal'!M57</f>
        <v>43861</v>
      </c>
      <c r="O67" s="562">
        <f>Resumen_año!$C$5</f>
        <v>44018</v>
      </c>
      <c r="P67" s="563">
        <v>2020</v>
      </c>
      <c r="Q67" s="345"/>
    </row>
    <row r="68" spans="1:17" s="349" customFormat="1" ht="15">
      <c r="A68" s="560" t="s">
        <v>88</v>
      </c>
      <c r="B68" s="560" t="s">
        <v>89</v>
      </c>
      <c r="C68" s="560" t="s">
        <v>109</v>
      </c>
      <c r="D68" s="569" t="s">
        <v>404</v>
      </c>
      <c r="E68" s="570" t="str">
        <f>+'Merluza común Artesanal'!E60</f>
        <v>MARIA ELIANA (RPA 958902)</v>
      </c>
      <c r="F68" s="560" t="s">
        <v>91</v>
      </c>
      <c r="G68" s="560" t="s">
        <v>91</v>
      </c>
      <c r="H68" s="561">
        <f>'Merluza común Artesanal'!G60</f>
        <v>1.254</v>
      </c>
      <c r="I68" s="561">
        <f>'Merluza común Artesanal'!H60</f>
        <v>0</v>
      </c>
      <c r="J68" s="561">
        <f>'Merluza común Artesanal'!I60</f>
        <v>1.254</v>
      </c>
      <c r="K68" s="561">
        <f>'Merluza común Artesanal'!J60</f>
        <v>1.456</v>
      </c>
      <c r="L68" s="561">
        <f>'Merluza común Artesanal'!K60</f>
        <v>-0.20199999999999996</v>
      </c>
      <c r="M68" s="575">
        <f>'Merluza común Artesanal'!L60</f>
        <v>1.1610845295055821</v>
      </c>
      <c r="N68" s="568" t="str">
        <f>'Merluza común Artesanal'!M60</f>
        <v>-</v>
      </c>
      <c r="O68" s="562">
        <f>Resumen_año!$C$5</f>
        <v>44018</v>
      </c>
      <c r="P68" s="563">
        <v>2020</v>
      </c>
      <c r="Q68" s="345"/>
    </row>
    <row r="69" spans="1:17" s="349" customFormat="1" ht="15">
      <c r="A69" s="560" t="s">
        <v>88</v>
      </c>
      <c r="B69" s="560" t="s">
        <v>89</v>
      </c>
      <c r="C69" s="560" t="s">
        <v>109</v>
      </c>
      <c r="D69" s="569" t="s">
        <v>404</v>
      </c>
      <c r="E69" s="570" t="str">
        <f>+'Merluza común Artesanal'!E60</f>
        <v>MARIA ELIANA (RPA 958902)</v>
      </c>
      <c r="F69" s="560" t="s">
        <v>92</v>
      </c>
      <c r="G69" s="560" t="s">
        <v>93</v>
      </c>
      <c r="H69" s="561">
        <f>'Merluza común Artesanal'!G61</f>
        <v>5.8710000000000004</v>
      </c>
      <c r="I69" s="561">
        <f>'Merluza común Artesanal'!H61</f>
        <v>0</v>
      </c>
      <c r="J69" s="561">
        <f>'Merluza común Artesanal'!I61</f>
        <v>5.6690000000000005</v>
      </c>
      <c r="K69" s="561">
        <f>'Merluza común Artesanal'!J61</f>
        <v>3.2480000000000002</v>
      </c>
      <c r="L69" s="561">
        <f>'Merluza común Artesanal'!K61</f>
        <v>2.4210000000000003</v>
      </c>
      <c r="M69" s="575">
        <f>'Merluza común Artesanal'!L61</f>
        <v>0.57294055388957488</v>
      </c>
      <c r="N69" s="568" t="str">
        <f>'Merluza común Artesanal'!M61</f>
        <v>-</v>
      </c>
      <c r="O69" s="562">
        <f>Resumen_año!$C$5</f>
        <v>44018</v>
      </c>
      <c r="P69" s="563">
        <v>2020</v>
      </c>
      <c r="Q69" s="350"/>
    </row>
    <row r="70" spans="1:17" s="349" customFormat="1" ht="15">
      <c r="A70" s="560" t="s">
        <v>88</v>
      </c>
      <c r="B70" s="560" t="s">
        <v>89</v>
      </c>
      <c r="C70" s="560" t="s">
        <v>109</v>
      </c>
      <c r="D70" s="569" t="s">
        <v>404</v>
      </c>
      <c r="E70" s="570" t="str">
        <f>+'Merluza común Artesanal'!E60</f>
        <v>MARIA ELIANA (RPA 958902)</v>
      </c>
      <c r="F70" s="560" t="s">
        <v>94</v>
      </c>
      <c r="G70" s="560" t="s">
        <v>95</v>
      </c>
      <c r="H70" s="561">
        <f>'Merluza común Artesanal'!G62</f>
        <v>7.125</v>
      </c>
      <c r="I70" s="561">
        <f>'Merluza común Artesanal'!H62</f>
        <v>0</v>
      </c>
      <c r="J70" s="561">
        <f>'Merluza común Artesanal'!I62</f>
        <v>9.5459999999999994</v>
      </c>
      <c r="K70" s="561">
        <f>'Merluza común Artesanal'!J62</f>
        <v>0</v>
      </c>
      <c r="L70" s="561">
        <f>'Merluza común Artesanal'!K62</f>
        <v>9.5459999999999994</v>
      </c>
      <c r="M70" s="575">
        <f>'Merluza común Artesanal'!L62</f>
        <v>0</v>
      </c>
      <c r="N70" s="568" t="str">
        <f>'Merluza común Artesanal'!M62</f>
        <v>-</v>
      </c>
      <c r="O70" s="562">
        <f>Resumen_año!$C$5</f>
        <v>44018</v>
      </c>
      <c r="P70" s="563">
        <v>2020</v>
      </c>
      <c r="Q70" s="350"/>
    </row>
    <row r="71" spans="1:17" s="349" customFormat="1" ht="15">
      <c r="A71" s="560" t="s">
        <v>88</v>
      </c>
      <c r="B71" s="560" t="s">
        <v>89</v>
      </c>
      <c r="C71" s="560" t="s">
        <v>109</v>
      </c>
      <c r="D71" s="569" t="s">
        <v>404</v>
      </c>
      <c r="E71" s="570" t="str">
        <f>+'Merluza común Artesanal'!E60</f>
        <v>MARIA ELIANA (RPA 958902)</v>
      </c>
      <c r="F71" s="560" t="s">
        <v>91</v>
      </c>
      <c r="G71" s="560" t="s">
        <v>95</v>
      </c>
      <c r="H71" s="561">
        <f>'Merluza común Artesanal'!N60</f>
        <v>14.25</v>
      </c>
      <c r="I71" s="561">
        <f>'Merluza común Artesanal'!O60</f>
        <v>0</v>
      </c>
      <c r="J71" s="561">
        <f>'Merluza común Artesanal'!P60</f>
        <v>14.25</v>
      </c>
      <c r="K71" s="561">
        <f>'Merluza común Artesanal'!Q60</f>
        <v>4.7040000000000006</v>
      </c>
      <c r="L71" s="561">
        <f>'Merluza común Artesanal'!R60</f>
        <v>9.5459999999999994</v>
      </c>
      <c r="M71" s="575">
        <f>'Merluza común Artesanal'!S60</f>
        <v>0.33010526315789479</v>
      </c>
      <c r="N71" s="568" t="str">
        <f>'Merluza común Artesanal'!M60</f>
        <v>-</v>
      </c>
      <c r="O71" s="562">
        <f>Resumen_año!$C$5</f>
        <v>44018</v>
      </c>
      <c r="P71" s="563">
        <v>2020</v>
      </c>
      <c r="Q71" s="350"/>
    </row>
    <row r="72" spans="1:17" s="349" customFormat="1" ht="15">
      <c r="A72" s="560" t="s">
        <v>88</v>
      </c>
      <c r="B72" s="560" t="s">
        <v>89</v>
      </c>
      <c r="C72" s="560" t="s">
        <v>109</v>
      </c>
      <c r="D72" s="569" t="s">
        <v>404</v>
      </c>
      <c r="E72" s="570" t="str">
        <f>+'Merluza común Artesanal'!E63</f>
        <v>CLAUDIO ALEJANDRO (RPA 967538)</v>
      </c>
      <c r="F72" s="560" t="s">
        <v>91</v>
      </c>
      <c r="G72" s="560" t="s">
        <v>91</v>
      </c>
      <c r="H72" s="561">
        <f>'Merluza común Artesanal'!G63</f>
        <v>1.254</v>
      </c>
      <c r="I72" s="561">
        <f>'Merluza común Artesanal'!H63</f>
        <v>0</v>
      </c>
      <c r="J72" s="561">
        <f>'Merluza común Artesanal'!I63</f>
        <v>1.254</v>
      </c>
      <c r="K72" s="561">
        <f>'Merluza común Artesanal'!J63</f>
        <v>0.64400000000000002</v>
      </c>
      <c r="L72" s="561">
        <f>'Merluza común Artesanal'!K63</f>
        <v>0.61</v>
      </c>
      <c r="M72" s="575">
        <f>'Merluza común Artesanal'!L63</f>
        <v>0.51355661881977677</v>
      </c>
      <c r="N72" s="568" t="str">
        <f>'Merluza común Artesanal'!M63</f>
        <v>-</v>
      </c>
      <c r="O72" s="562">
        <f>Resumen_año!$C$5</f>
        <v>44018</v>
      </c>
      <c r="P72" s="563">
        <v>2020</v>
      </c>
      <c r="Q72" s="350"/>
    </row>
    <row r="73" spans="1:17" s="349" customFormat="1" ht="15">
      <c r="A73" s="560" t="s">
        <v>88</v>
      </c>
      <c r="B73" s="560" t="s">
        <v>89</v>
      </c>
      <c r="C73" s="560" t="s">
        <v>109</v>
      </c>
      <c r="D73" s="569" t="s">
        <v>404</v>
      </c>
      <c r="E73" s="570" t="str">
        <f>+'Merluza común Artesanal'!E63</f>
        <v>CLAUDIO ALEJANDRO (RPA 967538)</v>
      </c>
      <c r="F73" s="560" t="s">
        <v>92</v>
      </c>
      <c r="G73" s="560" t="s">
        <v>93</v>
      </c>
      <c r="H73" s="561">
        <f>'Merluza común Artesanal'!G64</f>
        <v>5.87</v>
      </c>
      <c r="I73" s="561">
        <f>'Merluza común Artesanal'!H64</f>
        <v>0</v>
      </c>
      <c r="J73" s="561">
        <f>'Merluza común Artesanal'!I64</f>
        <v>6.48</v>
      </c>
      <c r="K73" s="561">
        <f>'Merluza común Artesanal'!J64</f>
        <v>3.1920000000000002</v>
      </c>
      <c r="L73" s="561">
        <f>'Merluza común Artesanal'!K64</f>
        <v>3.2880000000000003</v>
      </c>
      <c r="M73" s="575">
        <f>'Merluza común Artesanal'!L64</f>
        <v>0.49259259259259258</v>
      </c>
      <c r="N73" s="568" t="str">
        <f>'Merluza común Artesanal'!M64</f>
        <v>-</v>
      </c>
      <c r="O73" s="562">
        <f>Resumen_año!$C$5</f>
        <v>44018</v>
      </c>
      <c r="P73" s="563">
        <v>2020</v>
      </c>
      <c r="Q73" s="350"/>
    </row>
    <row r="74" spans="1:17" s="349" customFormat="1" ht="15">
      <c r="A74" s="560" t="s">
        <v>88</v>
      </c>
      <c r="B74" s="560" t="s">
        <v>89</v>
      </c>
      <c r="C74" s="560" t="s">
        <v>109</v>
      </c>
      <c r="D74" s="569" t="s">
        <v>404</v>
      </c>
      <c r="E74" s="570" t="str">
        <f>+'Merluza común Artesanal'!E63</f>
        <v>CLAUDIO ALEJANDRO (RPA 967538)</v>
      </c>
      <c r="F74" s="560" t="s">
        <v>94</v>
      </c>
      <c r="G74" s="560" t="s">
        <v>95</v>
      </c>
      <c r="H74" s="561">
        <f>'Merluza común Artesanal'!G65</f>
        <v>7.1230000000000002</v>
      </c>
      <c r="I74" s="561">
        <f>'Merluza común Artesanal'!H65</f>
        <v>0</v>
      </c>
      <c r="J74" s="561">
        <f>'Merluza común Artesanal'!I65</f>
        <v>10.411000000000001</v>
      </c>
      <c r="K74" s="561">
        <f>'Merluza común Artesanal'!J65</f>
        <v>0</v>
      </c>
      <c r="L74" s="561">
        <f>'Merluza común Artesanal'!K65</f>
        <v>10.411000000000001</v>
      </c>
      <c r="M74" s="575">
        <f>'Merluza común Artesanal'!L65</f>
        <v>0</v>
      </c>
      <c r="N74" s="568" t="str">
        <f>'Merluza común Artesanal'!M65</f>
        <v>-</v>
      </c>
      <c r="O74" s="562">
        <f>Resumen_año!$C$5</f>
        <v>44018</v>
      </c>
      <c r="P74" s="563">
        <v>2020</v>
      </c>
      <c r="Q74" s="350"/>
    </row>
    <row r="75" spans="1:17" s="349" customFormat="1" ht="15">
      <c r="A75" s="560" t="s">
        <v>88</v>
      </c>
      <c r="B75" s="560" t="s">
        <v>89</v>
      </c>
      <c r="C75" s="560" t="s">
        <v>109</v>
      </c>
      <c r="D75" s="569" t="s">
        <v>404</v>
      </c>
      <c r="E75" s="570" t="str">
        <f>+'Merluza común Artesanal'!E63</f>
        <v>CLAUDIO ALEJANDRO (RPA 967538)</v>
      </c>
      <c r="F75" s="560" t="s">
        <v>91</v>
      </c>
      <c r="G75" s="560" t="s">
        <v>95</v>
      </c>
      <c r="H75" s="561">
        <f>'Merluza común Artesanal'!N63</f>
        <v>14.247</v>
      </c>
      <c r="I75" s="561">
        <f>'Merluza común Artesanal'!O63</f>
        <v>0</v>
      </c>
      <c r="J75" s="561">
        <f>'Merluza común Artesanal'!P63</f>
        <v>14.247</v>
      </c>
      <c r="K75" s="561">
        <f>'Merluza común Artesanal'!Q63</f>
        <v>3.8360000000000003</v>
      </c>
      <c r="L75" s="561">
        <f>'Merluza común Artesanal'!R63</f>
        <v>10.411</v>
      </c>
      <c r="M75" s="575">
        <f>'Merluza común Artesanal'!S63</f>
        <v>0.26924966659647648</v>
      </c>
      <c r="N75" s="568" t="s">
        <v>258</v>
      </c>
      <c r="O75" s="562">
        <f>Resumen_año!$C$5</f>
        <v>44018</v>
      </c>
      <c r="P75" s="563">
        <v>2020</v>
      </c>
      <c r="Q75" s="350"/>
    </row>
    <row r="76" spans="1:17" s="349" customFormat="1" ht="15">
      <c r="A76" s="560" t="s">
        <v>88</v>
      </c>
      <c r="B76" s="560" t="s">
        <v>89</v>
      </c>
      <c r="C76" s="560" t="s">
        <v>109</v>
      </c>
      <c r="D76" s="569" t="s">
        <v>404</v>
      </c>
      <c r="E76" s="570" t="str">
        <f>+'Merluza común Artesanal'!E66</f>
        <v>EL FARO (RPA 964544)</v>
      </c>
      <c r="F76" s="560" t="s">
        <v>91</v>
      </c>
      <c r="G76" s="560" t="s">
        <v>91</v>
      </c>
      <c r="H76" s="561">
        <f>'Merluza común Artesanal'!G66</f>
        <v>1.254</v>
      </c>
      <c r="I76" s="561">
        <f>'Merluza común Artesanal'!H66</f>
        <v>0</v>
      </c>
      <c r="J76" s="561">
        <f>'Merluza común Artesanal'!I66</f>
        <v>1.254</v>
      </c>
      <c r="K76" s="561">
        <f>'Merluza común Artesanal'!J66</f>
        <v>2.38</v>
      </c>
      <c r="L76" s="561">
        <f>'Merluza común Artesanal'!K66</f>
        <v>-1.1259999999999999</v>
      </c>
      <c r="M76" s="575">
        <f>'Merluza común Artesanal'!L66</f>
        <v>1.89792663476874</v>
      </c>
      <c r="N76" s="568" t="str">
        <f>'Merluza común Artesanal'!M66</f>
        <v>-</v>
      </c>
      <c r="O76" s="562">
        <f>Resumen_año!$C$5</f>
        <v>44018</v>
      </c>
      <c r="P76" s="563">
        <v>2020</v>
      </c>
      <c r="Q76" s="350"/>
    </row>
    <row r="77" spans="1:17" s="349" customFormat="1" ht="15">
      <c r="A77" s="560" t="s">
        <v>88</v>
      </c>
      <c r="B77" s="560" t="s">
        <v>89</v>
      </c>
      <c r="C77" s="560" t="s">
        <v>109</v>
      </c>
      <c r="D77" s="569" t="s">
        <v>404</v>
      </c>
      <c r="E77" s="570" t="str">
        <f>+'Merluza común Artesanal'!E66</f>
        <v>EL FARO (RPA 964544)</v>
      </c>
      <c r="F77" s="560" t="s">
        <v>92</v>
      </c>
      <c r="G77" s="560" t="s">
        <v>93</v>
      </c>
      <c r="H77" s="561">
        <f>'Merluza común Artesanal'!G67</f>
        <v>5.8719999999999999</v>
      </c>
      <c r="I77" s="561">
        <f>'Merluza común Artesanal'!H67</f>
        <v>0</v>
      </c>
      <c r="J77" s="561">
        <f>'Merluza común Artesanal'!I67</f>
        <v>4.7460000000000004</v>
      </c>
      <c r="K77" s="561">
        <f>'Merluza común Artesanal'!J67</f>
        <v>1.036</v>
      </c>
      <c r="L77" s="561">
        <f>'Merluza común Artesanal'!K67</f>
        <v>3.7100000000000004</v>
      </c>
      <c r="M77" s="575">
        <f>'Merluza común Artesanal'!L67</f>
        <v>0.21828908554572271</v>
      </c>
      <c r="N77" s="568" t="str">
        <f>'Merluza común Artesanal'!M67</f>
        <v>-</v>
      </c>
      <c r="O77" s="562">
        <f>Resumen_año!$C$5</f>
        <v>44018</v>
      </c>
      <c r="P77" s="563">
        <v>2020</v>
      </c>
      <c r="Q77" s="350"/>
    </row>
    <row r="78" spans="1:17" s="349" customFormat="1" ht="15">
      <c r="A78" s="560" t="s">
        <v>88</v>
      </c>
      <c r="B78" s="560" t="s">
        <v>89</v>
      </c>
      <c r="C78" s="560" t="s">
        <v>109</v>
      </c>
      <c r="D78" s="569" t="s">
        <v>404</v>
      </c>
      <c r="E78" s="570" t="str">
        <f>+'Merluza común Artesanal'!E66</f>
        <v>EL FARO (RPA 964544)</v>
      </c>
      <c r="F78" s="560" t="s">
        <v>94</v>
      </c>
      <c r="G78" s="560" t="s">
        <v>95</v>
      </c>
      <c r="H78" s="561">
        <f>'Merluza común Artesanal'!G68</f>
        <v>7.1269999999999998</v>
      </c>
      <c r="I78" s="561">
        <f>'Merluza común Artesanal'!H68</f>
        <v>0</v>
      </c>
      <c r="J78" s="561">
        <f>'Merluza común Artesanal'!I68</f>
        <v>10.837</v>
      </c>
      <c r="K78" s="561">
        <f>'Merluza común Artesanal'!J68</f>
        <v>0</v>
      </c>
      <c r="L78" s="561">
        <f>'Merluza común Artesanal'!K68</f>
        <v>10.837</v>
      </c>
      <c r="M78" s="575">
        <f>'Merluza común Artesanal'!L68</f>
        <v>0</v>
      </c>
      <c r="N78" s="568" t="str">
        <f>'Merluza común Artesanal'!M68</f>
        <v>-</v>
      </c>
      <c r="O78" s="562">
        <f>Resumen_año!$C$5</f>
        <v>44018</v>
      </c>
      <c r="P78" s="563">
        <v>2020</v>
      </c>
      <c r="Q78" s="350"/>
    </row>
    <row r="79" spans="1:17" s="349" customFormat="1" ht="15">
      <c r="A79" s="560" t="s">
        <v>88</v>
      </c>
      <c r="B79" s="560" t="s">
        <v>89</v>
      </c>
      <c r="C79" s="560" t="s">
        <v>109</v>
      </c>
      <c r="D79" s="569" t="s">
        <v>404</v>
      </c>
      <c r="E79" s="570" t="str">
        <f>+'Merluza común Artesanal'!E66</f>
        <v>EL FARO (RPA 964544)</v>
      </c>
      <c r="F79" s="560" t="s">
        <v>91</v>
      </c>
      <c r="G79" s="560" t="s">
        <v>95</v>
      </c>
      <c r="H79" s="561">
        <f>'Merluza común Artesanal'!N66</f>
        <v>14.253</v>
      </c>
      <c r="I79" s="561">
        <f>'Merluza común Artesanal'!O66</f>
        <v>0</v>
      </c>
      <c r="J79" s="561">
        <f>'Merluza común Artesanal'!P66</f>
        <v>14.253</v>
      </c>
      <c r="K79" s="561">
        <f>'Merluza común Artesanal'!Q66</f>
        <v>3.4159999999999999</v>
      </c>
      <c r="L79" s="561">
        <f>'Merluza común Artesanal'!R66</f>
        <v>10.837</v>
      </c>
      <c r="M79" s="575">
        <f>'Merluza común Artesanal'!S66</f>
        <v>0.23966884164737248</v>
      </c>
      <c r="N79" s="568" t="s">
        <v>258</v>
      </c>
      <c r="O79" s="562">
        <f>Resumen_año!$C$5</f>
        <v>44018</v>
      </c>
      <c r="P79" s="563">
        <v>2020</v>
      </c>
      <c r="Q79" s="350"/>
    </row>
    <row r="80" spans="1:17" s="349" customFormat="1" ht="15">
      <c r="A80" s="560" t="s">
        <v>88</v>
      </c>
      <c r="B80" s="560" t="s">
        <v>89</v>
      </c>
      <c r="C80" s="560" t="s">
        <v>109</v>
      </c>
      <c r="D80" s="569" t="s">
        <v>404</v>
      </c>
      <c r="E80" s="570" t="str">
        <f>+'Merluza común Artesanal'!E69</f>
        <v>ERICAR (RPA 957516)</v>
      </c>
      <c r="F80" s="560" t="s">
        <v>91</v>
      </c>
      <c r="G80" s="560" t="s">
        <v>91</v>
      </c>
      <c r="H80" s="561">
        <f>+'Merluza común Artesanal'!G69</f>
        <v>1.2529999999999999</v>
      </c>
      <c r="I80" s="561">
        <f>+'Merluza común Artesanal'!H69</f>
        <v>0</v>
      </c>
      <c r="J80" s="561">
        <f>+'Merluza común Artesanal'!I69</f>
        <v>1.2529999999999999</v>
      </c>
      <c r="K80" s="561">
        <f>+'Merluza común Artesanal'!J69</f>
        <v>0.53200000000000003</v>
      </c>
      <c r="L80" s="561">
        <f>+'Merluza común Artesanal'!K69</f>
        <v>0.72099999999999986</v>
      </c>
      <c r="M80" s="575">
        <f>+'Merluza común Artesanal'!L69</f>
        <v>0.42458100558659223</v>
      </c>
      <c r="N80" s="568" t="str">
        <f>+'Merluza común Artesanal'!M69</f>
        <v>-</v>
      </c>
      <c r="O80" s="562">
        <f>Resumen_año!$C$5</f>
        <v>44018</v>
      </c>
      <c r="P80" s="563">
        <v>2020</v>
      </c>
      <c r="Q80" s="350"/>
    </row>
    <row r="81" spans="1:17" s="349" customFormat="1" ht="15">
      <c r="A81" s="560" t="s">
        <v>88</v>
      </c>
      <c r="B81" s="560" t="s">
        <v>89</v>
      </c>
      <c r="C81" s="560" t="s">
        <v>109</v>
      </c>
      <c r="D81" s="569" t="s">
        <v>404</v>
      </c>
      <c r="E81" s="570" t="str">
        <f>+'Merluza común Artesanal'!E69</f>
        <v>ERICAR (RPA 957516)</v>
      </c>
      <c r="F81" s="560" t="s">
        <v>92</v>
      </c>
      <c r="G81" s="560" t="s">
        <v>93</v>
      </c>
      <c r="H81" s="561">
        <f>+'Merluza común Artesanal'!G70</f>
        <v>5.8650000000000002</v>
      </c>
      <c r="I81" s="561">
        <f>+'Merluza común Artesanal'!H70</f>
        <v>0</v>
      </c>
      <c r="J81" s="561">
        <f>+'Merluza común Artesanal'!I70</f>
        <v>6.5860000000000003</v>
      </c>
      <c r="K81" s="561">
        <f>+'Merluza común Artesanal'!J70</f>
        <v>0.92400000000000004</v>
      </c>
      <c r="L81" s="561">
        <f>+'Merluza común Artesanal'!K70</f>
        <v>5.6619999999999999</v>
      </c>
      <c r="M81" s="575">
        <f>+'Merluza común Artesanal'!L70</f>
        <v>0.14029760097175828</v>
      </c>
      <c r="N81" s="568" t="str">
        <f>+'Merluza común Artesanal'!M70</f>
        <v>-</v>
      </c>
      <c r="O81" s="562">
        <f>Resumen_año!$C$5</f>
        <v>44018</v>
      </c>
      <c r="P81" s="563">
        <v>2020</v>
      </c>
      <c r="Q81" s="350"/>
    </row>
    <row r="82" spans="1:17" s="349" customFormat="1" ht="15">
      <c r="A82" s="560" t="s">
        <v>88</v>
      </c>
      <c r="B82" s="560" t="s">
        <v>89</v>
      </c>
      <c r="C82" s="560" t="s">
        <v>109</v>
      </c>
      <c r="D82" s="569" t="s">
        <v>404</v>
      </c>
      <c r="E82" s="570" t="str">
        <f>+'Merluza común Artesanal'!E69</f>
        <v>ERICAR (RPA 957516)</v>
      </c>
      <c r="F82" s="560" t="s">
        <v>94</v>
      </c>
      <c r="G82" s="560" t="s">
        <v>95</v>
      </c>
      <c r="H82" s="561">
        <f>+'Merluza común Artesanal'!G71</f>
        <v>7.117</v>
      </c>
      <c r="I82" s="561">
        <f>+'Merluza común Artesanal'!H71</f>
        <v>0</v>
      </c>
      <c r="J82" s="561">
        <f>+'Merluza común Artesanal'!I71</f>
        <v>12.779</v>
      </c>
      <c r="K82" s="561">
        <f>+'Merluza común Artesanal'!J71</f>
        <v>0</v>
      </c>
      <c r="L82" s="561">
        <f>+'Merluza común Artesanal'!K71</f>
        <v>12.779</v>
      </c>
      <c r="M82" s="575">
        <f>+'Merluza común Artesanal'!L71</f>
        <v>0</v>
      </c>
      <c r="N82" s="568" t="str">
        <f>+'Merluza común Artesanal'!M71</f>
        <v>-</v>
      </c>
      <c r="O82" s="562">
        <f>Resumen_año!$C$5</f>
        <v>44018</v>
      </c>
      <c r="P82" s="563">
        <v>2020</v>
      </c>
      <c r="Q82" s="350"/>
    </row>
    <row r="83" spans="1:17" s="349" customFormat="1" ht="15">
      <c r="A83" s="560" t="s">
        <v>88</v>
      </c>
      <c r="B83" s="560" t="s">
        <v>89</v>
      </c>
      <c r="C83" s="560" t="s">
        <v>109</v>
      </c>
      <c r="D83" s="569" t="s">
        <v>404</v>
      </c>
      <c r="E83" s="570" t="str">
        <f>+'Merluza común Artesanal'!E69</f>
        <v>ERICAR (RPA 957516)</v>
      </c>
      <c r="F83" s="560" t="s">
        <v>91</v>
      </c>
      <c r="G83" s="560" t="s">
        <v>95</v>
      </c>
      <c r="H83" s="561">
        <f>'Merluza común Artesanal'!N69</f>
        <v>14.234999999999999</v>
      </c>
      <c r="I83" s="561">
        <f>'Merluza común Artesanal'!O69</f>
        <v>0</v>
      </c>
      <c r="J83" s="561">
        <f>'Merluza común Artesanal'!P69</f>
        <v>14.234999999999999</v>
      </c>
      <c r="K83" s="561">
        <f>'Merluza común Artesanal'!Q69</f>
        <v>1.456</v>
      </c>
      <c r="L83" s="561">
        <f>'Merluza común Artesanal'!R69</f>
        <v>12.779</v>
      </c>
      <c r="M83" s="575">
        <f>'Merluza común Artesanal'!S69</f>
        <v>0.10228310502283106</v>
      </c>
      <c r="N83" s="568" t="s">
        <v>258</v>
      </c>
      <c r="O83" s="562">
        <f>Resumen_año!$C$5</f>
        <v>44018</v>
      </c>
      <c r="P83" s="563">
        <v>2020</v>
      </c>
      <c r="Q83" s="350"/>
    </row>
    <row r="84" spans="1:17" s="349" customFormat="1" ht="15">
      <c r="A84" s="560" t="s">
        <v>88</v>
      </c>
      <c r="B84" s="560" t="s">
        <v>89</v>
      </c>
      <c r="C84" s="560" t="s">
        <v>109</v>
      </c>
      <c r="D84" s="569" t="s">
        <v>404</v>
      </c>
      <c r="E84" s="570" t="str">
        <f>+'Merluza común Artesanal'!E72</f>
        <v>SAN JOSE III (RPA 962034)</v>
      </c>
      <c r="F84" s="560" t="s">
        <v>91</v>
      </c>
      <c r="G84" s="560" t="s">
        <v>91</v>
      </c>
      <c r="H84" s="561">
        <f>'Merluza común Artesanal'!G72</f>
        <v>1.2529999999999999</v>
      </c>
      <c r="I84" s="561">
        <f>'Merluza común Artesanal'!H72</f>
        <v>0</v>
      </c>
      <c r="J84" s="561">
        <f>'Merluza común Artesanal'!I72</f>
        <v>1.2529999999999999</v>
      </c>
      <c r="K84" s="561">
        <f>'Merluza común Artesanal'!J72</f>
        <v>0</v>
      </c>
      <c r="L84" s="561">
        <f>'Merluza común Artesanal'!K72</f>
        <v>1.2529999999999999</v>
      </c>
      <c r="M84" s="575">
        <f>'Merluza común Artesanal'!L72</f>
        <v>0</v>
      </c>
      <c r="N84" s="568" t="str">
        <f>'Merluza común Artesanal'!M72</f>
        <v>-</v>
      </c>
      <c r="O84" s="562">
        <f>Resumen_año!$C$5</f>
        <v>44018</v>
      </c>
      <c r="P84" s="563">
        <v>2020</v>
      </c>
      <c r="Q84" s="350"/>
    </row>
    <row r="85" spans="1:17" s="349" customFormat="1" ht="15">
      <c r="A85" s="560" t="s">
        <v>88</v>
      </c>
      <c r="B85" s="560" t="s">
        <v>89</v>
      </c>
      <c r="C85" s="560" t="s">
        <v>109</v>
      </c>
      <c r="D85" s="569" t="s">
        <v>404</v>
      </c>
      <c r="E85" s="570" t="str">
        <f>+'Merluza común Artesanal'!E72</f>
        <v>SAN JOSE III (RPA 962034)</v>
      </c>
      <c r="F85" s="560" t="s">
        <v>92</v>
      </c>
      <c r="G85" s="560" t="s">
        <v>93</v>
      </c>
      <c r="H85" s="561">
        <f>'Merluza común Artesanal'!G73</f>
        <v>5.8650000000000002</v>
      </c>
      <c r="I85" s="561">
        <f>'Merluza común Artesanal'!H73</f>
        <v>0</v>
      </c>
      <c r="J85" s="561">
        <f>'Merluza común Artesanal'!I73</f>
        <v>7.1180000000000003</v>
      </c>
      <c r="K85" s="561">
        <f>'Merluza común Artesanal'!J73</f>
        <v>0</v>
      </c>
      <c r="L85" s="561">
        <f>'Merluza común Artesanal'!K73</f>
        <v>7.1180000000000003</v>
      </c>
      <c r="M85" s="575">
        <f>'Merluza común Artesanal'!L73</f>
        <v>0</v>
      </c>
      <c r="N85" s="568" t="str">
        <f>'Merluza común Artesanal'!M73</f>
        <v>-</v>
      </c>
      <c r="O85" s="562">
        <f>Resumen_año!$C$5</f>
        <v>44018</v>
      </c>
      <c r="P85" s="563">
        <v>2020</v>
      </c>
      <c r="Q85" s="350"/>
    </row>
    <row r="86" spans="1:17" s="349" customFormat="1" ht="15">
      <c r="A86" s="560" t="s">
        <v>88</v>
      </c>
      <c r="B86" s="560" t="s">
        <v>89</v>
      </c>
      <c r="C86" s="560" t="s">
        <v>109</v>
      </c>
      <c r="D86" s="569" t="s">
        <v>404</v>
      </c>
      <c r="E86" s="570" t="str">
        <f>+'Merluza común Artesanal'!E72</f>
        <v>SAN JOSE III (RPA 962034)</v>
      </c>
      <c r="F86" s="560" t="s">
        <v>94</v>
      </c>
      <c r="G86" s="560" t="s">
        <v>95</v>
      </c>
      <c r="H86" s="561">
        <f>'Merluza común Artesanal'!G74</f>
        <v>7.1180000000000003</v>
      </c>
      <c r="I86" s="561">
        <f>'Merluza común Artesanal'!H74</f>
        <v>0</v>
      </c>
      <c r="J86" s="561">
        <f>'Merluza común Artesanal'!I74</f>
        <v>14.236000000000001</v>
      </c>
      <c r="K86" s="561">
        <f>'Merluza común Artesanal'!J74</f>
        <v>0</v>
      </c>
      <c r="L86" s="561">
        <f>'Merluza común Artesanal'!K74</f>
        <v>14.236000000000001</v>
      </c>
      <c r="M86" s="575">
        <f>'Merluza común Artesanal'!L74</f>
        <v>0</v>
      </c>
      <c r="N86" s="568" t="str">
        <f>'Merluza común Artesanal'!M74</f>
        <v>-</v>
      </c>
      <c r="O86" s="562">
        <f>Resumen_año!$C$5</f>
        <v>44018</v>
      </c>
      <c r="P86" s="563">
        <v>2020</v>
      </c>
      <c r="Q86" s="350"/>
    </row>
    <row r="87" spans="1:17" s="349" customFormat="1" ht="15">
      <c r="A87" s="560" t="s">
        <v>88</v>
      </c>
      <c r="B87" s="560" t="s">
        <v>89</v>
      </c>
      <c r="C87" s="560" t="s">
        <v>109</v>
      </c>
      <c r="D87" s="569" t="s">
        <v>404</v>
      </c>
      <c r="E87" s="570" t="str">
        <f>+'Merluza común Artesanal'!E72</f>
        <v>SAN JOSE III (RPA 962034)</v>
      </c>
      <c r="F87" s="560" t="s">
        <v>91</v>
      </c>
      <c r="G87" s="560" t="s">
        <v>95</v>
      </c>
      <c r="H87" s="561">
        <f>'Merluza común Artesanal'!N72</f>
        <v>14.236000000000001</v>
      </c>
      <c r="I87" s="561">
        <f>'Merluza común Artesanal'!O72</f>
        <v>0</v>
      </c>
      <c r="J87" s="561">
        <f>'Merluza común Artesanal'!P72</f>
        <v>14.236000000000001</v>
      </c>
      <c r="K87" s="561">
        <f>'Merluza común Artesanal'!Q72</f>
        <v>0</v>
      </c>
      <c r="L87" s="561">
        <f>'Merluza común Artesanal'!R72</f>
        <v>14.236000000000001</v>
      </c>
      <c r="M87" s="575">
        <f>'Merluza común Artesanal'!S72</f>
        <v>0</v>
      </c>
      <c r="N87" s="568" t="s">
        <v>258</v>
      </c>
      <c r="O87" s="562">
        <f>Resumen_año!$C$5</f>
        <v>44018</v>
      </c>
      <c r="P87" s="563">
        <v>2020</v>
      </c>
      <c r="Q87" s="350"/>
    </row>
    <row r="88" spans="1:17" s="349" customFormat="1" ht="15">
      <c r="A88" s="560" t="s">
        <v>88</v>
      </c>
      <c r="B88" s="560" t="s">
        <v>89</v>
      </c>
      <c r="C88" s="560" t="s">
        <v>109</v>
      </c>
      <c r="D88" s="569" t="s">
        <v>404</v>
      </c>
      <c r="E88" s="570" t="str">
        <f>+'Merluza común Artesanal'!E75</f>
        <v>BEN-HUR II (RPA 962110)</v>
      </c>
      <c r="F88" s="560" t="s">
        <v>91</v>
      </c>
      <c r="G88" s="560" t="s">
        <v>91</v>
      </c>
      <c r="H88" s="561">
        <f>'Merluza común Artesanal'!G75</f>
        <v>1.252</v>
      </c>
      <c r="I88" s="561">
        <f>'Merluza común Artesanal'!H75</f>
        <v>0</v>
      </c>
      <c r="J88" s="561">
        <f>'Merluza común Artesanal'!I75</f>
        <v>1.252</v>
      </c>
      <c r="K88" s="561">
        <f>'Merluza común Artesanal'!J75</f>
        <v>0</v>
      </c>
      <c r="L88" s="561">
        <f>'Merluza común Artesanal'!K75</f>
        <v>1.252</v>
      </c>
      <c r="M88" s="575">
        <f>'Merluza común Artesanal'!L75</f>
        <v>0</v>
      </c>
      <c r="N88" s="568" t="str">
        <f>'Merluza común Artesanal'!M75</f>
        <v>-</v>
      </c>
      <c r="O88" s="562">
        <f>Resumen_año!$C$5</f>
        <v>44018</v>
      </c>
      <c r="P88" s="563">
        <v>2020</v>
      </c>
      <c r="Q88" s="350"/>
    </row>
    <row r="89" spans="1:17" s="349" customFormat="1" ht="15">
      <c r="A89" s="560" t="s">
        <v>88</v>
      </c>
      <c r="B89" s="560" t="s">
        <v>89</v>
      </c>
      <c r="C89" s="560" t="s">
        <v>109</v>
      </c>
      <c r="D89" s="569" t="s">
        <v>404</v>
      </c>
      <c r="E89" s="570" t="str">
        <f>+'Merluza común Artesanal'!E75</f>
        <v>BEN-HUR II (RPA 962110)</v>
      </c>
      <c r="F89" s="560" t="s">
        <v>92</v>
      </c>
      <c r="G89" s="560" t="s">
        <v>93</v>
      </c>
      <c r="H89" s="561">
        <f>'Merluza común Artesanal'!G76</f>
        <v>5.8630000000000004</v>
      </c>
      <c r="I89" s="561">
        <f>'Merluza común Artesanal'!H76</f>
        <v>0</v>
      </c>
      <c r="J89" s="561">
        <f>'Merluza común Artesanal'!I76</f>
        <v>7.1150000000000002</v>
      </c>
      <c r="K89" s="561">
        <f>'Merluza común Artesanal'!J76</f>
        <v>0</v>
      </c>
      <c r="L89" s="561">
        <f>'Merluza común Artesanal'!K76</f>
        <v>7.1150000000000002</v>
      </c>
      <c r="M89" s="575">
        <f>'Merluza común Artesanal'!L76</f>
        <v>0</v>
      </c>
      <c r="N89" s="568" t="str">
        <f>'Merluza común Artesanal'!M76</f>
        <v>-</v>
      </c>
      <c r="O89" s="562">
        <f>Resumen_año!$C$5</f>
        <v>44018</v>
      </c>
      <c r="P89" s="563">
        <v>2020</v>
      </c>
      <c r="Q89" s="350"/>
    </row>
    <row r="90" spans="1:17" s="349" customFormat="1" ht="15">
      <c r="A90" s="560" t="s">
        <v>88</v>
      </c>
      <c r="B90" s="560" t="s">
        <v>89</v>
      </c>
      <c r="C90" s="560" t="s">
        <v>109</v>
      </c>
      <c r="D90" s="569" t="s">
        <v>404</v>
      </c>
      <c r="E90" s="570" t="str">
        <f>+'Merluza común Artesanal'!E75</f>
        <v>BEN-HUR II (RPA 962110)</v>
      </c>
      <c r="F90" s="560" t="s">
        <v>94</v>
      </c>
      <c r="G90" s="560" t="s">
        <v>95</v>
      </c>
      <c r="H90" s="561">
        <f>'Merluza común Artesanal'!G77</f>
        <v>7.1159999999999997</v>
      </c>
      <c r="I90" s="561">
        <f>'Merluza común Artesanal'!H77</f>
        <v>0</v>
      </c>
      <c r="J90" s="561">
        <f>'Merluza común Artesanal'!I77</f>
        <v>14.231</v>
      </c>
      <c r="K90" s="561">
        <f>'Merluza común Artesanal'!J77</f>
        <v>0</v>
      </c>
      <c r="L90" s="561">
        <f>'Merluza común Artesanal'!K77</f>
        <v>14.231</v>
      </c>
      <c r="M90" s="575">
        <f>'Merluza común Artesanal'!L77</f>
        <v>0</v>
      </c>
      <c r="N90" s="568" t="str">
        <f>'Merluza común Artesanal'!M77</f>
        <v>-</v>
      </c>
      <c r="O90" s="562">
        <f>Resumen_año!$C$5</f>
        <v>44018</v>
      </c>
      <c r="P90" s="563">
        <v>2020</v>
      </c>
      <c r="Q90" s="350"/>
    </row>
    <row r="91" spans="1:17" s="349" customFormat="1" ht="15">
      <c r="A91" s="560" t="s">
        <v>88</v>
      </c>
      <c r="B91" s="560" t="s">
        <v>89</v>
      </c>
      <c r="C91" s="560" t="s">
        <v>109</v>
      </c>
      <c r="D91" s="569" t="s">
        <v>404</v>
      </c>
      <c r="E91" s="570" t="str">
        <f>+'Merluza común Artesanal'!E75</f>
        <v>BEN-HUR II (RPA 962110)</v>
      </c>
      <c r="F91" s="560" t="s">
        <v>91</v>
      </c>
      <c r="G91" s="560" t="s">
        <v>95</v>
      </c>
      <c r="H91" s="561">
        <f>'Merluza común Artesanal'!N75</f>
        <v>14.231</v>
      </c>
      <c r="I91" s="561">
        <f>'Merluza común Artesanal'!O75</f>
        <v>0</v>
      </c>
      <c r="J91" s="561">
        <f>'Merluza común Artesanal'!P75</f>
        <v>14.231</v>
      </c>
      <c r="K91" s="561">
        <f>'Merluza común Artesanal'!Q75</f>
        <v>0</v>
      </c>
      <c r="L91" s="561">
        <f>'Merluza común Artesanal'!R75</f>
        <v>14.231</v>
      </c>
      <c r="M91" s="575">
        <f>'Merluza común Artesanal'!S75</f>
        <v>0</v>
      </c>
      <c r="N91" s="568" t="s">
        <v>258</v>
      </c>
      <c r="O91" s="562">
        <f>Resumen_año!$C$5</f>
        <v>44018</v>
      </c>
      <c r="P91" s="563">
        <v>2020</v>
      </c>
      <c r="Q91" s="350"/>
    </row>
    <row r="92" spans="1:17" s="349" customFormat="1" ht="15">
      <c r="A92" s="560" t="s">
        <v>88</v>
      </c>
      <c r="B92" s="560" t="s">
        <v>89</v>
      </c>
      <c r="C92" s="560" t="s">
        <v>109</v>
      </c>
      <c r="D92" s="569" t="s">
        <v>404</v>
      </c>
      <c r="E92" s="570" t="str">
        <f>+'Merluza común Artesanal'!E78</f>
        <v>EL LEYTON (RPA 900331)</v>
      </c>
      <c r="F92" s="560" t="s">
        <v>91</v>
      </c>
      <c r="G92" s="560" t="s">
        <v>91</v>
      </c>
      <c r="H92" s="561">
        <f>'Merluza común Artesanal'!G78</f>
        <v>1.254</v>
      </c>
      <c r="I92" s="561">
        <f>'Merluza común Artesanal'!H78</f>
        <v>0</v>
      </c>
      <c r="J92" s="561">
        <f>'Merluza común Artesanal'!I78</f>
        <v>1.254</v>
      </c>
      <c r="K92" s="561">
        <f>'Merluza común Artesanal'!J78</f>
        <v>0.16800000000000001</v>
      </c>
      <c r="L92" s="561">
        <f>'Merluza común Artesanal'!K78</f>
        <v>1.0860000000000001</v>
      </c>
      <c r="M92" s="575">
        <f>'Merluza común Artesanal'!L78</f>
        <v>0.13397129186602871</v>
      </c>
      <c r="N92" s="568" t="str">
        <f>'Merluza común Artesanal'!M78</f>
        <v>-</v>
      </c>
      <c r="O92" s="562">
        <f>Resumen_año!$C$5</f>
        <v>44018</v>
      </c>
      <c r="P92" s="563">
        <v>2020</v>
      </c>
      <c r="Q92" s="350"/>
    </row>
    <row r="93" spans="1:17" s="349" customFormat="1" ht="15">
      <c r="A93" s="560" t="s">
        <v>88</v>
      </c>
      <c r="B93" s="560" t="s">
        <v>89</v>
      </c>
      <c r="C93" s="560" t="s">
        <v>109</v>
      </c>
      <c r="D93" s="569" t="s">
        <v>404</v>
      </c>
      <c r="E93" s="570" t="str">
        <f>+'Merluza común Artesanal'!E78</f>
        <v>EL LEYTON (RPA 900331)</v>
      </c>
      <c r="F93" s="560" t="s">
        <v>92</v>
      </c>
      <c r="G93" s="560" t="s">
        <v>93</v>
      </c>
      <c r="H93" s="561">
        <f>'Merluza común Artesanal'!G79</f>
        <v>5.8710000000000004</v>
      </c>
      <c r="I93" s="561">
        <f>'Merluza común Artesanal'!H79</f>
        <v>0</v>
      </c>
      <c r="J93" s="561">
        <f>'Merluza común Artesanal'!I79</f>
        <v>6.9570000000000007</v>
      </c>
      <c r="K93" s="561">
        <f>'Merluza común Artesanal'!J79</f>
        <v>4.032</v>
      </c>
      <c r="L93" s="561">
        <f>'Merluza común Artesanal'!K79</f>
        <v>2.9250000000000007</v>
      </c>
      <c r="M93" s="575">
        <f>'Merluza común Artesanal'!L79</f>
        <v>0.57956015523932725</v>
      </c>
      <c r="N93" s="568" t="str">
        <f>'Merluza común Artesanal'!M79</f>
        <v>-</v>
      </c>
      <c r="O93" s="562">
        <f>Resumen_año!$C$5</f>
        <v>44018</v>
      </c>
      <c r="P93" s="563">
        <v>2020</v>
      </c>
      <c r="Q93" s="350"/>
    </row>
    <row r="94" spans="1:17" s="349" customFormat="1" ht="15">
      <c r="A94" s="560" t="s">
        <v>88</v>
      </c>
      <c r="B94" s="560" t="s">
        <v>89</v>
      </c>
      <c r="C94" s="560" t="s">
        <v>109</v>
      </c>
      <c r="D94" s="569" t="s">
        <v>404</v>
      </c>
      <c r="E94" s="570" t="str">
        <f>+'Merluza común Artesanal'!E78</f>
        <v>EL LEYTON (RPA 900331)</v>
      </c>
      <c r="F94" s="560" t="s">
        <v>94</v>
      </c>
      <c r="G94" s="560" t="s">
        <v>95</v>
      </c>
      <c r="H94" s="561">
        <f>'Merluza común Artesanal'!G80</f>
        <v>7.125</v>
      </c>
      <c r="I94" s="561">
        <f>'Merluza común Artesanal'!H80</f>
        <v>0</v>
      </c>
      <c r="J94" s="561">
        <f>'Merluza común Artesanal'!I80</f>
        <v>10.050000000000001</v>
      </c>
      <c r="K94" s="561">
        <f>'Merluza común Artesanal'!J80</f>
        <v>1.4</v>
      </c>
      <c r="L94" s="561">
        <f>'Merluza común Artesanal'!K80</f>
        <v>8.65</v>
      </c>
      <c r="M94" s="575">
        <f>'Merluza común Artesanal'!L80</f>
        <v>0.13930348258706465</v>
      </c>
      <c r="N94" s="568" t="str">
        <f>'Merluza común Artesanal'!M80</f>
        <v>-</v>
      </c>
      <c r="O94" s="562">
        <f>Resumen_año!$C$5</f>
        <v>44018</v>
      </c>
      <c r="P94" s="563">
        <v>2020</v>
      </c>
      <c r="Q94" s="350"/>
    </row>
    <row r="95" spans="1:17" s="349" customFormat="1" ht="15">
      <c r="A95" s="560" t="s">
        <v>88</v>
      </c>
      <c r="B95" s="560" t="s">
        <v>89</v>
      </c>
      <c r="C95" s="560" t="s">
        <v>109</v>
      </c>
      <c r="D95" s="569" t="s">
        <v>404</v>
      </c>
      <c r="E95" s="570" t="str">
        <f>+'Merluza común Artesanal'!E78</f>
        <v>EL LEYTON (RPA 900331)</v>
      </c>
      <c r="F95" s="560" t="s">
        <v>91</v>
      </c>
      <c r="G95" s="560" t="s">
        <v>95</v>
      </c>
      <c r="H95" s="561">
        <f>'Merluza común Artesanal'!N78</f>
        <v>14.25</v>
      </c>
      <c r="I95" s="561">
        <f>'Merluza común Artesanal'!O78</f>
        <v>0</v>
      </c>
      <c r="J95" s="561">
        <f>'Merluza común Artesanal'!P78</f>
        <v>14.25</v>
      </c>
      <c r="K95" s="561">
        <f>'Merluza común Artesanal'!Q78</f>
        <v>5.6</v>
      </c>
      <c r="L95" s="561">
        <f>'Merluza común Artesanal'!R78</f>
        <v>8.65</v>
      </c>
      <c r="M95" s="575">
        <f>'Merluza común Artesanal'!S78</f>
        <v>0.39298245614035088</v>
      </c>
      <c r="N95" s="568" t="s">
        <v>258</v>
      </c>
      <c r="O95" s="562">
        <f>Resumen_año!$C$5</f>
        <v>44018</v>
      </c>
      <c r="P95" s="563">
        <v>2020</v>
      </c>
      <c r="Q95" s="350"/>
    </row>
    <row r="96" spans="1:17" s="349" customFormat="1" ht="15">
      <c r="A96" s="560" t="s">
        <v>88</v>
      </c>
      <c r="B96" s="560" t="s">
        <v>89</v>
      </c>
      <c r="C96" s="560" t="s">
        <v>109</v>
      </c>
      <c r="D96" s="569" t="s">
        <v>404</v>
      </c>
      <c r="E96" s="570" t="str">
        <f>+'Merluza común Artesanal'!E81</f>
        <v>CRISTOPHER (RPA 900336)</v>
      </c>
      <c r="F96" s="560" t="s">
        <v>91</v>
      </c>
      <c r="G96" s="560" t="s">
        <v>91</v>
      </c>
      <c r="H96" s="561">
        <f>'Merluza común Artesanal'!G81</f>
        <v>1.254</v>
      </c>
      <c r="I96" s="561">
        <f>'Merluza común Artesanal'!H81</f>
        <v>0</v>
      </c>
      <c r="J96" s="561">
        <f>'Merluza común Artesanal'!I81</f>
        <v>1.254</v>
      </c>
      <c r="K96" s="561">
        <f>'Merluza común Artesanal'!J81</f>
        <v>0</v>
      </c>
      <c r="L96" s="561">
        <f>'Merluza común Artesanal'!K81</f>
        <v>1.254</v>
      </c>
      <c r="M96" s="575">
        <f>'Merluza común Artesanal'!L81</f>
        <v>0</v>
      </c>
      <c r="N96" s="568" t="str">
        <f>'Merluza común Artesanal'!M81</f>
        <v>-</v>
      </c>
      <c r="O96" s="562">
        <f>Resumen_año!$C$5</f>
        <v>44018</v>
      </c>
      <c r="P96" s="563">
        <v>2020</v>
      </c>
      <c r="Q96" s="350"/>
    </row>
    <row r="97" spans="1:17" s="349" customFormat="1" ht="15">
      <c r="A97" s="560" t="s">
        <v>88</v>
      </c>
      <c r="B97" s="560" t="s">
        <v>89</v>
      </c>
      <c r="C97" s="560" t="s">
        <v>109</v>
      </c>
      <c r="D97" s="569" t="s">
        <v>404</v>
      </c>
      <c r="E97" s="570" t="str">
        <f>+'Merluza común Artesanal'!E81</f>
        <v>CRISTOPHER (RPA 900336)</v>
      </c>
      <c r="F97" s="560" t="s">
        <v>92</v>
      </c>
      <c r="G97" s="560" t="s">
        <v>93</v>
      </c>
      <c r="H97" s="561">
        <f>'Merluza común Artesanal'!G82</f>
        <v>5.87</v>
      </c>
      <c r="I97" s="561">
        <f>'Merluza común Artesanal'!H82</f>
        <v>0</v>
      </c>
      <c r="J97" s="561">
        <f>'Merluza común Artesanal'!I82</f>
        <v>7.1240000000000006</v>
      </c>
      <c r="K97" s="561">
        <f>'Merluza común Artesanal'!J82</f>
        <v>0.98</v>
      </c>
      <c r="L97" s="561">
        <f>'Merluza común Artesanal'!K82</f>
        <v>6.1440000000000001</v>
      </c>
      <c r="M97" s="575">
        <f>'Merluza común Artesanal'!L82</f>
        <v>0.13756316676024705</v>
      </c>
      <c r="N97" s="568" t="str">
        <f>'Merluza común Artesanal'!M82</f>
        <v>-</v>
      </c>
      <c r="O97" s="562">
        <f>Resumen_año!$C$5</f>
        <v>44018</v>
      </c>
      <c r="P97" s="563">
        <v>2020</v>
      </c>
      <c r="Q97" s="350"/>
    </row>
    <row r="98" spans="1:17" s="349" customFormat="1" ht="15">
      <c r="A98" s="560" t="s">
        <v>88</v>
      </c>
      <c r="B98" s="560" t="s">
        <v>89</v>
      </c>
      <c r="C98" s="560" t="s">
        <v>109</v>
      </c>
      <c r="D98" s="569" t="s">
        <v>404</v>
      </c>
      <c r="E98" s="570" t="str">
        <f>+'Merluza común Artesanal'!E81</f>
        <v>CRISTOPHER (RPA 900336)</v>
      </c>
      <c r="F98" s="560" t="s">
        <v>94</v>
      </c>
      <c r="G98" s="560" t="s">
        <v>95</v>
      </c>
      <c r="H98" s="561">
        <f>'Merluza común Artesanal'!G83</f>
        <v>7.1239999999999997</v>
      </c>
      <c r="I98" s="561">
        <f>'Merluza común Artesanal'!H83</f>
        <v>0</v>
      </c>
      <c r="J98" s="561">
        <f>'Merluza común Artesanal'!I83</f>
        <v>13.268000000000001</v>
      </c>
      <c r="K98" s="561">
        <f>'Merluza común Artesanal'!J83</f>
        <v>0</v>
      </c>
      <c r="L98" s="561">
        <f>'Merluza común Artesanal'!K83</f>
        <v>13.268000000000001</v>
      </c>
      <c r="M98" s="575">
        <f>'Merluza común Artesanal'!L83</f>
        <v>0</v>
      </c>
      <c r="N98" s="568" t="str">
        <f>'Merluza común Artesanal'!M83</f>
        <v>-</v>
      </c>
      <c r="O98" s="562">
        <f>Resumen_año!$C$5</f>
        <v>44018</v>
      </c>
      <c r="P98" s="563">
        <v>2020</v>
      </c>
      <c r="Q98" s="350"/>
    </row>
    <row r="99" spans="1:17" s="349" customFormat="1" ht="15">
      <c r="A99" s="560" t="s">
        <v>88</v>
      </c>
      <c r="B99" s="560" t="s">
        <v>89</v>
      </c>
      <c r="C99" s="560" t="s">
        <v>109</v>
      </c>
      <c r="D99" s="569" t="s">
        <v>404</v>
      </c>
      <c r="E99" s="570" t="str">
        <f>+'Merluza común Artesanal'!E81</f>
        <v>CRISTOPHER (RPA 900336)</v>
      </c>
      <c r="F99" s="560" t="s">
        <v>91</v>
      </c>
      <c r="G99" s="560" t="s">
        <v>95</v>
      </c>
      <c r="H99" s="561">
        <f>'Merluza común Artesanal'!N81</f>
        <v>14.248000000000001</v>
      </c>
      <c r="I99" s="561">
        <f>'Merluza común Artesanal'!O81</f>
        <v>0</v>
      </c>
      <c r="J99" s="561">
        <f>'Merluza común Artesanal'!P81</f>
        <v>14.248000000000001</v>
      </c>
      <c r="K99" s="561">
        <f>'Merluza común Artesanal'!Q81</f>
        <v>0.98</v>
      </c>
      <c r="L99" s="561">
        <f>'Merluza común Artesanal'!R81</f>
        <v>13.268000000000001</v>
      </c>
      <c r="M99" s="575">
        <f>'Merluza común Artesanal'!S81</f>
        <v>6.8781583380123523E-2</v>
      </c>
      <c r="N99" s="568" t="s">
        <v>258</v>
      </c>
      <c r="O99" s="562">
        <f>Resumen_año!$C$5</f>
        <v>44018</v>
      </c>
      <c r="P99" s="563">
        <v>2020</v>
      </c>
      <c r="Q99" s="350"/>
    </row>
    <row r="100" spans="1:17" s="349" customFormat="1" ht="15">
      <c r="A100" s="560" t="s">
        <v>88</v>
      </c>
      <c r="B100" s="560" t="s">
        <v>89</v>
      </c>
      <c r="C100" s="560" t="s">
        <v>109</v>
      </c>
      <c r="D100" s="569" t="s">
        <v>404</v>
      </c>
      <c r="E100" s="570" t="str">
        <f>+'Merluza común Artesanal'!E84</f>
        <v>BENJAMIN II (RPA 967308)</v>
      </c>
      <c r="F100" s="560" t="s">
        <v>91</v>
      </c>
      <c r="G100" s="560" t="s">
        <v>91</v>
      </c>
      <c r="H100" s="561">
        <f>'Merluza común Artesanal'!G84</f>
        <v>1.254</v>
      </c>
      <c r="I100" s="561">
        <f>'Merluza común Artesanal'!H84</f>
        <v>0</v>
      </c>
      <c r="J100" s="561">
        <f>'Merluza común Artesanal'!I84</f>
        <v>1.254</v>
      </c>
      <c r="K100" s="561">
        <f>'Merluza común Artesanal'!J84</f>
        <v>0.64400000000000002</v>
      </c>
      <c r="L100" s="561">
        <f>'Merluza común Artesanal'!K84</f>
        <v>0.61</v>
      </c>
      <c r="M100" s="575">
        <f>'Merluza común Artesanal'!L84</f>
        <v>0.51355661881977677</v>
      </c>
      <c r="N100" s="568" t="str">
        <f>'Merluza común Artesanal'!M84</f>
        <v>-</v>
      </c>
      <c r="O100" s="562">
        <f>Resumen_año!$C$5</f>
        <v>44018</v>
      </c>
      <c r="P100" s="563">
        <v>2020</v>
      </c>
      <c r="Q100" s="350"/>
    </row>
    <row r="101" spans="1:17" s="349" customFormat="1" ht="15">
      <c r="A101" s="560" t="s">
        <v>88</v>
      </c>
      <c r="B101" s="560" t="s">
        <v>89</v>
      </c>
      <c r="C101" s="560" t="s">
        <v>109</v>
      </c>
      <c r="D101" s="569" t="s">
        <v>404</v>
      </c>
      <c r="E101" s="570" t="str">
        <f>+'Merluza común Artesanal'!E84</f>
        <v>BENJAMIN II (RPA 967308)</v>
      </c>
      <c r="F101" s="560" t="s">
        <v>92</v>
      </c>
      <c r="G101" s="560" t="s">
        <v>93</v>
      </c>
      <c r="H101" s="561">
        <f>'Merluza común Artesanal'!G85</f>
        <v>5.8719999999999999</v>
      </c>
      <c r="I101" s="561">
        <f>'Merluza común Artesanal'!H85</f>
        <v>0</v>
      </c>
      <c r="J101" s="561">
        <f>'Merluza común Artesanal'!I85</f>
        <v>6.4820000000000002</v>
      </c>
      <c r="K101" s="561">
        <f>'Merluza común Artesanal'!J85</f>
        <v>1.8759999999999999</v>
      </c>
      <c r="L101" s="561">
        <f>'Merluza común Artesanal'!K85</f>
        <v>4.6059999999999999</v>
      </c>
      <c r="M101" s="575">
        <f>'Merluza común Artesanal'!L85</f>
        <v>0.2894168466522678</v>
      </c>
      <c r="N101" s="568" t="str">
        <f>'Merluza común Artesanal'!M85</f>
        <v>-</v>
      </c>
      <c r="O101" s="562">
        <f>Resumen_año!$C$5</f>
        <v>44018</v>
      </c>
      <c r="P101" s="563">
        <v>2020</v>
      </c>
      <c r="Q101" s="350"/>
    </row>
    <row r="102" spans="1:17" s="349" customFormat="1" ht="15">
      <c r="A102" s="560" t="s">
        <v>88</v>
      </c>
      <c r="B102" s="560" t="s">
        <v>89</v>
      </c>
      <c r="C102" s="560" t="s">
        <v>109</v>
      </c>
      <c r="D102" s="569" t="s">
        <v>404</v>
      </c>
      <c r="E102" s="570" t="str">
        <f>+'Merluza común Artesanal'!E84</f>
        <v>BENJAMIN II (RPA 967308)</v>
      </c>
      <c r="F102" s="560" t="s">
        <v>94</v>
      </c>
      <c r="G102" s="560" t="s">
        <v>95</v>
      </c>
      <c r="H102" s="561">
        <f>'Merluza común Artesanal'!G86</f>
        <v>7.1260000000000003</v>
      </c>
      <c r="I102" s="561">
        <f>'Merluza común Artesanal'!H86</f>
        <v>0</v>
      </c>
      <c r="J102" s="561">
        <f>'Merluza común Artesanal'!I86</f>
        <v>11.731999999999999</v>
      </c>
      <c r="K102" s="561">
        <f>'Merluza común Artesanal'!J86</f>
        <v>0</v>
      </c>
      <c r="L102" s="561">
        <f>'Merluza común Artesanal'!K86</f>
        <v>11.731999999999999</v>
      </c>
      <c r="M102" s="575">
        <f>'Merluza común Artesanal'!L86</f>
        <v>0</v>
      </c>
      <c r="N102" s="568" t="str">
        <f>'Merluza común Artesanal'!M86</f>
        <v>-</v>
      </c>
      <c r="O102" s="562">
        <f>Resumen_año!$C$5</f>
        <v>44018</v>
      </c>
      <c r="P102" s="563">
        <v>2020</v>
      </c>
      <c r="Q102" s="350"/>
    </row>
    <row r="103" spans="1:17" s="349" customFormat="1" ht="15">
      <c r="A103" s="560" t="s">
        <v>88</v>
      </c>
      <c r="B103" s="560" t="s">
        <v>89</v>
      </c>
      <c r="C103" s="560" t="s">
        <v>109</v>
      </c>
      <c r="D103" s="569" t="s">
        <v>404</v>
      </c>
      <c r="E103" s="570" t="str">
        <f>+'Merluza común Artesanal'!E84</f>
        <v>BENJAMIN II (RPA 967308)</v>
      </c>
      <c r="F103" s="560" t="s">
        <v>91</v>
      </c>
      <c r="G103" s="560" t="s">
        <v>95</v>
      </c>
      <c r="H103" s="561">
        <f>'Merluza común Artesanal'!N84</f>
        <v>14.251999999999999</v>
      </c>
      <c r="I103" s="561">
        <f>'Merluza común Artesanal'!O84</f>
        <v>0</v>
      </c>
      <c r="J103" s="561">
        <f>'Merluza común Artesanal'!P84</f>
        <v>14.251999999999999</v>
      </c>
      <c r="K103" s="561">
        <f>'Merluza común Artesanal'!Q84</f>
        <v>2.52</v>
      </c>
      <c r="L103" s="561">
        <f>'Merluza común Artesanal'!R84</f>
        <v>11.731999999999999</v>
      </c>
      <c r="M103" s="575">
        <f>'Merluza común Artesanal'!S84</f>
        <v>0.17681728880157171</v>
      </c>
      <c r="N103" s="568" t="s">
        <v>258</v>
      </c>
      <c r="O103" s="562">
        <f>Resumen_año!$C$5</f>
        <v>44018</v>
      </c>
      <c r="P103" s="563">
        <v>2020</v>
      </c>
      <c r="Q103" s="350"/>
    </row>
    <row r="104" spans="1:17" s="349" customFormat="1" ht="15">
      <c r="A104" s="560" t="s">
        <v>88</v>
      </c>
      <c r="B104" s="560" t="s">
        <v>89</v>
      </c>
      <c r="C104" s="560" t="s">
        <v>109</v>
      </c>
      <c r="D104" s="569" t="s">
        <v>404</v>
      </c>
      <c r="E104" s="570" t="str">
        <f>+'Merluza común Artesanal'!E87</f>
        <v>SAN MARCOS II (RPA 952807)</v>
      </c>
      <c r="F104" s="560" t="s">
        <v>91</v>
      </c>
      <c r="G104" s="560" t="s">
        <v>91</v>
      </c>
      <c r="H104" s="561">
        <f>'Merluza común Artesanal'!G87</f>
        <v>1.2529999999999999</v>
      </c>
      <c r="I104" s="561">
        <f>'Merluza común Artesanal'!H87</f>
        <v>0</v>
      </c>
      <c r="J104" s="561">
        <f>'Merluza común Artesanal'!I87</f>
        <v>1.2529999999999999</v>
      </c>
      <c r="K104" s="561">
        <f>'Merluza común Artesanal'!J87</f>
        <v>0.16800000000000001</v>
      </c>
      <c r="L104" s="561">
        <f>'Merluza común Artesanal'!K87</f>
        <v>1.085</v>
      </c>
      <c r="M104" s="575">
        <f>'Merluza común Artesanal'!L87</f>
        <v>0.13407821229050282</v>
      </c>
      <c r="N104" s="568" t="str">
        <f>'Merluza común Artesanal'!M87</f>
        <v>-</v>
      </c>
      <c r="O104" s="562">
        <f>Resumen_año!$C$5</f>
        <v>44018</v>
      </c>
      <c r="P104" s="563">
        <v>2020</v>
      </c>
      <c r="Q104" s="350"/>
    </row>
    <row r="105" spans="1:17" s="349" customFormat="1" ht="15">
      <c r="A105" s="560" t="s">
        <v>88</v>
      </c>
      <c r="B105" s="560" t="s">
        <v>89</v>
      </c>
      <c r="C105" s="560" t="s">
        <v>109</v>
      </c>
      <c r="D105" s="569" t="s">
        <v>404</v>
      </c>
      <c r="E105" s="570" t="str">
        <f>+'Merluza común Artesanal'!E87</f>
        <v>SAN MARCOS II (RPA 952807)</v>
      </c>
      <c r="F105" s="560" t="s">
        <v>92</v>
      </c>
      <c r="G105" s="560" t="s">
        <v>93</v>
      </c>
      <c r="H105" s="561">
        <f>'Merluza común Artesanal'!G88</f>
        <v>5.8639999999999999</v>
      </c>
      <c r="I105" s="561">
        <f>'Merluza común Artesanal'!H88</f>
        <v>0</v>
      </c>
      <c r="J105" s="561">
        <f>'Merluza común Artesanal'!I88</f>
        <v>6.9489999999999998</v>
      </c>
      <c r="K105" s="561">
        <f>'Merluza común Artesanal'!J88</f>
        <v>1.331</v>
      </c>
      <c r="L105" s="561">
        <f>'Merluza común Artesanal'!K88</f>
        <v>5.6180000000000003</v>
      </c>
      <c r="M105" s="575">
        <f>'Merluza común Artesanal'!L88</f>
        <v>0.19153835084184775</v>
      </c>
      <c r="N105" s="568" t="str">
        <f>'Merluza común Artesanal'!M88</f>
        <v>-</v>
      </c>
      <c r="O105" s="562">
        <f>Resumen_año!$C$5</f>
        <v>44018</v>
      </c>
      <c r="P105" s="563">
        <v>2020</v>
      </c>
      <c r="Q105" s="350"/>
    </row>
    <row r="106" spans="1:17" s="349" customFormat="1" ht="15">
      <c r="A106" s="560" t="s">
        <v>88</v>
      </c>
      <c r="B106" s="560" t="s">
        <v>89</v>
      </c>
      <c r="C106" s="560" t="s">
        <v>109</v>
      </c>
      <c r="D106" s="569" t="s">
        <v>404</v>
      </c>
      <c r="E106" s="570" t="str">
        <f>+'Merluza común Artesanal'!E87</f>
        <v>SAN MARCOS II (RPA 952807)</v>
      </c>
      <c r="F106" s="560" t="s">
        <v>94</v>
      </c>
      <c r="G106" s="560" t="s">
        <v>95</v>
      </c>
      <c r="H106" s="561">
        <f>'Merluza común Artesanal'!G89</f>
        <v>7.117</v>
      </c>
      <c r="I106" s="561">
        <f>'Merluza común Artesanal'!H89</f>
        <v>0</v>
      </c>
      <c r="J106" s="561">
        <f>'Merluza común Artesanal'!I89</f>
        <v>12.734999999999999</v>
      </c>
      <c r="K106" s="561">
        <f>'Merluza común Artesanal'!J89</f>
        <v>0</v>
      </c>
      <c r="L106" s="561">
        <f>'Merluza común Artesanal'!K89</f>
        <v>12.734999999999999</v>
      </c>
      <c r="M106" s="575">
        <f>'Merluza común Artesanal'!L89</f>
        <v>0</v>
      </c>
      <c r="N106" s="568" t="str">
        <f>'Merluza común Artesanal'!M89</f>
        <v>-</v>
      </c>
      <c r="O106" s="562">
        <f>Resumen_año!$C$5</f>
        <v>44018</v>
      </c>
      <c r="P106" s="563">
        <v>2020</v>
      </c>
      <c r="Q106" s="350"/>
    </row>
    <row r="107" spans="1:17" s="349" customFormat="1" ht="15">
      <c r="A107" s="560" t="s">
        <v>88</v>
      </c>
      <c r="B107" s="560" t="s">
        <v>89</v>
      </c>
      <c r="C107" s="560" t="s">
        <v>109</v>
      </c>
      <c r="D107" s="569" t="s">
        <v>404</v>
      </c>
      <c r="E107" s="570" t="str">
        <f>+'Merluza común Artesanal'!E87</f>
        <v>SAN MARCOS II (RPA 952807)</v>
      </c>
      <c r="F107" s="560" t="s">
        <v>91</v>
      </c>
      <c r="G107" s="560" t="s">
        <v>95</v>
      </c>
      <c r="H107" s="561">
        <f>'Merluza común Artesanal'!N87</f>
        <v>14.234</v>
      </c>
      <c r="I107" s="561">
        <f>'Merluza común Artesanal'!O87</f>
        <v>0</v>
      </c>
      <c r="J107" s="561">
        <f>'Merluza común Artesanal'!P87</f>
        <v>14.234</v>
      </c>
      <c r="K107" s="561">
        <f>'Merluza común Artesanal'!Q87</f>
        <v>1.4989999999999999</v>
      </c>
      <c r="L107" s="561">
        <f>'Merluza común Artesanal'!R87</f>
        <v>12.734999999999999</v>
      </c>
      <c r="M107" s="575">
        <f>'Merluza común Artesanal'!S87</f>
        <v>0.10531122664043838</v>
      </c>
      <c r="N107" s="568" t="s">
        <v>258</v>
      </c>
      <c r="O107" s="562">
        <f>Resumen_año!$C$5</f>
        <v>44018</v>
      </c>
      <c r="P107" s="563">
        <v>2020</v>
      </c>
      <c r="Q107" s="350"/>
    </row>
    <row r="108" spans="1:17" s="349" customFormat="1" ht="15">
      <c r="A108" s="560" t="s">
        <v>88</v>
      </c>
      <c r="B108" s="560" t="s">
        <v>89</v>
      </c>
      <c r="C108" s="560" t="s">
        <v>109</v>
      </c>
      <c r="D108" s="569" t="s">
        <v>404</v>
      </c>
      <c r="E108" s="570" t="str">
        <f>+'Merluza común Artesanal'!E90</f>
        <v>DON TITO III (RPA 954974)</v>
      </c>
      <c r="F108" s="560" t="s">
        <v>91</v>
      </c>
      <c r="G108" s="560" t="s">
        <v>91</v>
      </c>
      <c r="H108" s="561">
        <f>'Merluza común Artesanal'!G90</f>
        <v>1.254</v>
      </c>
      <c r="I108" s="561">
        <f>'Merluza común Artesanal'!H90</f>
        <v>0</v>
      </c>
      <c r="J108" s="561">
        <f>'Merluza común Artesanal'!I90</f>
        <v>1.254</v>
      </c>
      <c r="K108" s="561">
        <f>'Merluza común Artesanal'!J90</f>
        <v>0.28000000000000003</v>
      </c>
      <c r="L108" s="561">
        <f>'Merluza común Artesanal'!K90</f>
        <v>0.97399999999999998</v>
      </c>
      <c r="M108" s="575">
        <f>'Merluza común Artesanal'!L90</f>
        <v>0.2232854864433812</v>
      </c>
      <c r="N108" s="568" t="str">
        <f>'Merluza común Artesanal'!M90</f>
        <v>-</v>
      </c>
      <c r="O108" s="562">
        <f>Resumen_año!$C$5</f>
        <v>44018</v>
      </c>
      <c r="P108" s="563">
        <v>2020</v>
      </c>
      <c r="Q108" s="350"/>
    </row>
    <row r="109" spans="1:17" s="349" customFormat="1" ht="15">
      <c r="A109" s="560" t="s">
        <v>88</v>
      </c>
      <c r="B109" s="560" t="s">
        <v>89</v>
      </c>
      <c r="C109" s="560" t="s">
        <v>109</v>
      </c>
      <c r="D109" s="569" t="s">
        <v>404</v>
      </c>
      <c r="E109" s="570" t="str">
        <f>+'Merluza común Artesanal'!E90</f>
        <v>DON TITO III (RPA 954974)</v>
      </c>
      <c r="F109" s="560" t="s">
        <v>92</v>
      </c>
      <c r="G109" s="560" t="s">
        <v>93</v>
      </c>
      <c r="H109" s="561">
        <f>'Merluza común Artesanal'!G91</f>
        <v>5.8730000000000002</v>
      </c>
      <c r="I109" s="561">
        <f>'Merluza común Artesanal'!H91</f>
        <v>0</v>
      </c>
      <c r="J109" s="561">
        <f>'Merluza común Artesanal'!I91</f>
        <v>6.8470000000000004</v>
      </c>
      <c r="K109" s="561">
        <f>'Merluza común Artesanal'!J91</f>
        <v>2.2120000000000002</v>
      </c>
      <c r="L109" s="561">
        <f>'Merluza común Artesanal'!K91</f>
        <v>4.6349999999999998</v>
      </c>
      <c r="M109" s="575">
        <f>'Merluza común Artesanal'!L91</f>
        <v>0.32306119468380312</v>
      </c>
      <c r="N109" s="568" t="str">
        <f>'Merluza común Artesanal'!M91</f>
        <v>-</v>
      </c>
      <c r="O109" s="562">
        <f>Resumen_año!$C$5</f>
        <v>44018</v>
      </c>
      <c r="P109" s="563">
        <v>2020</v>
      </c>
      <c r="Q109" s="350"/>
    </row>
    <row r="110" spans="1:17" s="349" customFormat="1" ht="15">
      <c r="A110" s="560" t="s">
        <v>88</v>
      </c>
      <c r="B110" s="560" t="s">
        <v>89</v>
      </c>
      <c r="C110" s="560" t="s">
        <v>109</v>
      </c>
      <c r="D110" s="569" t="s">
        <v>404</v>
      </c>
      <c r="E110" s="570" t="str">
        <f>+'Merluza común Artesanal'!E90</f>
        <v>DON TITO III (RPA 954974)</v>
      </c>
      <c r="F110" s="560" t="s">
        <v>94</v>
      </c>
      <c r="G110" s="560" t="s">
        <v>95</v>
      </c>
      <c r="H110" s="561">
        <f>'Merluza común Artesanal'!G92</f>
        <v>7.1269999999999998</v>
      </c>
      <c r="I110" s="561">
        <f>'Merluza común Artesanal'!H92</f>
        <v>0</v>
      </c>
      <c r="J110" s="561">
        <f>'Merluza común Artesanal'!I92</f>
        <v>11.762</v>
      </c>
      <c r="K110" s="561">
        <f>'Merluza común Artesanal'!J92</f>
        <v>0</v>
      </c>
      <c r="L110" s="561">
        <f>'Merluza común Artesanal'!K92</f>
        <v>11.762</v>
      </c>
      <c r="M110" s="575">
        <f>'Merluza común Artesanal'!L92</f>
        <v>0</v>
      </c>
      <c r="N110" s="568" t="str">
        <f>'Merluza común Artesanal'!M92</f>
        <v>-</v>
      </c>
      <c r="O110" s="562">
        <f>Resumen_año!$C$5</f>
        <v>44018</v>
      </c>
      <c r="P110" s="563">
        <v>2020</v>
      </c>
      <c r="Q110" s="350"/>
    </row>
    <row r="111" spans="1:17" s="349" customFormat="1" ht="15">
      <c r="A111" s="560" t="s">
        <v>88</v>
      </c>
      <c r="B111" s="560" t="s">
        <v>89</v>
      </c>
      <c r="C111" s="560" t="s">
        <v>109</v>
      </c>
      <c r="D111" s="569" t="s">
        <v>404</v>
      </c>
      <c r="E111" s="570" t="str">
        <f>+'Merluza común Artesanal'!E90</f>
        <v>DON TITO III (RPA 954974)</v>
      </c>
      <c r="F111" s="560" t="s">
        <v>91</v>
      </c>
      <c r="G111" s="560" t="s">
        <v>95</v>
      </c>
      <c r="H111" s="561">
        <f>'Merluza común Artesanal'!N90</f>
        <v>14.254000000000001</v>
      </c>
      <c r="I111" s="561">
        <f>'Merluza común Artesanal'!O90</f>
        <v>0</v>
      </c>
      <c r="J111" s="561">
        <f>'Merluza común Artesanal'!P90</f>
        <v>14.254000000000001</v>
      </c>
      <c r="K111" s="561">
        <f>'Merluza común Artesanal'!Q90</f>
        <v>2.492</v>
      </c>
      <c r="L111" s="561">
        <f>'Merluza común Artesanal'!R90</f>
        <v>11.762</v>
      </c>
      <c r="M111" s="575">
        <f>'Merluza común Artesanal'!S90</f>
        <v>0.17482811842289883</v>
      </c>
      <c r="N111" s="568" t="s">
        <v>258</v>
      </c>
      <c r="O111" s="562">
        <f>Resumen_año!$C$5</f>
        <v>44018</v>
      </c>
      <c r="P111" s="563">
        <v>2020</v>
      </c>
      <c r="Q111" s="350"/>
    </row>
    <row r="112" spans="1:17" s="349" customFormat="1" ht="15">
      <c r="A112" s="560" t="s">
        <v>88</v>
      </c>
      <c r="B112" s="560" t="s">
        <v>89</v>
      </c>
      <c r="C112" s="560" t="s">
        <v>109</v>
      </c>
      <c r="D112" s="569" t="s">
        <v>404</v>
      </c>
      <c r="E112" s="570" t="str">
        <f>+'Merluza común Artesanal'!E93</f>
        <v>SANTA ROSA II (RPA 954991)</v>
      </c>
      <c r="F112" s="560" t="s">
        <v>91</v>
      </c>
      <c r="G112" s="560" t="s">
        <v>91</v>
      </c>
      <c r="H112" s="561">
        <f>'Merluza común Artesanal'!G93</f>
        <v>1.2529999999999999</v>
      </c>
      <c r="I112" s="561">
        <f>'Merluza común Artesanal'!H93</f>
        <v>0</v>
      </c>
      <c r="J112" s="561">
        <f>'Merluza común Artesanal'!I93</f>
        <v>1.2529999999999999</v>
      </c>
      <c r="K112" s="561">
        <f>'Merluza común Artesanal'!J93</f>
        <v>0</v>
      </c>
      <c r="L112" s="561">
        <f>'Merluza común Artesanal'!K93</f>
        <v>1.2529999999999999</v>
      </c>
      <c r="M112" s="575">
        <f>'Merluza común Artesanal'!L93</f>
        <v>0</v>
      </c>
      <c r="N112" s="568" t="str">
        <f>'Merluza común Artesanal'!M93</f>
        <v>-</v>
      </c>
      <c r="O112" s="562">
        <f>Resumen_año!$C$5</f>
        <v>44018</v>
      </c>
      <c r="P112" s="563">
        <v>2020</v>
      </c>
      <c r="Q112" s="350"/>
    </row>
    <row r="113" spans="1:17" s="349" customFormat="1" ht="15">
      <c r="A113" s="560" t="s">
        <v>88</v>
      </c>
      <c r="B113" s="560" t="s">
        <v>89</v>
      </c>
      <c r="C113" s="560" t="s">
        <v>109</v>
      </c>
      <c r="D113" s="569" t="s">
        <v>404</v>
      </c>
      <c r="E113" s="570" t="str">
        <f>+'Merluza común Artesanal'!E93</f>
        <v>SANTA ROSA II (RPA 954991)</v>
      </c>
      <c r="F113" s="560" t="s">
        <v>92</v>
      </c>
      <c r="G113" s="560" t="s">
        <v>93</v>
      </c>
      <c r="H113" s="561">
        <f>'Merluza común Artesanal'!G94</f>
        <v>5.867</v>
      </c>
      <c r="I113" s="561">
        <f>'Merluza común Artesanal'!H94</f>
        <v>0</v>
      </c>
      <c r="J113" s="561">
        <f>'Merluza común Artesanal'!I94</f>
        <v>7.12</v>
      </c>
      <c r="K113" s="561">
        <f>'Merluza común Artesanal'!J94</f>
        <v>3.33</v>
      </c>
      <c r="L113" s="561">
        <f>'Merluza común Artesanal'!K94</f>
        <v>3.79</v>
      </c>
      <c r="M113" s="575">
        <f>'Merluza común Artesanal'!L94</f>
        <v>0.46769662921348315</v>
      </c>
      <c r="N113" s="568" t="str">
        <f>'Merluza común Artesanal'!M94</f>
        <v>-</v>
      </c>
      <c r="O113" s="562">
        <f>Resumen_año!$C$5</f>
        <v>44018</v>
      </c>
      <c r="P113" s="563">
        <v>2020</v>
      </c>
      <c r="Q113" s="350"/>
    </row>
    <row r="114" spans="1:17" s="349" customFormat="1" ht="15">
      <c r="A114" s="560" t="s">
        <v>88</v>
      </c>
      <c r="B114" s="560" t="s">
        <v>89</v>
      </c>
      <c r="C114" s="560" t="s">
        <v>109</v>
      </c>
      <c r="D114" s="569" t="s">
        <v>404</v>
      </c>
      <c r="E114" s="570" t="str">
        <f>+'Merluza común Artesanal'!E93</f>
        <v>SANTA ROSA II (RPA 954991)</v>
      </c>
      <c r="F114" s="560" t="s">
        <v>94</v>
      </c>
      <c r="G114" s="560" t="s">
        <v>95</v>
      </c>
      <c r="H114" s="561">
        <f>'Merluza común Artesanal'!G95</f>
        <v>7.1210000000000004</v>
      </c>
      <c r="I114" s="561">
        <f>'Merluza común Artesanal'!H95</f>
        <v>0</v>
      </c>
      <c r="J114" s="561">
        <f>'Merluza común Artesanal'!I95</f>
        <v>10.911000000000001</v>
      </c>
      <c r="K114" s="561">
        <f>'Merluza común Artesanal'!J95</f>
        <v>0.28000000000000003</v>
      </c>
      <c r="L114" s="561">
        <f>'Merluza común Artesanal'!K95</f>
        <v>10.631000000000002</v>
      </c>
      <c r="M114" s="575">
        <f>'Merluza común Artesanal'!L95</f>
        <v>2.5662175785904132E-2</v>
      </c>
      <c r="N114" s="568" t="str">
        <f>'Merluza común Artesanal'!M95</f>
        <v>-</v>
      </c>
      <c r="O114" s="562">
        <f>Resumen_año!$C$5</f>
        <v>44018</v>
      </c>
      <c r="P114" s="563">
        <v>2020</v>
      </c>
      <c r="Q114" s="350"/>
    </row>
    <row r="115" spans="1:17" s="349" customFormat="1" ht="15">
      <c r="A115" s="560" t="s">
        <v>88</v>
      </c>
      <c r="B115" s="560" t="s">
        <v>89</v>
      </c>
      <c r="C115" s="560" t="s">
        <v>109</v>
      </c>
      <c r="D115" s="569" t="s">
        <v>404</v>
      </c>
      <c r="E115" s="570" t="str">
        <f>+'Merluza común Artesanal'!E93</f>
        <v>SANTA ROSA II (RPA 954991)</v>
      </c>
      <c r="F115" s="560" t="s">
        <v>91</v>
      </c>
      <c r="G115" s="560" t="s">
        <v>95</v>
      </c>
      <c r="H115" s="561">
        <f>'Merluza común Artesanal'!N93</f>
        <v>14.241</v>
      </c>
      <c r="I115" s="561">
        <f>'Merluza común Artesanal'!O93</f>
        <v>0</v>
      </c>
      <c r="J115" s="561">
        <f>'Merluza común Artesanal'!P93</f>
        <v>14.241</v>
      </c>
      <c r="K115" s="561">
        <f>'Merluza común Artesanal'!Q93</f>
        <v>3.6100000000000003</v>
      </c>
      <c r="L115" s="561">
        <f>'Merluza común Artesanal'!R93</f>
        <v>10.631</v>
      </c>
      <c r="M115" s="575">
        <f>'Merluza común Artesanal'!S93</f>
        <v>0.25349343444982797</v>
      </c>
      <c r="N115" s="568" t="s">
        <v>258</v>
      </c>
      <c r="O115" s="562">
        <f>Resumen_año!$C$5</f>
        <v>44018</v>
      </c>
      <c r="P115" s="563">
        <v>2020</v>
      </c>
      <c r="Q115" s="350"/>
    </row>
    <row r="116" spans="1:17" s="349" customFormat="1" ht="15">
      <c r="A116" s="560" t="s">
        <v>88</v>
      </c>
      <c r="B116" s="560" t="s">
        <v>89</v>
      </c>
      <c r="C116" s="560" t="s">
        <v>109</v>
      </c>
      <c r="D116" s="569" t="s">
        <v>404</v>
      </c>
      <c r="E116" s="570" t="str">
        <f>+'Merluza común Artesanal'!E96</f>
        <v>LA NENA (RPA 957823)</v>
      </c>
      <c r="F116" s="560" t="s">
        <v>91</v>
      </c>
      <c r="G116" s="560" t="s">
        <v>91</v>
      </c>
      <c r="H116" s="561">
        <f>'Merluza común Artesanal'!G96</f>
        <v>1.2529999999999999</v>
      </c>
      <c r="I116" s="561">
        <f>'Merluza común Artesanal'!H96</f>
        <v>0</v>
      </c>
      <c r="J116" s="561">
        <f>'Merluza común Artesanal'!I96</f>
        <v>1.2529999999999999</v>
      </c>
      <c r="K116" s="561">
        <f>'Merluza común Artesanal'!J96</f>
        <v>0</v>
      </c>
      <c r="L116" s="561">
        <f>'Merluza común Artesanal'!K96</f>
        <v>1.2529999999999999</v>
      </c>
      <c r="M116" s="575">
        <f>'Merluza común Artesanal'!L96</f>
        <v>0</v>
      </c>
      <c r="N116" s="568" t="str">
        <f>'Merluza común Artesanal'!M96</f>
        <v>-</v>
      </c>
      <c r="O116" s="562">
        <f>Resumen_año!$C$5</f>
        <v>44018</v>
      </c>
      <c r="P116" s="563">
        <v>2020</v>
      </c>
      <c r="Q116" s="350"/>
    </row>
    <row r="117" spans="1:17" s="349" customFormat="1" ht="15">
      <c r="A117" s="560" t="s">
        <v>88</v>
      </c>
      <c r="B117" s="560" t="s">
        <v>89</v>
      </c>
      <c r="C117" s="560" t="s">
        <v>109</v>
      </c>
      <c r="D117" s="569" t="s">
        <v>404</v>
      </c>
      <c r="E117" s="570" t="str">
        <f>+'Merluza común Artesanal'!E96</f>
        <v>LA NENA (RPA 957823)</v>
      </c>
      <c r="F117" s="560" t="s">
        <v>92</v>
      </c>
      <c r="G117" s="560" t="s">
        <v>93</v>
      </c>
      <c r="H117" s="561">
        <f>'Merluza común Artesanal'!G97</f>
        <v>5.8659999999999997</v>
      </c>
      <c r="I117" s="561">
        <f>'Merluza común Artesanal'!H97</f>
        <v>0</v>
      </c>
      <c r="J117" s="561">
        <f>'Merluza común Artesanal'!I97</f>
        <v>7.1189999999999998</v>
      </c>
      <c r="K117" s="561">
        <f>'Merluza común Artesanal'!J97</f>
        <v>0.76800000000000002</v>
      </c>
      <c r="L117" s="561">
        <f>'Merluza común Artesanal'!K97</f>
        <v>6.351</v>
      </c>
      <c r="M117" s="575">
        <f>'Merluza común Artesanal'!L97</f>
        <v>0.10788032026970081</v>
      </c>
      <c r="N117" s="568" t="str">
        <f>'Merluza común Artesanal'!M97</f>
        <v>-</v>
      </c>
      <c r="O117" s="562">
        <f>Resumen_año!$C$5</f>
        <v>44018</v>
      </c>
      <c r="P117" s="563">
        <v>2020</v>
      </c>
      <c r="Q117" s="350"/>
    </row>
    <row r="118" spans="1:17" s="349" customFormat="1" ht="15">
      <c r="A118" s="560" t="s">
        <v>88</v>
      </c>
      <c r="B118" s="560" t="s">
        <v>89</v>
      </c>
      <c r="C118" s="560" t="s">
        <v>109</v>
      </c>
      <c r="D118" s="569" t="s">
        <v>404</v>
      </c>
      <c r="E118" s="570" t="str">
        <f>+'Merluza común Artesanal'!E96</f>
        <v>LA NENA (RPA 957823)</v>
      </c>
      <c r="F118" s="560" t="s">
        <v>94</v>
      </c>
      <c r="G118" s="560" t="s">
        <v>95</v>
      </c>
      <c r="H118" s="561">
        <f>'Merluza común Artesanal'!G98</f>
        <v>7.1189999999999998</v>
      </c>
      <c r="I118" s="561">
        <f>'Merluza común Artesanal'!H98</f>
        <v>0</v>
      </c>
      <c r="J118" s="561">
        <f>'Merluza común Artesanal'!I98</f>
        <v>13.469999999999999</v>
      </c>
      <c r="K118" s="561">
        <f>'Merluza común Artesanal'!J98</f>
        <v>0</v>
      </c>
      <c r="L118" s="561">
        <f>'Merluza común Artesanal'!K98</f>
        <v>13.469999999999999</v>
      </c>
      <c r="M118" s="575">
        <f>'Merluza común Artesanal'!L98</f>
        <v>0</v>
      </c>
      <c r="N118" s="568" t="str">
        <f>'Merluza común Artesanal'!M98</f>
        <v>-</v>
      </c>
      <c r="O118" s="562">
        <f>Resumen_año!$C$5</f>
        <v>44018</v>
      </c>
      <c r="P118" s="563">
        <v>2020</v>
      </c>
      <c r="Q118" s="350"/>
    </row>
    <row r="119" spans="1:17" s="349" customFormat="1" ht="15">
      <c r="A119" s="560" t="s">
        <v>88</v>
      </c>
      <c r="B119" s="560" t="s">
        <v>89</v>
      </c>
      <c r="C119" s="560" t="s">
        <v>109</v>
      </c>
      <c r="D119" s="569" t="s">
        <v>404</v>
      </c>
      <c r="E119" s="570" t="str">
        <f>+'Merluza común Artesanal'!E96</f>
        <v>LA NENA (RPA 957823)</v>
      </c>
      <c r="F119" s="560" t="s">
        <v>91</v>
      </c>
      <c r="G119" s="560" t="s">
        <v>95</v>
      </c>
      <c r="H119" s="561">
        <f>'Merluza común Artesanal'!N96</f>
        <v>14.238</v>
      </c>
      <c r="I119" s="561">
        <f>'Merluza común Artesanal'!O96</f>
        <v>0</v>
      </c>
      <c r="J119" s="561">
        <f>'Merluza común Artesanal'!P96</f>
        <v>14.238</v>
      </c>
      <c r="K119" s="561">
        <f>'Merluza común Artesanal'!Q96</f>
        <v>0.76800000000000002</v>
      </c>
      <c r="L119" s="561">
        <f>'Merluza común Artesanal'!R96</f>
        <v>13.469999999999999</v>
      </c>
      <c r="M119" s="575">
        <f>'Merluza común Artesanal'!S96</f>
        <v>5.3940160134850403E-2</v>
      </c>
      <c r="N119" s="568" t="s">
        <v>258</v>
      </c>
      <c r="O119" s="562">
        <f>Resumen_año!$C$5</f>
        <v>44018</v>
      </c>
      <c r="P119" s="563">
        <v>2020</v>
      </c>
      <c r="Q119" s="350"/>
    </row>
    <row r="120" spans="1:17" s="349" customFormat="1" ht="15">
      <c r="A120" s="560" t="s">
        <v>88</v>
      </c>
      <c r="B120" s="560" t="s">
        <v>89</v>
      </c>
      <c r="C120" s="560" t="s">
        <v>109</v>
      </c>
      <c r="D120" s="569" t="s">
        <v>404</v>
      </c>
      <c r="E120" s="570" t="str">
        <f>+'Merluza común Artesanal'!E99</f>
        <v>HURACAN II (RPA 962717)</v>
      </c>
      <c r="F120" s="560" t="s">
        <v>91</v>
      </c>
      <c r="G120" s="560" t="s">
        <v>91</v>
      </c>
      <c r="H120" s="561">
        <f>'Merluza común Artesanal'!G99</f>
        <v>1.2529999999999999</v>
      </c>
      <c r="I120" s="561">
        <f>'Merluza común Artesanal'!H99</f>
        <v>0</v>
      </c>
      <c r="J120" s="561">
        <f>'Merluza común Artesanal'!I99</f>
        <v>1.2529999999999999</v>
      </c>
      <c r="K120" s="561">
        <f>'Merluza común Artesanal'!J99</f>
        <v>0.252</v>
      </c>
      <c r="L120" s="561">
        <f>'Merluza común Artesanal'!K99</f>
        <v>1.0009999999999999</v>
      </c>
      <c r="M120" s="575">
        <f>'Merluza común Artesanal'!L99</f>
        <v>0.2011173184357542</v>
      </c>
      <c r="N120" s="568" t="str">
        <f>'Merluza común Artesanal'!M99</f>
        <v>-</v>
      </c>
      <c r="O120" s="562">
        <f>Resumen_año!$C$5</f>
        <v>44018</v>
      </c>
      <c r="P120" s="563">
        <v>2020</v>
      </c>
      <c r="Q120" s="350"/>
    </row>
    <row r="121" spans="1:17" s="349" customFormat="1" ht="15">
      <c r="A121" s="560" t="s">
        <v>88</v>
      </c>
      <c r="B121" s="560" t="s">
        <v>89</v>
      </c>
      <c r="C121" s="560" t="s">
        <v>109</v>
      </c>
      <c r="D121" s="569" t="s">
        <v>404</v>
      </c>
      <c r="E121" s="570" t="str">
        <f>+'Merluza común Artesanal'!E99</f>
        <v>HURACAN II (RPA 962717)</v>
      </c>
      <c r="F121" s="560" t="s">
        <v>92</v>
      </c>
      <c r="G121" s="560" t="s">
        <v>93</v>
      </c>
      <c r="H121" s="561">
        <f>'Merluza común Artesanal'!G100</f>
        <v>5.8659999999999997</v>
      </c>
      <c r="I121" s="561">
        <f>'Merluza común Artesanal'!H100</f>
        <v>0</v>
      </c>
      <c r="J121" s="561">
        <f>'Merluza común Artesanal'!I100</f>
        <v>6.8669999999999991</v>
      </c>
      <c r="K121" s="561">
        <f>'Merluza común Artesanal'!J100</f>
        <v>5.46</v>
      </c>
      <c r="L121" s="561">
        <f>'Merluza común Artesanal'!K100</f>
        <v>1.4069999999999991</v>
      </c>
      <c r="M121" s="575">
        <f>'Merluza común Artesanal'!L100</f>
        <v>0.79510703363914381</v>
      </c>
      <c r="N121" s="568" t="str">
        <f>'Merluza común Artesanal'!M100</f>
        <v>-</v>
      </c>
      <c r="O121" s="562">
        <f>Resumen_año!$C$5</f>
        <v>44018</v>
      </c>
      <c r="P121" s="563">
        <v>2020</v>
      </c>
      <c r="Q121" s="350"/>
    </row>
    <row r="122" spans="1:17" s="349" customFormat="1" ht="15">
      <c r="A122" s="560" t="s">
        <v>88</v>
      </c>
      <c r="B122" s="560" t="s">
        <v>89</v>
      </c>
      <c r="C122" s="560" t="s">
        <v>109</v>
      </c>
      <c r="D122" s="569" t="s">
        <v>404</v>
      </c>
      <c r="E122" s="570" t="str">
        <f>+'Merluza común Artesanal'!E99</f>
        <v>HURACAN II (RPA 962717)</v>
      </c>
      <c r="F122" s="560" t="s">
        <v>94</v>
      </c>
      <c r="G122" s="560" t="s">
        <v>95</v>
      </c>
      <c r="H122" s="561">
        <f>'Merluza común Artesanal'!G101</f>
        <v>7.1189999999999998</v>
      </c>
      <c r="I122" s="561">
        <f>'Merluza común Artesanal'!H101</f>
        <v>0</v>
      </c>
      <c r="J122" s="561">
        <f>'Merluza común Artesanal'!I101</f>
        <v>8.5259999999999998</v>
      </c>
      <c r="K122" s="561">
        <f>'Merluza común Artesanal'!J101</f>
        <v>140</v>
      </c>
      <c r="L122" s="561">
        <f>'Merluza común Artesanal'!K101</f>
        <v>-131.47399999999999</v>
      </c>
      <c r="M122" s="575">
        <f>'Merluza común Artesanal'!L101</f>
        <v>16.420361247947454</v>
      </c>
      <c r="N122" s="568" t="str">
        <f>'Merluza común Artesanal'!M101</f>
        <v>-</v>
      </c>
      <c r="O122" s="562">
        <f>Resumen_año!$C$5</f>
        <v>44018</v>
      </c>
      <c r="P122" s="563">
        <v>2020</v>
      </c>
      <c r="Q122" s="350"/>
    </row>
    <row r="123" spans="1:17" s="349" customFormat="1" ht="15">
      <c r="A123" s="560" t="s">
        <v>88</v>
      </c>
      <c r="B123" s="560" t="s">
        <v>89</v>
      </c>
      <c r="C123" s="560" t="s">
        <v>109</v>
      </c>
      <c r="D123" s="569" t="s">
        <v>404</v>
      </c>
      <c r="E123" s="570" t="str">
        <f>+'Merluza común Artesanal'!E99</f>
        <v>HURACAN II (RPA 962717)</v>
      </c>
      <c r="F123" s="560" t="s">
        <v>91</v>
      </c>
      <c r="G123" s="560" t="s">
        <v>95</v>
      </c>
      <c r="H123" s="561">
        <f>'Merluza común Artesanal'!N99</f>
        <v>14.238</v>
      </c>
      <c r="I123" s="561">
        <f>'Merluza común Artesanal'!O99</f>
        <v>0</v>
      </c>
      <c r="J123" s="561">
        <f>'Merluza común Artesanal'!P99</f>
        <v>14.238</v>
      </c>
      <c r="K123" s="561">
        <f>'Merluza común Artesanal'!Q99</f>
        <v>145.71199999999999</v>
      </c>
      <c r="L123" s="561">
        <f>'Merluza común Artesanal'!R99</f>
        <v>-131.47399999999999</v>
      </c>
      <c r="M123" s="575">
        <f>'Merluza común Artesanal'!S99</f>
        <v>10.23402163225172</v>
      </c>
      <c r="N123" s="568" t="s">
        <v>258</v>
      </c>
      <c r="O123" s="562">
        <f>Resumen_año!$C$5</f>
        <v>44018</v>
      </c>
      <c r="P123" s="563">
        <v>2020</v>
      </c>
      <c r="Q123" s="350"/>
    </row>
    <row r="124" spans="1:17" s="349" customFormat="1" ht="15">
      <c r="A124" s="560" t="s">
        <v>88</v>
      </c>
      <c r="B124" s="560" t="s">
        <v>89</v>
      </c>
      <c r="C124" s="560" t="s">
        <v>109</v>
      </c>
      <c r="D124" s="569" t="s">
        <v>404</v>
      </c>
      <c r="E124" s="570" t="str">
        <f>+'Merluza común Artesanal'!E102</f>
        <v>NICOL (RPA 963246)</v>
      </c>
      <c r="F124" s="560" t="s">
        <v>91</v>
      </c>
      <c r="G124" s="560" t="s">
        <v>91</v>
      </c>
      <c r="H124" s="561">
        <f>'Merluza común Artesanal'!G102</f>
        <v>1.252</v>
      </c>
      <c r="I124" s="561">
        <f>'Merluza común Artesanal'!H102</f>
        <v>0</v>
      </c>
      <c r="J124" s="561">
        <f>'Merluza común Artesanal'!I102</f>
        <v>1.252</v>
      </c>
      <c r="K124" s="561">
        <f>'Merluza común Artesanal'!J102</f>
        <v>0.56000000000000005</v>
      </c>
      <c r="L124" s="561">
        <f>'Merluza común Artesanal'!K102</f>
        <v>0.69199999999999995</v>
      </c>
      <c r="M124" s="575">
        <f>'Merluza común Artesanal'!L102</f>
        <v>0.44728434504792336</v>
      </c>
      <c r="N124" s="568" t="str">
        <f>'Merluza común Artesanal'!M102</f>
        <v>-</v>
      </c>
      <c r="O124" s="562">
        <f>Resumen_año!$C$5</f>
        <v>44018</v>
      </c>
      <c r="P124" s="563">
        <v>2020</v>
      </c>
      <c r="Q124" s="350"/>
    </row>
    <row r="125" spans="1:17" s="349" customFormat="1" ht="15">
      <c r="A125" s="560" t="s">
        <v>88</v>
      </c>
      <c r="B125" s="560" t="s">
        <v>89</v>
      </c>
      <c r="C125" s="560" t="s">
        <v>109</v>
      </c>
      <c r="D125" s="569" t="s">
        <v>404</v>
      </c>
      <c r="E125" s="570" t="str">
        <f>+'Merluza común Artesanal'!E102</f>
        <v>NICOL (RPA 963246)</v>
      </c>
      <c r="F125" s="560" t="s">
        <v>92</v>
      </c>
      <c r="G125" s="560" t="s">
        <v>93</v>
      </c>
      <c r="H125" s="561">
        <f>'Merluza común Artesanal'!G103</f>
        <v>5.8630000000000004</v>
      </c>
      <c r="I125" s="561">
        <f>'Merluza común Artesanal'!H103</f>
        <v>0</v>
      </c>
      <c r="J125" s="561">
        <f>'Merluza común Artesanal'!I103</f>
        <v>6.5550000000000006</v>
      </c>
      <c r="K125" s="561">
        <f>'Merluza común Artesanal'!J103</f>
        <v>1.68</v>
      </c>
      <c r="L125" s="561">
        <f>'Merluza común Artesanal'!K103</f>
        <v>4.8750000000000009</v>
      </c>
      <c r="M125" s="575">
        <f>'Merluza común Artesanal'!L103</f>
        <v>0.25629290617848965</v>
      </c>
      <c r="N125" s="568" t="str">
        <f>'Merluza común Artesanal'!M103</f>
        <v>-</v>
      </c>
      <c r="O125" s="562">
        <f>Resumen_año!$C$5</f>
        <v>44018</v>
      </c>
      <c r="P125" s="563">
        <v>2020</v>
      </c>
      <c r="Q125" s="350"/>
    </row>
    <row r="126" spans="1:17" s="349" customFormat="1" ht="15">
      <c r="A126" s="560" t="s">
        <v>88</v>
      </c>
      <c r="B126" s="560" t="s">
        <v>89</v>
      </c>
      <c r="C126" s="560" t="s">
        <v>109</v>
      </c>
      <c r="D126" s="569" t="s">
        <v>404</v>
      </c>
      <c r="E126" s="570" t="str">
        <f>+'Merluza común Artesanal'!E102</f>
        <v>NICOL (RPA 963246)</v>
      </c>
      <c r="F126" s="560" t="s">
        <v>94</v>
      </c>
      <c r="G126" s="560" t="s">
        <v>95</v>
      </c>
      <c r="H126" s="561">
        <f>'Merluza común Artesanal'!G104</f>
        <v>7.1150000000000002</v>
      </c>
      <c r="I126" s="561">
        <f>'Merluza común Artesanal'!H104</f>
        <v>0</v>
      </c>
      <c r="J126" s="561">
        <f>'Merluza común Artesanal'!I104</f>
        <v>11.990000000000002</v>
      </c>
      <c r="K126" s="561">
        <f>'Merluza común Artesanal'!J104</f>
        <v>0</v>
      </c>
      <c r="L126" s="561">
        <f>'Merluza común Artesanal'!K104</f>
        <v>11.990000000000002</v>
      </c>
      <c r="M126" s="575">
        <f>'Merluza común Artesanal'!L104</f>
        <v>0</v>
      </c>
      <c r="N126" s="568" t="str">
        <f>'Merluza común Artesanal'!M104</f>
        <v>-</v>
      </c>
      <c r="O126" s="562">
        <f>Resumen_año!$C$5</f>
        <v>44018</v>
      </c>
      <c r="P126" s="563">
        <v>2020</v>
      </c>
      <c r="Q126" s="350"/>
    </row>
    <row r="127" spans="1:17" s="349" customFormat="1" ht="15">
      <c r="A127" s="560" t="s">
        <v>88</v>
      </c>
      <c r="B127" s="560" t="s">
        <v>89</v>
      </c>
      <c r="C127" s="560" t="s">
        <v>109</v>
      </c>
      <c r="D127" s="569" t="s">
        <v>404</v>
      </c>
      <c r="E127" s="570" t="str">
        <f>+'Merluza común Artesanal'!E102</f>
        <v>NICOL (RPA 963246)</v>
      </c>
      <c r="F127" s="560" t="s">
        <v>91</v>
      </c>
      <c r="G127" s="560" t="s">
        <v>95</v>
      </c>
      <c r="H127" s="561">
        <f>'Merluza común Artesanal'!N102</f>
        <v>14.23</v>
      </c>
      <c r="I127" s="561">
        <f>'Merluza común Artesanal'!O102</f>
        <v>0</v>
      </c>
      <c r="J127" s="561">
        <f>'Merluza común Artesanal'!P102</f>
        <v>14.23</v>
      </c>
      <c r="K127" s="561">
        <f>'Merluza común Artesanal'!Q102</f>
        <v>2.2400000000000002</v>
      </c>
      <c r="L127" s="561">
        <f>'Merluza común Artesanal'!R102</f>
        <v>11.99</v>
      </c>
      <c r="M127" s="575">
        <f>'Merluza común Artesanal'!S102</f>
        <v>0.157413914265636</v>
      </c>
      <c r="N127" s="568" t="s">
        <v>258</v>
      </c>
      <c r="O127" s="562">
        <f>Resumen_año!$C$5</f>
        <v>44018</v>
      </c>
      <c r="P127" s="563">
        <v>2020</v>
      </c>
      <c r="Q127" s="350"/>
    </row>
    <row r="128" spans="1:17" s="349" customFormat="1" ht="15">
      <c r="A128" s="560" t="s">
        <v>88</v>
      </c>
      <c r="B128" s="560" t="s">
        <v>89</v>
      </c>
      <c r="C128" s="560" t="s">
        <v>109</v>
      </c>
      <c r="D128" s="569" t="s">
        <v>404</v>
      </c>
      <c r="E128" s="570" t="str">
        <f>+'Merluza común Artesanal'!E105</f>
        <v>EMILIA ANTONIA (RPA 968621)</v>
      </c>
      <c r="F128" s="560" t="s">
        <v>91</v>
      </c>
      <c r="G128" s="560" t="s">
        <v>91</v>
      </c>
      <c r="H128" s="561">
        <f>'Merluza común Artesanal'!G105</f>
        <v>1.254</v>
      </c>
      <c r="I128" s="561">
        <f>'Merluza común Artesanal'!H105</f>
        <v>0</v>
      </c>
      <c r="J128" s="561">
        <f>'Merluza común Artesanal'!I105</f>
        <v>1.254</v>
      </c>
      <c r="K128" s="561">
        <f>'Merluza común Artesanal'!J105</f>
        <v>0.84</v>
      </c>
      <c r="L128" s="561">
        <f>'Merluza común Artesanal'!K105</f>
        <v>0.41400000000000003</v>
      </c>
      <c r="M128" s="575">
        <f>'Merluza común Artesanal'!L105</f>
        <v>0.66985645933014348</v>
      </c>
      <c r="N128" s="568" t="str">
        <f>'Merluza común Artesanal'!M105</f>
        <v>-</v>
      </c>
      <c r="O128" s="562">
        <f>Resumen_año!$C$5</f>
        <v>44018</v>
      </c>
      <c r="P128" s="563">
        <v>2020</v>
      </c>
      <c r="Q128" s="350"/>
    </row>
    <row r="129" spans="1:17" s="349" customFormat="1" ht="15">
      <c r="A129" s="560" t="s">
        <v>88</v>
      </c>
      <c r="B129" s="560" t="s">
        <v>89</v>
      </c>
      <c r="C129" s="560" t="s">
        <v>109</v>
      </c>
      <c r="D129" s="569" t="s">
        <v>404</v>
      </c>
      <c r="E129" s="570" t="str">
        <f>+'Merluza común Artesanal'!E105</f>
        <v>EMILIA ANTONIA (RPA 968621)</v>
      </c>
      <c r="F129" s="560" t="s">
        <v>92</v>
      </c>
      <c r="G129" s="560" t="s">
        <v>93</v>
      </c>
      <c r="H129" s="561">
        <f>'Merluza común Artesanal'!G106</f>
        <v>5.87</v>
      </c>
      <c r="I129" s="561">
        <f>'Merluza común Artesanal'!H106</f>
        <v>0</v>
      </c>
      <c r="J129" s="561">
        <f>'Merluza común Artesanal'!I106</f>
        <v>6.2839999999999998</v>
      </c>
      <c r="K129" s="561">
        <f>'Merluza común Artesanal'!J106</f>
        <v>3.2759999999999998</v>
      </c>
      <c r="L129" s="561">
        <f>'Merluza común Artesanal'!K106</f>
        <v>3.008</v>
      </c>
      <c r="M129" s="575">
        <f>'Merluza común Artesanal'!L106</f>
        <v>0.52132399745385105</v>
      </c>
      <c r="N129" s="568" t="str">
        <f>'Merluza común Artesanal'!M106</f>
        <v>-</v>
      </c>
      <c r="O129" s="562">
        <f>Resumen_año!$C$5</f>
        <v>44018</v>
      </c>
      <c r="P129" s="563">
        <v>2020</v>
      </c>
      <c r="Q129" s="350"/>
    </row>
    <row r="130" spans="1:17" s="349" customFormat="1" ht="15">
      <c r="A130" s="560" t="s">
        <v>88</v>
      </c>
      <c r="B130" s="560" t="s">
        <v>89</v>
      </c>
      <c r="C130" s="560" t="s">
        <v>109</v>
      </c>
      <c r="D130" s="569" t="s">
        <v>404</v>
      </c>
      <c r="E130" s="570" t="str">
        <f>+'Merluza común Artesanal'!E105</f>
        <v>EMILIA ANTONIA (RPA 968621)</v>
      </c>
      <c r="F130" s="560" t="s">
        <v>94</v>
      </c>
      <c r="G130" s="560" t="s">
        <v>95</v>
      </c>
      <c r="H130" s="561">
        <f>'Merluza común Artesanal'!G107</f>
        <v>7.1230000000000002</v>
      </c>
      <c r="I130" s="561">
        <f>'Merluza común Artesanal'!H107</f>
        <v>0</v>
      </c>
      <c r="J130" s="561">
        <f>'Merluza común Artesanal'!I107</f>
        <v>10.131</v>
      </c>
      <c r="K130" s="561">
        <f>'Merluza común Artesanal'!J107</f>
        <v>0</v>
      </c>
      <c r="L130" s="561">
        <f>'Merluza común Artesanal'!K107</f>
        <v>10.131</v>
      </c>
      <c r="M130" s="575">
        <f>'Merluza común Artesanal'!L107</f>
        <v>0</v>
      </c>
      <c r="N130" s="568" t="str">
        <f>'Merluza común Artesanal'!M107</f>
        <v>-</v>
      </c>
      <c r="O130" s="562">
        <f>Resumen_año!$C$5</f>
        <v>44018</v>
      </c>
      <c r="P130" s="563">
        <v>2020</v>
      </c>
      <c r="Q130" s="350"/>
    </row>
    <row r="131" spans="1:17" s="349" customFormat="1" ht="15">
      <c r="A131" s="560" t="s">
        <v>88</v>
      </c>
      <c r="B131" s="560" t="s">
        <v>89</v>
      </c>
      <c r="C131" s="560" t="s">
        <v>109</v>
      </c>
      <c r="D131" s="569" t="s">
        <v>404</v>
      </c>
      <c r="E131" s="570" t="str">
        <f>+'Merluza común Artesanal'!E105</f>
        <v>EMILIA ANTONIA (RPA 968621)</v>
      </c>
      <c r="F131" s="560" t="s">
        <v>91</v>
      </c>
      <c r="G131" s="560" t="s">
        <v>95</v>
      </c>
      <c r="H131" s="561">
        <f>'Merluza común Artesanal'!N105</f>
        <v>14.247</v>
      </c>
      <c r="I131" s="561">
        <f>'Merluza común Artesanal'!O105</f>
        <v>0</v>
      </c>
      <c r="J131" s="561">
        <f>'Merluza común Artesanal'!P105</f>
        <v>14.247</v>
      </c>
      <c r="K131" s="561">
        <f>'Merluza común Artesanal'!Q105</f>
        <v>4.1159999999999997</v>
      </c>
      <c r="L131" s="561">
        <f>'Merluza común Artesanal'!R105</f>
        <v>10.131</v>
      </c>
      <c r="M131" s="575">
        <f>'Merluza común Artesanal'!S105</f>
        <v>0.28890292693198566</v>
      </c>
      <c r="N131" s="568" t="s">
        <v>258</v>
      </c>
      <c r="O131" s="562">
        <f>Resumen_año!$C$5</f>
        <v>44018</v>
      </c>
      <c r="P131" s="563">
        <v>2020</v>
      </c>
      <c r="Q131" s="350"/>
    </row>
    <row r="132" spans="1:17" s="349" customFormat="1" ht="15">
      <c r="A132" s="560" t="s">
        <v>88</v>
      </c>
      <c r="B132" s="560" t="s">
        <v>89</v>
      </c>
      <c r="C132" s="560" t="s">
        <v>109</v>
      </c>
      <c r="D132" s="569" t="s">
        <v>404</v>
      </c>
      <c r="E132" s="570" t="str">
        <f>+'Merluza común Artesanal'!E108</f>
        <v>LOS PITAS (RPA 902011)</v>
      </c>
      <c r="F132" s="560" t="s">
        <v>91</v>
      </c>
      <c r="G132" s="560" t="s">
        <v>91</v>
      </c>
      <c r="H132" s="561">
        <f>'Merluza común Artesanal'!G108</f>
        <v>1.254</v>
      </c>
      <c r="I132" s="561">
        <f>'Merluza común Artesanal'!H108</f>
        <v>0</v>
      </c>
      <c r="J132" s="561">
        <f>'Merluza común Artesanal'!I108</f>
        <v>1.254</v>
      </c>
      <c r="K132" s="561">
        <f>'Merluza común Artesanal'!J108</f>
        <v>0</v>
      </c>
      <c r="L132" s="561">
        <f>'Merluza común Artesanal'!K108</f>
        <v>1.254</v>
      </c>
      <c r="M132" s="575">
        <f>'Merluza común Artesanal'!L108</f>
        <v>0</v>
      </c>
      <c r="N132" s="568" t="str">
        <f>'Merluza común Artesanal'!M108</f>
        <v>-</v>
      </c>
      <c r="O132" s="562">
        <f>Resumen_año!$C$5</f>
        <v>44018</v>
      </c>
      <c r="P132" s="563">
        <v>2020</v>
      </c>
      <c r="Q132" s="350"/>
    </row>
    <row r="133" spans="1:17" s="349" customFormat="1" ht="15">
      <c r="A133" s="560" t="s">
        <v>88</v>
      </c>
      <c r="B133" s="560" t="s">
        <v>89</v>
      </c>
      <c r="C133" s="560" t="s">
        <v>109</v>
      </c>
      <c r="D133" s="569" t="s">
        <v>404</v>
      </c>
      <c r="E133" s="570" t="str">
        <f>+'Merluza común Artesanal'!E108</f>
        <v>LOS PITAS (RPA 902011)</v>
      </c>
      <c r="F133" s="560" t="s">
        <v>92</v>
      </c>
      <c r="G133" s="560" t="s">
        <v>93</v>
      </c>
      <c r="H133" s="561">
        <f>'Merluza común Artesanal'!G109</f>
        <v>5.8710000000000004</v>
      </c>
      <c r="I133" s="561">
        <f>'Merluza común Artesanal'!H109</f>
        <v>0</v>
      </c>
      <c r="J133" s="561">
        <f>'Merluza común Artesanal'!I109</f>
        <v>7.125</v>
      </c>
      <c r="K133" s="561">
        <f>'Merluza común Artesanal'!J109</f>
        <v>0</v>
      </c>
      <c r="L133" s="561">
        <f>'Merluza común Artesanal'!K109</f>
        <v>7.125</v>
      </c>
      <c r="M133" s="575">
        <f>'Merluza común Artesanal'!L109</f>
        <v>0</v>
      </c>
      <c r="N133" s="568" t="str">
        <f>'Merluza común Artesanal'!M109</f>
        <v>-</v>
      </c>
      <c r="O133" s="562">
        <f>Resumen_año!$C$5</f>
        <v>44018</v>
      </c>
      <c r="P133" s="563">
        <v>2020</v>
      </c>
      <c r="Q133" s="350"/>
    </row>
    <row r="134" spans="1:17" s="349" customFormat="1" ht="15">
      <c r="A134" s="560" t="s">
        <v>88</v>
      </c>
      <c r="B134" s="560" t="s">
        <v>89</v>
      </c>
      <c r="C134" s="560" t="s">
        <v>109</v>
      </c>
      <c r="D134" s="569" t="s">
        <v>404</v>
      </c>
      <c r="E134" s="570" t="str">
        <f>+'Merluza común Artesanal'!E108</f>
        <v>LOS PITAS (RPA 902011)</v>
      </c>
      <c r="F134" s="560" t="s">
        <v>94</v>
      </c>
      <c r="G134" s="560" t="s">
        <v>95</v>
      </c>
      <c r="H134" s="561">
        <f>'Merluza común Artesanal'!G110</f>
        <v>7.125</v>
      </c>
      <c r="I134" s="561">
        <f>'Merluza común Artesanal'!H110</f>
        <v>0</v>
      </c>
      <c r="J134" s="561">
        <f>'Merluza común Artesanal'!I110</f>
        <v>14.25</v>
      </c>
      <c r="K134" s="561">
        <f>'Merluza común Artesanal'!J110</f>
        <v>0</v>
      </c>
      <c r="L134" s="561">
        <f>'Merluza común Artesanal'!K110</f>
        <v>14.25</v>
      </c>
      <c r="M134" s="575">
        <f>'Merluza común Artesanal'!L110</f>
        <v>0</v>
      </c>
      <c r="N134" s="568" t="str">
        <f>'Merluza común Artesanal'!M110</f>
        <v>-</v>
      </c>
      <c r="O134" s="562">
        <f>Resumen_año!$C$5</f>
        <v>44018</v>
      </c>
      <c r="P134" s="563">
        <v>2020</v>
      </c>
      <c r="Q134" s="350"/>
    </row>
    <row r="135" spans="1:17" s="349" customFormat="1" ht="15">
      <c r="A135" s="560" t="s">
        <v>88</v>
      </c>
      <c r="B135" s="560" t="s">
        <v>89</v>
      </c>
      <c r="C135" s="560" t="s">
        <v>109</v>
      </c>
      <c r="D135" s="569" t="s">
        <v>404</v>
      </c>
      <c r="E135" s="570" t="str">
        <f>+'Merluza común Artesanal'!E108</f>
        <v>LOS PITAS (RPA 902011)</v>
      </c>
      <c r="F135" s="560" t="s">
        <v>91</v>
      </c>
      <c r="G135" s="560" t="s">
        <v>95</v>
      </c>
      <c r="H135" s="561">
        <f>'Merluza común Artesanal'!N108</f>
        <v>14.25</v>
      </c>
      <c r="I135" s="561">
        <f>'Merluza común Artesanal'!O108</f>
        <v>0</v>
      </c>
      <c r="J135" s="561">
        <f>'Merluza común Artesanal'!P108</f>
        <v>14.25</v>
      </c>
      <c r="K135" s="561">
        <f>'Merluza común Artesanal'!Q108</f>
        <v>0</v>
      </c>
      <c r="L135" s="561">
        <f>'Merluza común Artesanal'!R108</f>
        <v>14.25</v>
      </c>
      <c r="M135" s="575">
        <f>'Merluza común Artesanal'!S108</f>
        <v>0</v>
      </c>
      <c r="N135" s="568" t="s">
        <v>258</v>
      </c>
      <c r="O135" s="562">
        <f>Resumen_año!$C$5</f>
        <v>44018</v>
      </c>
      <c r="P135" s="563">
        <v>2020</v>
      </c>
      <c r="Q135" s="350"/>
    </row>
    <row r="136" spans="1:17" s="349" customFormat="1" ht="15">
      <c r="A136" s="560" t="s">
        <v>88</v>
      </c>
      <c r="B136" s="560" t="s">
        <v>89</v>
      </c>
      <c r="C136" s="560" t="s">
        <v>109</v>
      </c>
      <c r="D136" s="569" t="s">
        <v>404</v>
      </c>
      <c r="E136" s="570" t="str">
        <f>+'Merluza común Artesanal'!E111</f>
        <v>CHICO PITA (RPA 928200)</v>
      </c>
      <c r="F136" s="560" t="s">
        <v>91</v>
      </c>
      <c r="G136" s="560" t="s">
        <v>91</v>
      </c>
      <c r="H136" s="561">
        <f>'Merluza común Artesanal'!G111</f>
        <v>1.254</v>
      </c>
      <c r="I136" s="561">
        <f>'Merluza común Artesanal'!H111</f>
        <v>0</v>
      </c>
      <c r="J136" s="561">
        <f>'Merluza común Artesanal'!I111</f>
        <v>1.254</v>
      </c>
      <c r="K136" s="561">
        <f>'Merluza común Artesanal'!J111</f>
        <v>0</v>
      </c>
      <c r="L136" s="561">
        <f>'Merluza común Artesanal'!K111</f>
        <v>1.254</v>
      </c>
      <c r="M136" s="575">
        <f>'Merluza común Artesanal'!L111</f>
        <v>0</v>
      </c>
      <c r="N136" s="568" t="str">
        <f>'Merluza común Artesanal'!M111</f>
        <v>-</v>
      </c>
      <c r="O136" s="562">
        <f>Resumen_año!$C$5</f>
        <v>44018</v>
      </c>
      <c r="P136" s="563">
        <v>2020</v>
      </c>
      <c r="Q136" s="350"/>
    </row>
    <row r="137" spans="1:17" s="349" customFormat="1" ht="15">
      <c r="A137" s="560" t="s">
        <v>88</v>
      </c>
      <c r="B137" s="560" t="s">
        <v>89</v>
      </c>
      <c r="C137" s="560" t="s">
        <v>109</v>
      </c>
      <c r="D137" s="569" t="s">
        <v>404</v>
      </c>
      <c r="E137" s="570" t="str">
        <f>+'Merluza común Artesanal'!E111</f>
        <v>CHICO PITA (RPA 928200)</v>
      </c>
      <c r="F137" s="560" t="s">
        <v>92</v>
      </c>
      <c r="G137" s="560" t="s">
        <v>93</v>
      </c>
      <c r="H137" s="561">
        <f>'Merluza común Artesanal'!G112</f>
        <v>5.8710000000000004</v>
      </c>
      <c r="I137" s="561">
        <f>'Merluza común Artesanal'!H112</f>
        <v>0</v>
      </c>
      <c r="J137" s="561">
        <f>'Merluza común Artesanal'!I112</f>
        <v>7.125</v>
      </c>
      <c r="K137" s="561">
        <f>'Merluza común Artesanal'!J112</f>
        <v>3.8079999999999998</v>
      </c>
      <c r="L137" s="561">
        <f>'Merluza común Artesanal'!K112</f>
        <v>3.3170000000000002</v>
      </c>
      <c r="M137" s="575">
        <f>'Merluza común Artesanal'!L112</f>
        <v>0.53445614035087718</v>
      </c>
      <c r="N137" s="568" t="str">
        <f>'Merluza común Artesanal'!M112</f>
        <v>-</v>
      </c>
      <c r="O137" s="562">
        <f>Resumen_año!$C$5</f>
        <v>44018</v>
      </c>
      <c r="P137" s="563">
        <v>2020</v>
      </c>
      <c r="Q137" s="350"/>
    </row>
    <row r="138" spans="1:17" s="349" customFormat="1" ht="15">
      <c r="A138" s="560" t="s">
        <v>88</v>
      </c>
      <c r="B138" s="560" t="s">
        <v>89</v>
      </c>
      <c r="C138" s="560" t="s">
        <v>109</v>
      </c>
      <c r="D138" s="569" t="s">
        <v>404</v>
      </c>
      <c r="E138" s="570" t="str">
        <f>+'Merluza común Artesanal'!E111</f>
        <v>CHICO PITA (RPA 928200)</v>
      </c>
      <c r="F138" s="560" t="s">
        <v>94</v>
      </c>
      <c r="G138" s="560" t="s">
        <v>95</v>
      </c>
      <c r="H138" s="561">
        <f>'Merluza común Artesanal'!G113</f>
        <v>7.125</v>
      </c>
      <c r="I138" s="561">
        <f>'Merluza común Artesanal'!H113</f>
        <v>0</v>
      </c>
      <c r="J138" s="561">
        <f>'Merluza común Artesanal'!I113</f>
        <v>10.442</v>
      </c>
      <c r="K138" s="561">
        <f>'Merluza común Artesanal'!J113</f>
        <v>0</v>
      </c>
      <c r="L138" s="561">
        <f>'Merluza común Artesanal'!K113</f>
        <v>10.442</v>
      </c>
      <c r="M138" s="575">
        <f>'Merluza común Artesanal'!L113</f>
        <v>0</v>
      </c>
      <c r="N138" s="568" t="str">
        <f>'Merluza común Artesanal'!M113</f>
        <v>-</v>
      </c>
      <c r="O138" s="562">
        <f>Resumen_año!$C$5</f>
        <v>44018</v>
      </c>
      <c r="P138" s="563">
        <v>2020</v>
      </c>
      <c r="Q138" s="350"/>
    </row>
    <row r="139" spans="1:17" s="349" customFormat="1" ht="15">
      <c r="A139" s="560" t="s">
        <v>88</v>
      </c>
      <c r="B139" s="560" t="s">
        <v>89</v>
      </c>
      <c r="C139" s="560" t="s">
        <v>109</v>
      </c>
      <c r="D139" s="569" t="s">
        <v>404</v>
      </c>
      <c r="E139" s="570" t="str">
        <f>+'Merluza común Artesanal'!E111</f>
        <v>CHICO PITA (RPA 928200)</v>
      </c>
      <c r="F139" s="560" t="s">
        <v>91</v>
      </c>
      <c r="G139" s="560" t="s">
        <v>95</v>
      </c>
      <c r="H139" s="561">
        <f>'Merluza común Artesanal'!N111</f>
        <v>14.25</v>
      </c>
      <c r="I139" s="561">
        <f>'Merluza común Artesanal'!O111</f>
        <v>0</v>
      </c>
      <c r="J139" s="561">
        <f>'Merluza común Artesanal'!P111</f>
        <v>14.25</v>
      </c>
      <c r="K139" s="561">
        <f>'Merluza común Artesanal'!Q111</f>
        <v>3.8079999999999998</v>
      </c>
      <c r="L139" s="561">
        <f>'Merluza común Artesanal'!R111</f>
        <v>10.442</v>
      </c>
      <c r="M139" s="575">
        <f>'Merluza común Artesanal'!S111</f>
        <v>0.26722807017543859</v>
      </c>
      <c r="N139" s="568" t="s">
        <v>258</v>
      </c>
      <c r="O139" s="562">
        <f>Resumen_año!$C$5</f>
        <v>44018</v>
      </c>
      <c r="P139" s="563">
        <v>2020</v>
      </c>
      <c r="Q139" s="350"/>
    </row>
    <row r="140" spans="1:17" s="349" customFormat="1" ht="15">
      <c r="A140" s="560" t="s">
        <v>88</v>
      </c>
      <c r="B140" s="560" t="s">
        <v>89</v>
      </c>
      <c r="C140" s="560" t="s">
        <v>109</v>
      </c>
      <c r="D140" s="569" t="s">
        <v>404</v>
      </c>
      <c r="E140" s="570" t="str">
        <f>+'Merluza común Artesanal'!E114</f>
        <v>LA SOFI (RPA 954560)</v>
      </c>
      <c r="F140" s="560" t="s">
        <v>91</v>
      </c>
      <c r="G140" s="560" t="s">
        <v>91</v>
      </c>
      <c r="H140" s="561">
        <f>'Merluza común Artesanal'!G114</f>
        <v>1.254</v>
      </c>
      <c r="I140" s="561">
        <f>'Merluza común Artesanal'!H114</f>
        <v>0</v>
      </c>
      <c r="J140" s="561">
        <f>'Merluza común Artesanal'!I114</f>
        <v>1.254</v>
      </c>
      <c r="K140" s="561">
        <f>'Merluza común Artesanal'!J114</f>
        <v>0</v>
      </c>
      <c r="L140" s="561">
        <f>'Merluza común Artesanal'!K114</f>
        <v>1.254</v>
      </c>
      <c r="M140" s="575">
        <f>'Merluza común Artesanal'!L114</f>
        <v>0</v>
      </c>
      <c r="N140" s="568" t="str">
        <f>'Merluza común Artesanal'!M114</f>
        <v>-</v>
      </c>
      <c r="O140" s="562">
        <f>Resumen_año!$C$5</f>
        <v>44018</v>
      </c>
      <c r="P140" s="563">
        <v>2020</v>
      </c>
      <c r="Q140" s="350"/>
    </row>
    <row r="141" spans="1:17" s="349" customFormat="1" ht="15">
      <c r="A141" s="560" t="s">
        <v>88</v>
      </c>
      <c r="B141" s="560" t="s">
        <v>89</v>
      </c>
      <c r="C141" s="560" t="s">
        <v>109</v>
      </c>
      <c r="D141" s="569" t="s">
        <v>404</v>
      </c>
      <c r="E141" s="570" t="str">
        <f>+'Merluza común Artesanal'!E114</f>
        <v>LA SOFI (RPA 954560)</v>
      </c>
      <c r="F141" s="560" t="s">
        <v>92</v>
      </c>
      <c r="G141" s="560" t="s">
        <v>93</v>
      </c>
      <c r="H141" s="561">
        <f>'Merluza común Artesanal'!G115</f>
        <v>5.87</v>
      </c>
      <c r="I141" s="561">
        <f>'Merluza común Artesanal'!H115</f>
        <v>0</v>
      </c>
      <c r="J141" s="561">
        <f>'Merluza común Artesanal'!I115</f>
        <v>7.1240000000000006</v>
      </c>
      <c r="K141" s="561">
        <f>'Merluza común Artesanal'!J115</f>
        <v>0</v>
      </c>
      <c r="L141" s="561">
        <f>'Merluza común Artesanal'!K115</f>
        <v>7.1240000000000006</v>
      </c>
      <c r="M141" s="575">
        <f>'Merluza común Artesanal'!L115</f>
        <v>0</v>
      </c>
      <c r="N141" s="568" t="str">
        <f>'Merluza común Artesanal'!M115</f>
        <v>-</v>
      </c>
      <c r="O141" s="562">
        <f>Resumen_año!$C$5</f>
        <v>44018</v>
      </c>
      <c r="P141" s="563">
        <v>2020</v>
      </c>
      <c r="Q141" s="350"/>
    </row>
    <row r="142" spans="1:17" s="349" customFormat="1" ht="15">
      <c r="A142" s="560" t="s">
        <v>88</v>
      </c>
      <c r="B142" s="560" t="s">
        <v>89</v>
      </c>
      <c r="C142" s="560" t="s">
        <v>109</v>
      </c>
      <c r="D142" s="569" t="s">
        <v>404</v>
      </c>
      <c r="E142" s="570" t="str">
        <f>+'Merluza común Artesanal'!E114</f>
        <v>LA SOFI (RPA 954560)</v>
      </c>
      <c r="F142" s="560" t="s">
        <v>94</v>
      </c>
      <c r="G142" s="560" t="s">
        <v>95</v>
      </c>
      <c r="H142" s="561">
        <f>'Merluza común Artesanal'!G116</f>
        <v>7.1230000000000002</v>
      </c>
      <c r="I142" s="561">
        <f>'Merluza común Artesanal'!H116</f>
        <v>0</v>
      </c>
      <c r="J142" s="561">
        <f>'Merluza común Artesanal'!I116</f>
        <v>14.247</v>
      </c>
      <c r="K142" s="561">
        <f>'Merluza común Artesanal'!J116</f>
        <v>0</v>
      </c>
      <c r="L142" s="561">
        <f>'Merluza común Artesanal'!K116</f>
        <v>14.247</v>
      </c>
      <c r="M142" s="575">
        <f>'Merluza común Artesanal'!L116</f>
        <v>0</v>
      </c>
      <c r="N142" s="568" t="str">
        <f>'Merluza común Artesanal'!M116</f>
        <v>-</v>
      </c>
      <c r="O142" s="562">
        <f>Resumen_año!$C$5</f>
        <v>44018</v>
      </c>
      <c r="P142" s="563">
        <v>2020</v>
      </c>
      <c r="Q142" s="350"/>
    </row>
    <row r="143" spans="1:17" s="349" customFormat="1" ht="15">
      <c r="A143" s="560" t="s">
        <v>88</v>
      </c>
      <c r="B143" s="560" t="s">
        <v>89</v>
      </c>
      <c r="C143" s="560" t="s">
        <v>109</v>
      </c>
      <c r="D143" s="569" t="s">
        <v>404</v>
      </c>
      <c r="E143" s="570" t="str">
        <f>+'Merluza común Artesanal'!E114</f>
        <v>LA SOFI (RPA 954560)</v>
      </c>
      <c r="F143" s="560" t="s">
        <v>91</v>
      </c>
      <c r="G143" s="560" t="s">
        <v>95</v>
      </c>
      <c r="H143" s="561">
        <f>'Merluza común Artesanal'!N114</f>
        <v>14.247</v>
      </c>
      <c r="I143" s="561">
        <f>'Merluza común Artesanal'!O114</f>
        <v>0</v>
      </c>
      <c r="J143" s="561">
        <f>'Merluza común Artesanal'!P114</f>
        <v>14.247</v>
      </c>
      <c r="K143" s="561">
        <f>'Merluza común Artesanal'!Q114</f>
        <v>0</v>
      </c>
      <c r="L143" s="561">
        <f>'Merluza común Artesanal'!R114</f>
        <v>14.247</v>
      </c>
      <c r="M143" s="575">
        <f>'Merluza común Artesanal'!S114</f>
        <v>0</v>
      </c>
      <c r="N143" s="568" t="s">
        <v>258</v>
      </c>
      <c r="O143" s="562">
        <f>Resumen_año!$C$5</f>
        <v>44018</v>
      </c>
      <c r="P143" s="563">
        <v>2020</v>
      </c>
      <c r="Q143" s="350"/>
    </row>
    <row r="144" spans="1:17" s="349" customFormat="1" ht="15">
      <c r="A144" s="560" t="s">
        <v>88</v>
      </c>
      <c r="B144" s="560" t="s">
        <v>89</v>
      </c>
      <c r="C144" s="560" t="s">
        <v>109</v>
      </c>
      <c r="D144" s="569" t="s">
        <v>404</v>
      </c>
      <c r="E144" s="570" t="str">
        <f>+'Merluza común Artesanal'!E117</f>
        <v>ELISABETH II (RPA 968125)</v>
      </c>
      <c r="F144" s="560" t="s">
        <v>91</v>
      </c>
      <c r="G144" s="560" t="s">
        <v>91</v>
      </c>
      <c r="H144" s="561">
        <f>'Merluza común Artesanal'!G117</f>
        <v>1.2529999999999999</v>
      </c>
      <c r="I144" s="561">
        <f>'Merluza común Artesanal'!H117</f>
        <v>0</v>
      </c>
      <c r="J144" s="561">
        <f>'Merluza común Artesanal'!I117</f>
        <v>1.2529999999999999</v>
      </c>
      <c r="K144" s="561">
        <f>'Merluza común Artesanal'!J117</f>
        <v>0.14000000000000001</v>
      </c>
      <c r="L144" s="561">
        <f>'Merluza común Artesanal'!K117</f>
        <v>1.113</v>
      </c>
      <c r="M144" s="575">
        <f>'Merluza común Artesanal'!L117</f>
        <v>0.11173184357541902</v>
      </c>
      <c r="N144" s="568" t="str">
        <f>'Merluza común Artesanal'!M117</f>
        <v>-</v>
      </c>
      <c r="O144" s="562">
        <f>Resumen_año!$C$5</f>
        <v>44018</v>
      </c>
      <c r="P144" s="563">
        <v>2020</v>
      </c>
      <c r="Q144" s="350"/>
    </row>
    <row r="145" spans="1:17" s="349" customFormat="1" ht="15">
      <c r="A145" s="560" t="s">
        <v>88</v>
      </c>
      <c r="B145" s="560" t="s">
        <v>89</v>
      </c>
      <c r="C145" s="560" t="s">
        <v>109</v>
      </c>
      <c r="D145" s="569" t="s">
        <v>404</v>
      </c>
      <c r="E145" s="570" t="str">
        <f>+'Merluza común Artesanal'!E117</f>
        <v>ELISABETH II (RPA 968125)</v>
      </c>
      <c r="F145" s="560" t="s">
        <v>92</v>
      </c>
      <c r="G145" s="560" t="s">
        <v>93</v>
      </c>
      <c r="H145" s="561">
        <f>'Merluza común Artesanal'!G118</f>
        <v>5.8680000000000003</v>
      </c>
      <c r="I145" s="561">
        <f>'Merluza común Artesanal'!H118</f>
        <v>0</v>
      </c>
      <c r="J145" s="561">
        <f>'Merluza común Artesanal'!I118</f>
        <v>6.9809999999999999</v>
      </c>
      <c r="K145" s="561">
        <f>'Merluza común Artesanal'!J118</f>
        <v>3.476</v>
      </c>
      <c r="L145" s="561">
        <f>'Merluza común Artesanal'!K118</f>
        <v>3.5049999999999999</v>
      </c>
      <c r="M145" s="575">
        <f>'Merluza común Artesanal'!L118</f>
        <v>0.49792293367712365</v>
      </c>
      <c r="N145" s="568" t="str">
        <f>'Merluza común Artesanal'!M118</f>
        <v>-</v>
      </c>
      <c r="O145" s="562">
        <f>Resumen_año!$C$5</f>
        <v>44018</v>
      </c>
      <c r="P145" s="563">
        <v>2020</v>
      </c>
      <c r="Q145" s="350"/>
    </row>
    <row r="146" spans="1:17" s="349" customFormat="1" ht="15">
      <c r="A146" s="560" t="s">
        <v>88</v>
      </c>
      <c r="B146" s="560" t="s">
        <v>89</v>
      </c>
      <c r="C146" s="560" t="s">
        <v>109</v>
      </c>
      <c r="D146" s="569" t="s">
        <v>404</v>
      </c>
      <c r="E146" s="570" t="str">
        <f>+'Merluza común Artesanal'!E117</f>
        <v>ELISABETH II (RPA 968125)</v>
      </c>
      <c r="F146" s="560" t="s">
        <v>94</v>
      </c>
      <c r="G146" s="560" t="s">
        <v>95</v>
      </c>
      <c r="H146" s="561">
        <f>'Merluza común Artesanal'!G119</f>
        <v>7.1210000000000004</v>
      </c>
      <c r="I146" s="561">
        <f>'Merluza común Artesanal'!H119</f>
        <v>0</v>
      </c>
      <c r="J146" s="561">
        <f>'Merluza común Artesanal'!I119</f>
        <v>10.626000000000001</v>
      </c>
      <c r="K146" s="561">
        <f>'Merluza común Artesanal'!J119</f>
        <v>0</v>
      </c>
      <c r="L146" s="561">
        <f>'Merluza común Artesanal'!K119</f>
        <v>10.626000000000001</v>
      </c>
      <c r="M146" s="575">
        <f>'Merluza común Artesanal'!L119</f>
        <v>0</v>
      </c>
      <c r="N146" s="568" t="str">
        <f>'Merluza común Artesanal'!M119</f>
        <v>-</v>
      </c>
      <c r="O146" s="562">
        <f>Resumen_año!$C$5</f>
        <v>44018</v>
      </c>
      <c r="P146" s="563">
        <v>2020</v>
      </c>
      <c r="Q146" s="350"/>
    </row>
    <row r="147" spans="1:17" s="349" customFormat="1" ht="15">
      <c r="A147" s="560" t="s">
        <v>88</v>
      </c>
      <c r="B147" s="560" t="s">
        <v>89</v>
      </c>
      <c r="C147" s="560" t="s">
        <v>109</v>
      </c>
      <c r="D147" s="569" t="s">
        <v>404</v>
      </c>
      <c r="E147" s="570" t="str">
        <f>+'Merluza común Artesanal'!E117</f>
        <v>ELISABETH II (RPA 968125)</v>
      </c>
      <c r="F147" s="560" t="s">
        <v>91</v>
      </c>
      <c r="G147" s="560" t="s">
        <v>95</v>
      </c>
      <c r="H147" s="561">
        <f>'Merluza común Artesanal'!N117</f>
        <v>14.242000000000001</v>
      </c>
      <c r="I147" s="561">
        <f>'Merluza común Artesanal'!O117</f>
        <v>0</v>
      </c>
      <c r="J147" s="561">
        <f>'Merluza común Artesanal'!P117</f>
        <v>14.242000000000001</v>
      </c>
      <c r="K147" s="561">
        <f>'Merluza común Artesanal'!Q117</f>
        <v>3.6160000000000001</v>
      </c>
      <c r="L147" s="561">
        <f>'Merluza común Artesanal'!R117</f>
        <v>10.626000000000001</v>
      </c>
      <c r="M147" s="575">
        <f>'Merluza común Artesanal'!S117</f>
        <v>0.25389692458924307</v>
      </c>
      <c r="N147" s="568" t="s">
        <v>258</v>
      </c>
      <c r="O147" s="562">
        <f>Resumen_año!$C$5</f>
        <v>44018</v>
      </c>
      <c r="P147" s="563">
        <v>2020</v>
      </c>
      <c r="Q147" s="350"/>
    </row>
    <row r="148" spans="1:17" s="349" customFormat="1" ht="15">
      <c r="A148" s="560" t="s">
        <v>88</v>
      </c>
      <c r="B148" s="560" t="s">
        <v>89</v>
      </c>
      <c r="C148" s="560" t="s">
        <v>109</v>
      </c>
      <c r="D148" s="569" t="s">
        <v>404</v>
      </c>
      <c r="E148" s="570" t="str">
        <f>+'Merluza común Artesanal'!E120</f>
        <v>GENESIS (RPA 956822)</v>
      </c>
      <c r="F148" s="560" t="s">
        <v>91</v>
      </c>
      <c r="G148" s="560" t="s">
        <v>91</v>
      </c>
      <c r="H148" s="561">
        <f>'Merluza común Artesanal'!G120</f>
        <v>1.254</v>
      </c>
      <c r="I148" s="561">
        <f>'Merluza común Artesanal'!H120</f>
        <v>0</v>
      </c>
      <c r="J148" s="561">
        <f>'Merluza común Artesanal'!I120</f>
        <v>1.254</v>
      </c>
      <c r="K148" s="561">
        <f>'Merluza común Artesanal'!J120</f>
        <v>0</v>
      </c>
      <c r="L148" s="561">
        <f>'Merluza común Artesanal'!K120</f>
        <v>1.254</v>
      </c>
      <c r="M148" s="575">
        <f>'Merluza común Artesanal'!L120</f>
        <v>0</v>
      </c>
      <c r="N148" s="568" t="str">
        <f>'Merluza común Artesanal'!M120</f>
        <v>-</v>
      </c>
      <c r="O148" s="562">
        <f>Resumen_año!$C$5</f>
        <v>44018</v>
      </c>
      <c r="P148" s="563">
        <v>2020</v>
      </c>
      <c r="Q148" s="350"/>
    </row>
    <row r="149" spans="1:17" s="349" customFormat="1" ht="15">
      <c r="A149" s="560" t="s">
        <v>88</v>
      </c>
      <c r="B149" s="560" t="s">
        <v>89</v>
      </c>
      <c r="C149" s="560" t="s">
        <v>109</v>
      </c>
      <c r="D149" s="569" t="s">
        <v>404</v>
      </c>
      <c r="E149" s="570" t="str">
        <f>+'Merluza común Artesanal'!E120</f>
        <v>GENESIS (RPA 956822)</v>
      </c>
      <c r="F149" s="560" t="s">
        <v>92</v>
      </c>
      <c r="G149" s="560" t="s">
        <v>93</v>
      </c>
      <c r="H149" s="561">
        <f>'Merluza común Artesanal'!G121</f>
        <v>5.8689999999999998</v>
      </c>
      <c r="I149" s="561">
        <f>'Merluza común Artesanal'!H121</f>
        <v>0</v>
      </c>
      <c r="J149" s="561">
        <f>'Merluza común Artesanal'!I121</f>
        <v>7.1229999999999993</v>
      </c>
      <c r="K149" s="561">
        <f>'Merluza común Artesanal'!J121</f>
        <v>3.92</v>
      </c>
      <c r="L149" s="561">
        <f>'Merluza común Artesanal'!K121</f>
        <v>3.2029999999999994</v>
      </c>
      <c r="M149" s="575">
        <f>'Merluza común Artesanal'!L121</f>
        <v>0.5503299171697319</v>
      </c>
      <c r="N149" s="568" t="str">
        <f>'Merluza común Artesanal'!M121</f>
        <v>-</v>
      </c>
      <c r="O149" s="562">
        <f>Resumen_año!$C$5</f>
        <v>44018</v>
      </c>
      <c r="P149" s="563">
        <v>2020</v>
      </c>
      <c r="Q149" s="350"/>
    </row>
    <row r="150" spans="1:17" s="349" customFormat="1" ht="15">
      <c r="A150" s="560" t="s">
        <v>88</v>
      </c>
      <c r="B150" s="560" t="s">
        <v>89</v>
      </c>
      <c r="C150" s="560" t="s">
        <v>109</v>
      </c>
      <c r="D150" s="569" t="s">
        <v>404</v>
      </c>
      <c r="E150" s="570" t="str">
        <f>+'Merluza común Artesanal'!E120</f>
        <v>GENESIS (RPA 956822)</v>
      </c>
      <c r="F150" s="560" t="s">
        <v>94</v>
      </c>
      <c r="G150" s="560" t="s">
        <v>95</v>
      </c>
      <c r="H150" s="561">
        <f>'Merluza común Artesanal'!G122</f>
        <v>7.1230000000000002</v>
      </c>
      <c r="I150" s="561">
        <f>'Merluza común Artesanal'!H122</f>
        <v>0</v>
      </c>
      <c r="J150" s="561">
        <f>'Merluza común Artesanal'!I122</f>
        <v>10.326000000000001</v>
      </c>
      <c r="K150" s="561">
        <f>'Merluza común Artesanal'!J122</f>
        <v>0</v>
      </c>
      <c r="L150" s="561">
        <f>'Merluza común Artesanal'!K122</f>
        <v>10.326000000000001</v>
      </c>
      <c r="M150" s="575">
        <f>'Merluza común Artesanal'!L122</f>
        <v>0</v>
      </c>
      <c r="N150" s="568" t="str">
        <f>'Merluza común Artesanal'!M122</f>
        <v>-</v>
      </c>
      <c r="O150" s="562">
        <f>Resumen_año!$C$5</f>
        <v>44018</v>
      </c>
      <c r="P150" s="563">
        <v>2020</v>
      </c>
      <c r="Q150" s="350"/>
    </row>
    <row r="151" spans="1:17" s="349" customFormat="1" ht="15">
      <c r="A151" s="560" t="s">
        <v>88</v>
      </c>
      <c r="B151" s="560" t="s">
        <v>89</v>
      </c>
      <c r="C151" s="560" t="s">
        <v>109</v>
      </c>
      <c r="D151" s="569" t="s">
        <v>404</v>
      </c>
      <c r="E151" s="570" t="str">
        <f>+'Merluza común Artesanal'!E120</f>
        <v>GENESIS (RPA 956822)</v>
      </c>
      <c r="F151" s="560" t="s">
        <v>91</v>
      </c>
      <c r="G151" s="560" t="s">
        <v>95</v>
      </c>
      <c r="H151" s="561">
        <f>'Merluza común Artesanal'!N120</f>
        <v>14.245999999999999</v>
      </c>
      <c r="I151" s="561">
        <f>'Merluza común Artesanal'!O120</f>
        <v>0</v>
      </c>
      <c r="J151" s="561">
        <f>'Merluza común Artesanal'!P120</f>
        <v>14.245999999999999</v>
      </c>
      <c r="K151" s="561">
        <f>'Merluza común Artesanal'!Q120</f>
        <v>3.92</v>
      </c>
      <c r="L151" s="561">
        <f>'Merluza común Artesanal'!R120</f>
        <v>10.325999999999999</v>
      </c>
      <c r="M151" s="575">
        <f>'Merluza común Artesanal'!S120</f>
        <v>0.27516495858486595</v>
      </c>
      <c r="N151" s="568" t="s">
        <v>258</v>
      </c>
      <c r="O151" s="562">
        <f>Resumen_año!$C$5</f>
        <v>44018</v>
      </c>
      <c r="P151" s="563">
        <v>2020</v>
      </c>
      <c r="Q151" s="350"/>
    </row>
    <row r="152" spans="1:17" s="349" customFormat="1" ht="15">
      <c r="A152" s="560" t="s">
        <v>88</v>
      </c>
      <c r="B152" s="560" t="s">
        <v>89</v>
      </c>
      <c r="C152" s="560" t="s">
        <v>109</v>
      </c>
      <c r="D152" s="569" t="s">
        <v>404</v>
      </c>
      <c r="E152" s="570" t="str">
        <f>+'Merluza común Artesanal'!E123</f>
        <v>EL CHUNGA II (RPA 957980)</v>
      </c>
      <c r="F152" s="560" t="s">
        <v>91</v>
      </c>
      <c r="G152" s="560" t="s">
        <v>91</v>
      </c>
      <c r="H152" s="561">
        <f>'Merluza común Artesanal'!G123</f>
        <v>1.256</v>
      </c>
      <c r="I152" s="561">
        <f>'Merluza común Artesanal'!H123</f>
        <v>0</v>
      </c>
      <c r="J152" s="561">
        <f>'Merluza común Artesanal'!I123</f>
        <v>1.256</v>
      </c>
      <c r="K152" s="561">
        <f>'Merluza común Artesanal'!J123</f>
        <v>0.308</v>
      </c>
      <c r="L152" s="561">
        <f>'Merluza común Artesanal'!K123</f>
        <v>0.94799999999999995</v>
      </c>
      <c r="M152" s="575">
        <f>'Merluza común Artesanal'!L123</f>
        <v>0.24522292993630573</v>
      </c>
      <c r="N152" s="568" t="str">
        <f>'Merluza común Artesanal'!M123</f>
        <v>-</v>
      </c>
      <c r="O152" s="562">
        <f>Resumen_año!$C$5</f>
        <v>44018</v>
      </c>
      <c r="P152" s="563">
        <v>2020</v>
      </c>
      <c r="Q152" s="350"/>
    </row>
    <row r="153" spans="1:17" s="349" customFormat="1" ht="15">
      <c r="A153" s="560" t="s">
        <v>88</v>
      </c>
      <c r="B153" s="560" t="s">
        <v>89</v>
      </c>
      <c r="C153" s="560" t="s">
        <v>109</v>
      </c>
      <c r="D153" s="569" t="s">
        <v>404</v>
      </c>
      <c r="E153" s="570" t="str">
        <f>+'Merluza común Artesanal'!E123</f>
        <v>EL CHUNGA II (RPA 957980)</v>
      </c>
      <c r="F153" s="560" t="s">
        <v>92</v>
      </c>
      <c r="G153" s="560" t="s">
        <v>93</v>
      </c>
      <c r="H153" s="561">
        <f>'Merluza común Artesanal'!G124</f>
        <v>5.8819999999999997</v>
      </c>
      <c r="I153" s="561">
        <f>'Merluza común Artesanal'!H124</f>
        <v>0</v>
      </c>
      <c r="J153" s="561">
        <f>'Merluza común Artesanal'!I124</f>
        <v>6.83</v>
      </c>
      <c r="K153" s="561">
        <f>'Merluza común Artesanal'!J124</f>
        <v>3.5</v>
      </c>
      <c r="L153" s="561">
        <f>'Merluza común Artesanal'!K124</f>
        <v>3.33</v>
      </c>
      <c r="M153" s="575">
        <f>'Merluza común Artesanal'!L124</f>
        <v>0.51244509516837478</v>
      </c>
      <c r="N153" s="568" t="str">
        <f>'Merluza común Artesanal'!M124</f>
        <v>-</v>
      </c>
      <c r="O153" s="562">
        <f>Resumen_año!$C$5</f>
        <v>44018</v>
      </c>
      <c r="P153" s="563">
        <v>2020</v>
      </c>
      <c r="Q153" s="350"/>
    </row>
    <row r="154" spans="1:17" s="349" customFormat="1" ht="15">
      <c r="A154" s="560" t="s">
        <v>88</v>
      </c>
      <c r="B154" s="560" t="s">
        <v>89</v>
      </c>
      <c r="C154" s="560" t="s">
        <v>109</v>
      </c>
      <c r="D154" s="569" t="s">
        <v>404</v>
      </c>
      <c r="E154" s="570" t="str">
        <f>+'Merluza común Artesanal'!E123</f>
        <v>EL CHUNGA II (RPA 957980)</v>
      </c>
      <c r="F154" s="560" t="s">
        <v>94</v>
      </c>
      <c r="G154" s="560" t="s">
        <v>95</v>
      </c>
      <c r="H154" s="561">
        <f>'Merluza común Artesanal'!G125</f>
        <v>7.1379999999999999</v>
      </c>
      <c r="I154" s="561">
        <f>'Merluza común Artesanal'!H125</f>
        <v>0</v>
      </c>
      <c r="J154" s="561">
        <f>'Merluza común Artesanal'!I125</f>
        <v>10.468</v>
      </c>
      <c r="K154" s="561">
        <f>'Merluza común Artesanal'!J125</f>
        <v>0</v>
      </c>
      <c r="L154" s="561">
        <f>'Merluza común Artesanal'!K125</f>
        <v>10.468</v>
      </c>
      <c r="M154" s="575">
        <f>'Merluza común Artesanal'!L125</f>
        <v>0</v>
      </c>
      <c r="N154" s="568" t="str">
        <f>'Merluza común Artesanal'!M125</f>
        <v>-</v>
      </c>
      <c r="O154" s="562">
        <f>Resumen_año!$C$5</f>
        <v>44018</v>
      </c>
      <c r="P154" s="563">
        <v>2020</v>
      </c>
      <c r="Q154" s="350"/>
    </row>
    <row r="155" spans="1:17" s="349" customFormat="1" ht="15">
      <c r="A155" s="560" t="s">
        <v>88</v>
      </c>
      <c r="B155" s="560" t="s">
        <v>89</v>
      </c>
      <c r="C155" s="560" t="s">
        <v>109</v>
      </c>
      <c r="D155" s="569" t="s">
        <v>404</v>
      </c>
      <c r="E155" s="570" t="str">
        <f>+'Merluza común Artesanal'!E123</f>
        <v>EL CHUNGA II (RPA 957980)</v>
      </c>
      <c r="F155" s="560" t="s">
        <v>91</v>
      </c>
      <c r="G155" s="560" t="s">
        <v>95</v>
      </c>
      <c r="H155" s="561">
        <f>'Merluza común Artesanal'!N123</f>
        <v>14.276</v>
      </c>
      <c r="I155" s="561">
        <f>'Merluza común Artesanal'!O123</f>
        <v>0</v>
      </c>
      <c r="J155" s="561">
        <f>'Merluza común Artesanal'!P123</f>
        <v>14.276</v>
      </c>
      <c r="K155" s="561">
        <f>'Merluza común Artesanal'!Q123</f>
        <v>3.8079999999999998</v>
      </c>
      <c r="L155" s="561">
        <f>'Merluza común Artesanal'!R123</f>
        <v>10.468</v>
      </c>
      <c r="M155" s="575">
        <f>'Merluza común Artesanal'!S123</f>
        <v>0.26674138414121601</v>
      </c>
      <c r="N155" s="568" t="s">
        <v>258</v>
      </c>
      <c r="O155" s="562">
        <f>Resumen_año!$C$5</f>
        <v>44018</v>
      </c>
      <c r="P155" s="563">
        <v>2020</v>
      </c>
      <c r="Q155" s="350"/>
    </row>
    <row r="156" spans="1:17" s="349" customFormat="1" ht="15">
      <c r="A156" s="560" t="s">
        <v>88</v>
      </c>
      <c r="B156" s="560" t="s">
        <v>89</v>
      </c>
      <c r="C156" s="560" t="s">
        <v>109</v>
      </c>
      <c r="D156" s="569" t="s">
        <v>404</v>
      </c>
      <c r="E156" s="570" t="str">
        <f>+'Merluza común Artesanal'!E126</f>
        <v>MAR Y LUZ (967771)</v>
      </c>
      <c r="F156" s="560" t="s">
        <v>91</v>
      </c>
      <c r="G156" s="560" t="s">
        <v>91</v>
      </c>
      <c r="H156" s="561">
        <f>'Merluza común Artesanal'!G126</f>
        <v>1.254</v>
      </c>
      <c r="I156" s="561">
        <f>'Merluza común Artesanal'!H126</f>
        <v>0</v>
      </c>
      <c r="J156" s="561">
        <f>'Merluza común Artesanal'!I126</f>
        <v>1.254</v>
      </c>
      <c r="K156" s="561">
        <f>'Merluza común Artesanal'!J126</f>
        <v>0.36399999999999999</v>
      </c>
      <c r="L156" s="561">
        <f>'Merluza común Artesanal'!K126</f>
        <v>0.89</v>
      </c>
      <c r="M156" s="575">
        <f>'Merluza común Artesanal'!L126</f>
        <v>0.29027113237639551</v>
      </c>
      <c r="N156" s="568" t="str">
        <f>'Merluza común Artesanal'!M126</f>
        <v>-</v>
      </c>
      <c r="O156" s="562">
        <f>Resumen_año!$C$5</f>
        <v>44018</v>
      </c>
      <c r="P156" s="563">
        <v>2020</v>
      </c>
      <c r="Q156" s="350"/>
    </row>
    <row r="157" spans="1:17" s="349" customFormat="1" ht="15">
      <c r="A157" s="560" t="s">
        <v>88</v>
      </c>
      <c r="B157" s="560" t="s">
        <v>89</v>
      </c>
      <c r="C157" s="560" t="s">
        <v>109</v>
      </c>
      <c r="D157" s="569" t="s">
        <v>404</v>
      </c>
      <c r="E157" s="570" t="str">
        <f>+'Merluza común Artesanal'!E126</f>
        <v>MAR Y LUZ (967771)</v>
      </c>
      <c r="F157" s="560" t="s">
        <v>92</v>
      </c>
      <c r="G157" s="560" t="s">
        <v>93</v>
      </c>
      <c r="H157" s="561">
        <f>'Merluza común Artesanal'!G127</f>
        <v>5.8710000000000004</v>
      </c>
      <c r="I157" s="561">
        <f>'Merluza común Artesanal'!H127</f>
        <v>0</v>
      </c>
      <c r="J157" s="561">
        <f>'Merluza común Artesanal'!I127</f>
        <v>6.7610000000000001</v>
      </c>
      <c r="K157" s="561">
        <f>'Merluza común Artesanal'!J127</f>
        <v>2.996</v>
      </c>
      <c r="L157" s="561">
        <f>'Merluza común Artesanal'!K127</f>
        <v>3.7650000000000001</v>
      </c>
      <c r="M157" s="575">
        <f>'Merluza común Artesanal'!L127</f>
        <v>0.4431297145392693</v>
      </c>
      <c r="N157" s="568" t="str">
        <f>'Merluza común Artesanal'!M127</f>
        <v>-</v>
      </c>
      <c r="O157" s="562">
        <f>Resumen_año!$C$5</f>
        <v>44018</v>
      </c>
      <c r="P157" s="563">
        <v>2020</v>
      </c>
      <c r="Q157" s="350"/>
    </row>
    <row r="158" spans="1:17" s="349" customFormat="1" ht="15">
      <c r="A158" s="560" t="s">
        <v>88</v>
      </c>
      <c r="B158" s="560" t="s">
        <v>89</v>
      </c>
      <c r="C158" s="560" t="s">
        <v>109</v>
      </c>
      <c r="D158" s="569" t="s">
        <v>404</v>
      </c>
      <c r="E158" s="570" t="str">
        <f>+'Merluza común Artesanal'!E126</f>
        <v>MAR Y LUZ (967771)</v>
      </c>
      <c r="F158" s="560" t="s">
        <v>94</v>
      </c>
      <c r="G158" s="560" t="s">
        <v>95</v>
      </c>
      <c r="H158" s="561">
        <f>'Merluza común Artesanal'!G128</f>
        <v>7.125</v>
      </c>
      <c r="I158" s="561">
        <f>'Merluza común Artesanal'!H128</f>
        <v>0</v>
      </c>
      <c r="J158" s="561">
        <f>'Merluza común Artesanal'!I128</f>
        <v>10.89</v>
      </c>
      <c r="K158" s="561">
        <f>'Merluza común Artesanal'!J128</f>
        <v>0</v>
      </c>
      <c r="L158" s="561">
        <f>'Merluza común Artesanal'!K128</f>
        <v>10.89</v>
      </c>
      <c r="M158" s="575">
        <f>'Merluza común Artesanal'!L128</f>
        <v>0</v>
      </c>
      <c r="N158" s="568" t="str">
        <f>'Merluza común Artesanal'!M128</f>
        <v>-</v>
      </c>
      <c r="O158" s="562">
        <f>Resumen_año!$C$5</f>
        <v>44018</v>
      </c>
      <c r="P158" s="563">
        <v>2020</v>
      </c>
      <c r="Q158" s="350"/>
    </row>
    <row r="159" spans="1:17" s="349" customFormat="1" ht="15">
      <c r="A159" s="560" t="s">
        <v>88</v>
      </c>
      <c r="B159" s="560" t="s">
        <v>89</v>
      </c>
      <c r="C159" s="560" t="s">
        <v>109</v>
      </c>
      <c r="D159" s="569" t="s">
        <v>404</v>
      </c>
      <c r="E159" s="570" t="str">
        <f>+'Merluza común Artesanal'!E126</f>
        <v>MAR Y LUZ (967771)</v>
      </c>
      <c r="F159" s="560" t="s">
        <v>91</v>
      </c>
      <c r="G159" s="560" t="s">
        <v>95</v>
      </c>
      <c r="H159" s="561">
        <f>'Merluza común Artesanal'!N126</f>
        <v>14.25</v>
      </c>
      <c r="I159" s="561">
        <f>'Merluza común Artesanal'!O126</f>
        <v>0</v>
      </c>
      <c r="J159" s="561">
        <f>'Merluza común Artesanal'!P126</f>
        <v>14.25</v>
      </c>
      <c r="K159" s="561">
        <f>'Merluza común Artesanal'!Q126</f>
        <v>3.36</v>
      </c>
      <c r="L159" s="561">
        <f>'Merluza común Artesanal'!R126</f>
        <v>10.89</v>
      </c>
      <c r="M159" s="575">
        <f>'Merluza común Artesanal'!S126</f>
        <v>0.23578947368421052</v>
      </c>
      <c r="N159" s="568" t="s">
        <v>258</v>
      </c>
      <c r="O159" s="562">
        <f>Resumen_año!$C$5</f>
        <v>44018</v>
      </c>
      <c r="P159" s="563">
        <v>2020</v>
      </c>
      <c r="Q159" s="350"/>
    </row>
    <row r="160" spans="1:17" s="349" customFormat="1" ht="15">
      <c r="A160" s="560" t="s">
        <v>88</v>
      </c>
      <c r="B160" s="560" t="s">
        <v>89</v>
      </c>
      <c r="C160" s="560" t="s">
        <v>109</v>
      </c>
      <c r="D160" s="569" t="s">
        <v>404</v>
      </c>
      <c r="E160" s="570" t="str">
        <f>+'Merluza común Artesanal'!E129</f>
        <v>VAY II (RPA 959029)</v>
      </c>
      <c r="F160" s="560" t="s">
        <v>91</v>
      </c>
      <c r="G160" s="560" t="s">
        <v>91</v>
      </c>
      <c r="H160" s="561">
        <f>'Merluza común Artesanal'!G129</f>
        <v>1.254</v>
      </c>
      <c r="I160" s="561">
        <f>'Merluza común Artesanal'!H129</f>
        <v>0</v>
      </c>
      <c r="J160" s="561">
        <f>'Merluza común Artesanal'!I129</f>
        <v>1.254</v>
      </c>
      <c r="K160" s="561">
        <f>'Merluza común Artesanal'!J129</f>
        <v>0.39200000000000002</v>
      </c>
      <c r="L160" s="561">
        <f>'Merluza común Artesanal'!K129</f>
        <v>0.86199999999999999</v>
      </c>
      <c r="M160" s="575">
        <f>'Merluza común Artesanal'!L129</f>
        <v>0.31259968102073366</v>
      </c>
      <c r="N160" s="568" t="str">
        <f>'Merluza común Artesanal'!M129</f>
        <v>-</v>
      </c>
      <c r="O160" s="562">
        <f>Resumen_año!$C$5</f>
        <v>44018</v>
      </c>
      <c r="P160" s="563">
        <v>2020</v>
      </c>
      <c r="Q160" s="350"/>
    </row>
    <row r="161" spans="1:17" s="349" customFormat="1" ht="15">
      <c r="A161" s="560" t="s">
        <v>88</v>
      </c>
      <c r="B161" s="560" t="s">
        <v>89</v>
      </c>
      <c r="C161" s="560" t="s">
        <v>109</v>
      </c>
      <c r="D161" s="569" t="s">
        <v>404</v>
      </c>
      <c r="E161" s="570" t="str">
        <f>+'Merluza común Artesanal'!E129</f>
        <v>VAY II (RPA 959029)</v>
      </c>
      <c r="F161" s="560" t="s">
        <v>92</v>
      </c>
      <c r="G161" s="560" t="s">
        <v>93</v>
      </c>
      <c r="H161" s="561">
        <f>'Merluza común Artesanal'!G130</f>
        <v>5.8730000000000002</v>
      </c>
      <c r="I161" s="561">
        <f>'Merluza común Artesanal'!H130</f>
        <v>0</v>
      </c>
      <c r="J161" s="561">
        <f>'Merluza común Artesanal'!I130</f>
        <v>6.7350000000000003</v>
      </c>
      <c r="K161" s="561">
        <f>'Merluza común Artesanal'!J130</f>
        <v>4.3680000000000003</v>
      </c>
      <c r="L161" s="561">
        <f>'Merluza común Artesanal'!K130</f>
        <v>2.367</v>
      </c>
      <c r="M161" s="575">
        <f>'Merluza común Artesanal'!L130</f>
        <v>0.64855233853006689</v>
      </c>
      <c r="N161" s="568" t="str">
        <f>'Merluza común Artesanal'!M130</f>
        <v>-</v>
      </c>
      <c r="O161" s="562">
        <f>Resumen_año!$C$5</f>
        <v>44018</v>
      </c>
      <c r="P161" s="563">
        <v>2020</v>
      </c>
      <c r="Q161" s="350"/>
    </row>
    <row r="162" spans="1:17" s="349" customFormat="1" ht="15">
      <c r="A162" s="560" t="s">
        <v>88</v>
      </c>
      <c r="B162" s="560" t="s">
        <v>89</v>
      </c>
      <c r="C162" s="560" t="s">
        <v>109</v>
      </c>
      <c r="D162" s="569" t="s">
        <v>404</v>
      </c>
      <c r="E162" s="570" t="str">
        <f>+'Merluza común Artesanal'!E129</f>
        <v>VAY II (RPA 959029)</v>
      </c>
      <c r="F162" s="560" t="s">
        <v>94</v>
      </c>
      <c r="G162" s="560" t="s">
        <v>95</v>
      </c>
      <c r="H162" s="561">
        <f>'Merluza común Artesanal'!G131</f>
        <v>7.1269999999999998</v>
      </c>
      <c r="I162" s="561">
        <f>'Merluza común Artesanal'!H131</f>
        <v>0</v>
      </c>
      <c r="J162" s="561">
        <f>'Merluza común Artesanal'!I131</f>
        <v>9.4939999999999998</v>
      </c>
      <c r="K162" s="561">
        <f>'Merluza común Artesanal'!J131</f>
        <v>0.14000000000000001</v>
      </c>
      <c r="L162" s="561">
        <f>'Merluza común Artesanal'!K131</f>
        <v>9.3539999999999992</v>
      </c>
      <c r="M162" s="575">
        <f>'Merluza común Artesanal'!L131</f>
        <v>1.4746155466610492E-2</v>
      </c>
      <c r="N162" s="568" t="str">
        <f>'Merluza común Artesanal'!M131</f>
        <v>-</v>
      </c>
      <c r="O162" s="562">
        <f>Resumen_año!$C$5</f>
        <v>44018</v>
      </c>
      <c r="P162" s="563">
        <v>2020</v>
      </c>
      <c r="Q162" s="350"/>
    </row>
    <row r="163" spans="1:17" s="349" customFormat="1" ht="15">
      <c r="A163" s="560" t="s">
        <v>88</v>
      </c>
      <c r="B163" s="560" t="s">
        <v>89</v>
      </c>
      <c r="C163" s="560" t="s">
        <v>109</v>
      </c>
      <c r="D163" s="569" t="s">
        <v>404</v>
      </c>
      <c r="E163" s="570" t="str">
        <f>+'Merluza común Artesanal'!E129</f>
        <v>VAY II (RPA 959029)</v>
      </c>
      <c r="F163" s="560" t="s">
        <v>91</v>
      </c>
      <c r="G163" s="560" t="s">
        <v>95</v>
      </c>
      <c r="H163" s="561">
        <f>'Merluza común Artesanal'!N129</f>
        <v>14.254000000000001</v>
      </c>
      <c r="I163" s="561">
        <f>'Merluza común Artesanal'!O129</f>
        <v>0</v>
      </c>
      <c r="J163" s="561">
        <f>'Merluza común Artesanal'!P129</f>
        <v>14.254000000000001</v>
      </c>
      <c r="K163" s="561">
        <f>'Merluza común Artesanal'!Q129</f>
        <v>4.9000000000000004</v>
      </c>
      <c r="L163" s="561">
        <f>'Merluza común Artesanal'!R129</f>
        <v>9.354000000000001</v>
      </c>
      <c r="M163" s="575">
        <f>'Merluza común Artesanal'!S129</f>
        <v>0.34376315420232917</v>
      </c>
      <c r="N163" s="568" t="s">
        <v>258</v>
      </c>
      <c r="O163" s="562">
        <f>Resumen_año!$C$5</f>
        <v>44018</v>
      </c>
      <c r="P163" s="563">
        <v>2020</v>
      </c>
      <c r="Q163" s="350"/>
    </row>
    <row r="164" spans="1:17" s="349" customFormat="1" ht="15">
      <c r="A164" s="560" t="s">
        <v>88</v>
      </c>
      <c r="B164" s="560" t="s">
        <v>89</v>
      </c>
      <c r="C164" s="560" t="s">
        <v>109</v>
      </c>
      <c r="D164" s="569" t="s">
        <v>404</v>
      </c>
      <c r="E164" s="570" t="str">
        <f>+'Merluza común Artesanal'!E132</f>
        <v>CRISTOBAL I (RPA 960762)</v>
      </c>
      <c r="F164" s="560" t="s">
        <v>91</v>
      </c>
      <c r="G164" s="560" t="s">
        <v>91</v>
      </c>
      <c r="H164" s="561">
        <f>'Merluza común Artesanal'!G132</f>
        <v>1.254</v>
      </c>
      <c r="I164" s="561">
        <f>'Merluza común Artesanal'!H132</f>
        <v>0</v>
      </c>
      <c r="J164" s="561">
        <f>'Merluza común Artesanal'!I132</f>
        <v>1.254</v>
      </c>
      <c r="K164" s="561">
        <f>'Merluza común Artesanal'!J132</f>
        <v>0</v>
      </c>
      <c r="L164" s="561">
        <f>'Merluza común Artesanal'!K132</f>
        <v>1.254</v>
      </c>
      <c r="M164" s="575">
        <f>'Merluza común Artesanal'!L132</f>
        <v>0</v>
      </c>
      <c r="N164" s="568" t="str">
        <f>'Merluza común Artesanal'!M132</f>
        <v>-</v>
      </c>
      <c r="O164" s="562">
        <f>Resumen_año!$C$5</f>
        <v>44018</v>
      </c>
      <c r="P164" s="563">
        <v>2020</v>
      </c>
      <c r="Q164" s="350"/>
    </row>
    <row r="165" spans="1:17" s="349" customFormat="1" ht="15">
      <c r="A165" s="560" t="s">
        <v>88</v>
      </c>
      <c r="B165" s="560" t="s">
        <v>89</v>
      </c>
      <c r="C165" s="560" t="s">
        <v>109</v>
      </c>
      <c r="D165" s="569" t="s">
        <v>404</v>
      </c>
      <c r="E165" s="570" t="str">
        <f>+'Merluza común Artesanal'!E132</f>
        <v>CRISTOBAL I (RPA 960762)</v>
      </c>
      <c r="F165" s="560" t="s">
        <v>92</v>
      </c>
      <c r="G165" s="560" t="s">
        <v>93</v>
      </c>
      <c r="H165" s="561">
        <f>'Merluza común Artesanal'!G133</f>
        <v>5.87</v>
      </c>
      <c r="I165" s="561">
        <f>'Merluza común Artesanal'!H133</f>
        <v>0</v>
      </c>
      <c r="J165" s="561">
        <f>'Merluza común Artesanal'!I133</f>
        <v>7.1240000000000006</v>
      </c>
      <c r="K165" s="561">
        <f>'Merluza común Artesanal'!J133</f>
        <v>0</v>
      </c>
      <c r="L165" s="561">
        <f>'Merluza común Artesanal'!K133</f>
        <v>7.1240000000000006</v>
      </c>
      <c r="M165" s="575">
        <f>'Merluza común Artesanal'!L133</f>
        <v>0</v>
      </c>
      <c r="N165" s="568" t="str">
        <f>'Merluza común Artesanal'!M133</f>
        <v>-</v>
      </c>
      <c r="O165" s="562">
        <f>Resumen_año!$C$5</f>
        <v>44018</v>
      </c>
      <c r="P165" s="563">
        <v>2020</v>
      </c>
      <c r="Q165" s="350"/>
    </row>
    <row r="166" spans="1:17" s="349" customFormat="1" ht="15">
      <c r="A166" s="560" t="s">
        <v>88</v>
      </c>
      <c r="B166" s="560" t="s">
        <v>89</v>
      </c>
      <c r="C166" s="560" t="s">
        <v>109</v>
      </c>
      <c r="D166" s="569" t="s">
        <v>404</v>
      </c>
      <c r="E166" s="570" t="str">
        <f>+'Merluza común Artesanal'!E132</f>
        <v>CRISTOBAL I (RPA 960762)</v>
      </c>
      <c r="F166" s="560" t="s">
        <v>94</v>
      </c>
      <c r="G166" s="560" t="s">
        <v>95</v>
      </c>
      <c r="H166" s="561">
        <f>'Merluza común Artesanal'!G134</f>
        <v>7.1230000000000002</v>
      </c>
      <c r="I166" s="561">
        <f>'Merluza común Artesanal'!H134</f>
        <v>0</v>
      </c>
      <c r="J166" s="561">
        <f>'Merluza común Artesanal'!I134</f>
        <v>14.247</v>
      </c>
      <c r="K166" s="561">
        <f>'Merluza común Artesanal'!J134</f>
        <v>0</v>
      </c>
      <c r="L166" s="561">
        <f>'Merluza común Artesanal'!K134</f>
        <v>14.247</v>
      </c>
      <c r="M166" s="575">
        <f>'Merluza común Artesanal'!L134</f>
        <v>0</v>
      </c>
      <c r="N166" s="568" t="str">
        <f>'Merluza común Artesanal'!M134</f>
        <v>-</v>
      </c>
      <c r="O166" s="562">
        <f>Resumen_año!$C$5</f>
        <v>44018</v>
      </c>
      <c r="P166" s="563">
        <v>2020</v>
      </c>
      <c r="Q166" s="350"/>
    </row>
    <row r="167" spans="1:17" s="349" customFormat="1" ht="15">
      <c r="A167" s="560" t="s">
        <v>88</v>
      </c>
      <c r="B167" s="560" t="s">
        <v>89</v>
      </c>
      <c r="C167" s="560" t="s">
        <v>109</v>
      </c>
      <c r="D167" s="569" t="s">
        <v>404</v>
      </c>
      <c r="E167" s="570" t="str">
        <f>+'Merluza común Artesanal'!E132</f>
        <v>CRISTOBAL I (RPA 960762)</v>
      </c>
      <c r="F167" s="560" t="s">
        <v>91</v>
      </c>
      <c r="G167" s="560" t="s">
        <v>95</v>
      </c>
      <c r="H167" s="561">
        <f>'Merluza común Artesanal'!N132</f>
        <v>14.247</v>
      </c>
      <c r="I167" s="561">
        <f>'Merluza común Artesanal'!O132</f>
        <v>0</v>
      </c>
      <c r="J167" s="561">
        <f>'Merluza común Artesanal'!P132</f>
        <v>14.247</v>
      </c>
      <c r="K167" s="561">
        <f>'Merluza común Artesanal'!Q132</f>
        <v>0</v>
      </c>
      <c r="L167" s="561">
        <f>'Merluza común Artesanal'!R132</f>
        <v>14.247</v>
      </c>
      <c r="M167" s="575">
        <f>'Merluza común Artesanal'!S132</f>
        <v>0</v>
      </c>
      <c r="N167" s="568" t="s">
        <v>258</v>
      </c>
      <c r="O167" s="562">
        <f>Resumen_año!$C$5</f>
        <v>44018</v>
      </c>
      <c r="P167" s="563">
        <v>2020</v>
      </c>
      <c r="Q167" s="350"/>
    </row>
    <row r="168" spans="1:17" s="349" customFormat="1" ht="15">
      <c r="A168" s="560" t="s">
        <v>88</v>
      </c>
      <c r="B168" s="560" t="s">
        <v>89</v>
      </c>
      <c r="C168" s="560" t="s">
        <v>109</v>
      </c>
      <c r="D168" s="569" t="s">
        <v>404</v>
      </c>
      <c r="E168" s="570" t="str">
        <f>+'Merluza común Artesanal'!E135</f>
        <v>EL CHUNGA III (RPA 961966)</v>
      </c>
      <c r="F168" s="560" t="s">
        <v>91</v>
      </c>
      <c r="G168" s="560" t="s">
        <v>91</v>
      </c>
      <c r="H168" s="561">
        <f>'Merluza común Artesanal'!G135</f>
        <v>1.2529999999999999</v>
      </c>
      <c r="I168" s="561">
        <f>'Merluza común Artesanal'!H135</f>
        <v>0</v>
      </c>
      <c r="J168" s="561">
        <f>'Merluza común Artesanal'!I135</f>
        <v>1.2529999999999999</v>
      </c>
      <c r="K168" s="561">
        <f>'Merluza común Artesanal'!J135</f>
        <v>0</v>
      </c>
      <c r="L168" s="561">
        <f>'Merluza común Artesanal'!K135</f>
        <v>1.2529999999999999</v>
      </c>
      <c r="M168" s="575">
        <f>'Merluza común Artesanal'!L135</f>
        <v>0</v>
      </c>
      <c r="N168" s="568" t="str">
        <f>'Merluza común Artesanal'!M135</f>
        <v>-</v>
      </c>
      <c r="O168" s="562">
        <f>Resumen_año!$C$5</f>
        <v>44018</v>
      </c>
      <c r="P168" s="563">
        <v>2020</v>
      </c>
      <c r="Q168" s="350"/>
    </row>
    <row r="169" spans="1:17" s="349" customFormat="1" ht="15">
      <c r="A169" s="560" t="s">
        <v>88</v>
      </c>
      <c r="B169" s="560" t="s">
        <v>89</v>
      </c>
      <c r="C169" s="560" t="s">
        <v>109</v>
      </c>
      <c r="D169" s="569" t="s">
        <v>404</v>
      </c>
      <c r="E169" s="570" t="str">
        <f>+'Merluza común Artesanal'!E135</f>
        <v>EL CHUNGA III (RPA 961966)</v>
      </c>
      <c r="F169" s="560" t="s">
        <v>92</v>
      </c>
      <c r="G169" s="560" t="s">
        <v>93</v>
      </c>
      <c r="H169" s="561">
        <f>'Merluza común Artesanal'!G136</f>
        <v>5.8680000000000003</v>
      </c>
      <c r="I169" s="561">
        <f>'Merluza común Artesanal'!H136</f>
        <v>0</v>
      </c>
      <c r="J169" s="561">
        <f>'Merluza común Artesanal'!I136</f>
        <v>7.1210000000000004</v>
      </c>
      <c r="K169" s="561">
        <f>'Merluza común Artesanal'!J136</f>
        <v>6.468</v>
      </c>
      <c r="L169" s="561">
        <f>'Merluza común Artesanal'!K136</f>
        <v>0.65300000000000047</v>
      </c>
      <c r="M169" s="575">
        <f>'Merluza común Artesanal'!L136</f>
        <v>0.90829939615222577</v>
      </c>
      <c r="N169" s="568" t="str">
        <f>'Merluza común Artesanal'!M136</f>
        <v>-</v>
      </c>
      <c r="O169" s="562">
        <f>Resumen_año!$C$5</f>
        <v>44018</v>
      </c>
      <c r="P169" s="563">
        <v>2020</v>
      </c>
      <c r="Q169" s="350"/>
    </row>
    <row r="170" spans="1:17" s="349" customFormat="1" ht="15">
      <c r="A170" s="560" t="s">
        <v>88</v>
      </c>
      <c r="B170" s="560" t="s">
        <v>89</v>
      </c>
      <c r="C170" s="560" t="s">
        <v>109</v>
      </c>
      <c r="D170" s="569" t="s">
        <v>404</v>
      </c>
      <c r="E170" s="570" t="str">
        <f>+'Merluza común Artesanal'!E135</f>
        <v>EL CHUNGA III (RPA 961966)</v>
      </c>
      <c r="F170" s="560" t="s">
        <v>94</v>
      </c>
      <c r="G170" s="560" t="s">
        <v>95</v>
      </c>
      <c r="H170" s="561">
        <f>'Merluza común Artesanal'!G137</f>
        <v>7.1210000000000004</v>
      </c>
      <c r="I170" s="561">
        <f>'Merluza común Artesanal'!H137</f>
        <v>0</v>
      </c>
      <c r="J170" s="561">
        <f>'Merluza común Artesanal'!I137</f>
        <v>7.7740000000000009</v>
      </c>
      <c r="K170" s="561">
        <f>'Merluza común Artesanal'!J137</f>
        <v>0</v>
      </c>
      <c r="L170" s="561">
        <f>'Merluza común Artesanal'!K137</f>
        <v>7.7740000000000009</v>
      </c>
      <c r="M170" s="575">
        <f>'Merluza común Artesanal'!L137</f>
        <v>0</v>
      </c>
      <c r="N170" s="568" t="str">
        <f>'Merluza común Artesanal'!M137</f>
        <v>-</v>
      </c>
      <c r="O170" s="562">
        <f>Resumen_año!$C$5</f>
        <v>44018</v>
      </c>
      <c r="P170" s="563">
        <v>2020</v>
      </c>
      <c r="Q170" s="350"/>
    </row>
    <row r="171" spans="1:17" s="349" customFormat="1" ht="15">
      <c r="A171" s="560" t="s">
        <v>88</v>
      </c>
      <c r="B171" s="560" t="s">
        <v>89</v>
      </c>
      <c r="C171" s="560" t="s">
        <v>109</v>
      </c>
      <c r="D171" s="569" t="s">
        <v>404</v>
      </c>
      <c r="E171" s="570" t="str">
        <f>+'Merluza común Artesanal'!E135</f>
        <v>EL CHUNGA III (RPA 961966)</v>
      </c>
      <c r="F171" s="560" t="s">
        <v>91</v>
      </c>
      <c r="G171" s="560" t="s">
        <v>95</v>
      </c>
      <c r="H171" s="561">
        <f>'Merluza común Artesanal'!N135</f>
        <v>14.242000000000001</v>
      </c>
      <c r="I171" s="561">
        <f>'Merluza común Artesanal'!O135</f>
        <v>0</v>
      </c>
      <c r="J171" s="561">
        <f>'Merluza común Artesanal'!P135</f>
        <v>14.242000000000001</v>
      </c>
      <c r="K171" s="561">
        <f>'Merluza común Artesanal'!Q135</f>
        <v>6.468</v>
      </c>
      <c r="L171" s="561">
        <f>'Merluza común Artesanal'!R135</f>
        <v>7.7740000000000009</v>
      </c>
      <c r="M171" s="575">
        <f>'Merluza común Artesanal'!S135</f>
        <v>0.45414969807611288</v>
      </c>
      <c r="N171" s="568" t="s">
        <v>258</v>
      </c>
      <c r="O171" s="562">
        <f>Resumen_año!$C$5</f>
        <v>44018</v>
      </c>
      <c r="P171" s="563">
        <v>2020</v>
      </c>
      <c r="Q171" s="350"/>
    </row>
    <row r="172" spans="1:17" s="349" customFormat="1" ht="15">
      <c r="A172" s="560" t="s">
        <v>88</v>
      </c>
      <c r="B172" s="560" t="s">
        <v>89</v>
      </c>
      <c r="C172" s="560" t="s">
        <v>109</v>
      </c>
      <c r="D172" s="569" t="s">
        <v>404</v>
      </c>
      <c r="E172" s="570" t="str">
        <f>+'Merluza común Artesanal'!E138</f>
        <v>LOS GOMEZ (968121)</v>
      </c>
      <c r="F172" s="560" t="s">
        <v>91</v>
      </c>
      <c r="G172" s="560" t="s">
        <v>91</v>
      </c>
      <c r="H172" s="561">
        <f>'Merluza común Artesanal'!G138</f>
        <v>1.2529999999999999</v>
      </c>
      <c r="I172" s="561">
        <f>'Merluza común Artesanal'!H138</f>
        <v>0</v>
      </c>
      <c r="J172" s="561">
        <f>'Merluza común Artesanal'!I138</f>
        <v>1.2529999999999999</v>
      </c>
      <c r="K172" s="561">
        <f>'Merluza común Artesanal'!J138</f>
        <v>0.28000000000000003</v>
      </c>
      <c r="L172" s="561">
        <f>'Merluza común Artesanal'!K138</f>
        <v>0.97299999999999986</v>
      </c>
      <c r="M172" s="575">
        <f>'Merluza común Artesanal'!L138</f>
        <v>0.22346368715083803</v>
      </c>
      <c r="N172" s="568" t="str">
        <f>'Merluza común Artesanal'!M138</f>
        <v>-</v>
      </c>
      <c r="O172" s="562">
        <f>Resumen_año!$C$5</f>
        <v>44018</v>
      </c>
      <c r="P172" s="563">
        <v>2020</v>
      </c>
      <c r="Q172" s="350"/>
    </row>
    <row r="173" spans="1:17" s="349" customFormat="1" ht="15">
      <c r="A173" s="560" t="s">
        <v>88</v>
      </c>
      <c r="B173" s="560" t="s">
        <v>89</v>
      </c>
      <c r="C173" s="560" t="s">
        <v>109</v>
      </c>
      <c r="D173" s="569" t="s">
        <v>404</v>
      </c>
      <c r="E173" s="570" t="str">
        <f>+'Merluza común Artesanal'!E138</f>
        <v>LOS GOMEZ (968121)</v>
      </c>
      <c r="F173" s="560" t="s">
        <v>92</v>
      </c>
      <c r="G173" s="560" t="s">
        <v>93</v>
      </c>
      <c r="H173" s="561">
        <f>'Merluza común Artesanal'!G139</f>
        <v>5.8680000000000003</v>
      </c>
      <c r="I173" s="561">
        <f>'Merluza común Artesanal'!H139</f>
        <v>0</v>
      </c>
      <c r="J173" s="561">
        <f>'Merluza común Artesanal'!I139</f>
        <v>6.8410000000000002</v>
      </c>
      <c r="K173" s="561">
        <f>'Merluza común Artesanal'!J139</f>
        <v>5.6239999999999997</v>
      </c>
      <c r="L173" s="561">
        <f>'Merluza común Artesanal'!K139</f>
        <v>1.2170000000000005</v>
      </c>
      <c r="M173" s="575">
        <f>'Merluza común Artesanal'!L139</f>
        <v>0.82210203186668607</v>
      </c>
      <c r="N173" s="568" t="str">
        <f>'Merluza común Artesanal'!M139</f>
        <v>-</v>
      </c>
      <c r="O173" s="562">
        <f>Resumen_año!$C$5</f>
        <v>44018</v>
      </c>
      <c r="P173" s="563">
        <v>2020</v>
      </c>
      <c r="Q173" s="350"/>
    </row>
    <row r="174" spans="1:17" s="349" customFormat="1" ht="15">
      <c r="A174" s="560" t="s">
        <v>88</v>
      </c>
      <c r="B174" s="560" t="s">
        <v>89</v>
      </c>
      <c r="C174" s="560" t="s">
        <v>109</v>
      </c>
      <c r="D174" s="569" t="s">
        <v>404</v>
      </c>
      <c r="E174" s="570" t="str">
        <f>+'Merluza común Artesanal'!E138</f>
        <v>LOS GOMEZ (968121)</v>
      </c>
      <c r="F174" s="560" t="s">
        <v>94</v>
      </c>
      <c r="G174" s="560" t="s">
        <v>95</v>
      </c>
      <c r="H174" s="561">
        <f>'Merluza común Artesanal'!G140</f>
        <v>7.1210000000000004</v>
      </c>
      <c r="I174" s="561">
        <f>'Merluza común Artesanal'!H140</f>
        <v>0</v>
      </c>
      <c r="J174" s="561">
        <f>'Merluza común Artesanal'!I140</f>
        <v>8.338000000000001</v>
      </c>
      <c r="K174" s="561">
        <f>'Merluza común Artesanal'!J140</f>
        <v>1.1200000000000001</v>
      </c>
      <c r="L174" s="561">
        <f>'Merluza común Artesanal'!K140</f>
        <v>7.2180000000000009</v>
      </c>
      <c r="M174" s="575">
        <f>'Merluza común Artesanal'!L140</f>
        <v>0.13432477812425042</v>
      </c>
      <c r="N174" s="568" t="str">
        <f>'Merluza común Artesanal'!M140</f>
        <v>-</v>
      </c>
      <c r="O174" s="562">
        <f>Resumen_año!$C$5</f>
        <v>44018</v>
      </c>
      <c r="P174" s="563">
        <v>2020</v>
      </c>
      <c r="Q174" s="350"/>
    </row>
    <row r="175" spans="1:17" s="349" customFormat="1" ht="15">
      <c r="A175" s="560" t="s">
        <v>88</v>
      </c>
      <c r="B175" s="560" t="s">
        <v>89</v>
      </c>
      <c r="C175" s="560" t="s">
        <v>109</v>
      </c>
      <c r="D175" s="569" t="s">
        <v>404</v>
      </c>
      <c r="E175" s="570" t="str">
        <f>+'Merluza común Artesanal'!E138</f>
        <v>LOS GOMEZ (968121)</v>
      </c>
      <c r="F175" s="560" t="s">
        <v>91</v>
      </c>
      <c r="G175" s="560" t="s">
        <v>95</v>
      </c>
      <c r="H175" s="561">
        <f>'Merluza común Artesanal'!N138</f>
        <v>14.242000000000001</v>
      </c>
      <c r="I175" s="561">
        <f>'Merluza común Artesanal'!O138</f>
        <v>0</v>
      </c>
      <c r="J175" s="561">
        <f>'Merluza común Artesanal'!P138</f>
        <v>14.242000000000001</v>
      </c>
      <c r="K175" s="561">
        <f>'Merluza común Artesanal'!Q138</f>
        <v>7.024</v>
      </c>
      <c r="L175" s="561">
        <f>'Merluza común Artesanal'!R138</f>
        <v>7.2180000000000009</v>
      </c>
      <c r="M175" s="575">
        <f>'Merluza común Artesanal'!S138</f>
        <v>0.49318915882600756</v>
      </c>
      <c r="N175" s="568" t="s">
        <v>258</v>
      </c>
      <c r="O175" s="562">
        <f>Resumen_año!$C$5</f>
        <v>44018</v>
      </c>
      <c r="P175" s="563">
        <v>2020</v>
      </c>
      <c r="Q175" s="350"/>
    </row>
    <row r="176" spans="1:17" s="349" customFormat="1" ht="15">
      <c r="A176" s="560" t="s">
        <v>88</v>
      </c>
      <c r="B176" s="560" t="s">
        <v>89</v>
      </c>
      <c r="C176" s="560" t="s">
        <v>109</v>
      </c>
      <c r="D176" s="569" t="s">
        <v>404</v>
      </c>
      <c r="E176" s="570" t="str">
        <f>+'Merluza común Artesanal'!E141</f>
        <v>R. JUNIOR (RPA 966604)</v>
      </c>
      <c r="F176" s="560" t="s">
        <v>91</v>
      </c>
      <c r="G176" s="560" t="s">
        <v>91</v>
      </c>
      <c r="H176" s="561">
        <f>'Merluza común Artesanal'!G141</f>
        <v>1.252</v>
      </c>
      <c r="I176" s="561">
        <f>'Merluza común Artesanal'!H141</f>
        <v>0</v>
      </c>
      <c r="J176" s="561">
        <f>'Merluza común Artesanal'!I141</f>
        <v>1.252</v>
      </c>
      <c r="K176" s="561">
        <f>'Merluza común Artesanal'!J141</f>
        <v>0.84</v>
      </c>
      <c r="L176" s="561">
        <f>'Merluza común Artesanal'!K141</f>
        <v>0.41200000000000003</v>
      </c>
      <c r="M176" s="575">
        <f>'Merluza común Artesanal'!L141</f>
        <v>0.67092651757188493</v>
      </c>
      <c r="N176" s="568" t="str">
        <f>'Merluza común Artesanal'!M141</f>
        <v>-</v>
      </c>
      <c r="O176" s="562">
        <f>Resumen_año!$C$5</f>
        <v>44018</v>
      </c>
      <c r="P176" s="563">
        <v>2020</v>
      </c>
      <c r="Q176" s="350"/>
    </row>
    <row r="177" spans="1:17" s="349" customFormat="1" ht="15">
      <c r="A177" s="560" t="s">
        <v>88</v>
      </c>
      <c r="B177" s="560" t="s">
        <v>89</v>
      </c>
      <c r="C177" s="560" t="s">
        <v>109</v>
      </c>
      <c r="D177" s="569" t="s">
        <v>404</v>
      </c>
      <c r="E177" s="570" t="str">
        <f>+'Merluza común Artesanal'!E141</f>
        <v>R. JUNIOR (RPA 966604)</v>
      </c>
      <c r="F177" s="560" t="s">
        <v>92</v>
      </c>
      <c r="G177" s="560" t="s">
        <v>93</v>
      </c>
      <c r="H177" s="561">
        <f>'Merluza común Artesanal'!G142</f>
        <v>5.8639999999999999</v>
      </c>
      <c r="I177" s="561">
        <f>'Merluza común Artesanal'!H142</f>
        <v>0</v>
      </c>
      <c r="J177" s="561">
        <f>'Merluza común Artesanal'!I142</f>
        <v>6.2759999999999998</v>
      </c>
      <c r="K177" s="561">
        <f>'Merluza común Artesanal'!J142</f>
        <v>4.8440000000000003</v>
      </c>
      <c r="L177" s="561">
        <f>'Merluza común Artesanal'!K142</f>
        <v>1.4319999999999995</v>
      </c>
      <c r="M177" s="575">
        <f>'Merluza común Artesanal'!L142</f>
        <v>0.77182919056724031</v>
      </c>
      <c r="N177" s="568" t="str">
        <f>'Merluza común Artesanal'!M142</f>
        <v>-</v>
      </c>
      <c r="O177" s="562">
        <f>Resumen_año!$C$5</f>
        <v>44018</v>
      </c>
      <c r="P177" s="563">
        <v>2020</v>
      </c>
      <c r="Q177" s="350"/>
    </row>
    <row r="178" spans="1:17" s="349" customFormat="1" ht="15">
      <c r="A178" s="560" t="s">
        <v>88</v>
      </c>
      <c r="B178" s="560" t="s">
        <v>89</v>
      </c>
      <c r="C178" s="560" t="s">
        <v>109</v>
      </c>
      <c r="D178" s="569" t="s">
        <v>404</v>
      </c>
      <c r="E178" s="570" t="str">
        <f>+'Merluza común Artesanal'!E141</f>
        <v>R. JUNIOR (RPA 966604)</v>
      </c>
      <c r="F178" s="560" t="s">
        <v>94</v>
      </c>
      <c r="G178" s="560" t="s">
        <v>95</v>
      </c>
      <c r="H178" s="561">
        <f>'Merluza común Artesanal'!G143</f>
        <v>7.1180000000000003</v>
      </c>
      <c r="I178" s="561">
        <f>'Merluza común Artesanal'!H143</f>
        <v>0</v>
      </c>
      <c r="J178" s="561">
        <f>'Merluza común Artesanal'!I143</f>
        <v>8.5500000000000007</v>
      </c>
      <c r="K178" s="561">
        <f>'Merluza común Artesanal'!J143</f>
        <v>0</v>
      </c>
      <c r="L178" s="561">
        <f>'Merluza común Artesanal'!K143</f>
        <v>8.5500000000000007</v>
      </c>
      <c r="M178" s="575">
        <f>'Merluza común Artesanal'!L143</f>
        <v>0</v>
      </c>
      <c r="N178" s="568" t="str">
        <f>'Merluza común Artesanal'!M143</f>
        <v>-</v>
      </c>
      <c r="O178" s="562">
        <f>Resumen_año!$C$5</f>
        <v>44018</v>
      </c>
      <c r="P178" s="563">
        <v>2020</v>
      </c>
      <c r="Q178" s="350"/>
    </row>
    <row r="179" spans="1:17" s="349" customFormat="1" ht="15">
      <c r="A179" s="560" t="s">
        <v>88</v>
      </c>
      <c r="B179" s="560" t="s">
        <v>89</v>
      </c>
      <c r="C179" s="560" t="s">
        <v>109</v>
      </c>
      <c r="D179" s="569" t="s">
        <v>404</v>
      </c>
      <c r="E179" s="570" t="str">
        <f>+'Merluza común Artesanal'!E141</f>
        <v>R. JUNIOR (RPA 966604)</v>
      </c>
      <c r="F179" s="560" t="s">
        <v>91</v>
      </c>
      <c r="G179" s="560" t="s">
        <v>95</v>
      </c>
      <c r="H179" s="561">
        <f>'Merluza común Artesanal'!N141</f>
        <v>14.234</v>
      </c>
      <c r="I179" s="561">
        <f>'Merluza común Artesanal'!O141</f>
        <v>0</v>
      </c>
      <c r="J179" s="561">
        <f>'Merluza común Artesanal'!P141</f>
        <v>14.234</v>
      </c>
      <c r="K179" s="561">
        <f>'Merluza común Artesanal'!Q141</f>
        <v>5.6840000000000002</v>
      </c>
      <c r="L179" s="561">
        <f>'Merluza común Artesanal'!R141</f>
        <v>8.5500000000000007</v>
      </c>
      <c r="M179" s="575">
        <f>'Merluza común Artesanal'!S141</f>
        <v>0.39932555852184909</v>
      </c>
      <c r="N179" s="568" t="s">
        <v>258</v>
      </c>
      <c r="O179" s="562">
        <f>Resumen_año!$C$5</f>
        <v>44018</v>
      </c>
      <c r="P179" s="563">
        <v>2020</v>
      </c>
      <c r="Q179" s="350"/>
    </row>
    <row r="180" spans="1:17" s="349" customFormat="1" ht="15">
      <c r="A180" s="560" t="s">
        <v>88</v>
      </c>
      <c r="B180" s="560" t="s">
        <v>89</v>
      </c>
      <c r="C180" s="560" t="s">
        <v>109</v>
      </c>
      <c r="D180" s="569" t="s">
        <v>404</v>
      </c>
      <c r="E180" s="570" t="str">
        <f>+'Merluza común Artesanal'!E144</f>
        <v>EBEN-EZER (RPA 902004)</v>
      </c>
      <c r="F180" s="560" t="s">
        <v>91</v>
      </c>
      <c r="G180" s="560" t="s">
        <v>91</v>
      </c>
      <c r="H180" s="561">
        <f>'Merluza común Artesanal'!G144</f>
        <v>1.254</v>
      </c>
      <c r="I180" s="561">
        <f>'Merluza común Artesanal'!H144</f>
        <v>0</v>
      </c>
      <c r="J180" s="561">
        <f>'Merluza común Artesanal'!I144</f>
        <v>1.254</v>
      </c>
      <c r="K180" s="561">
        <f>'Merluza común Artesanal'!J144</f>
        <v>0</v>
      </c>
      <c r="L180" s="561">
        <f>'Merluza común Artesanal'!K144</f>
        <v>1.254</v>
      </c>
      <c r="M180" s="575">
        <f>'Merluza común Artesanal'!L144</f>
        <v>0</v>
      </c>
      <c r="N180" s="568" t="str">
        <f>'Merluza común Artesanal'!M144</f>
        <v>-</v>
      </c>
      <c r="O180" s="562">
        <f>Resumen_año!$C$5</f>
        <v>44018</v>
      </c>
      <c r="P180" s="563">
        <v>2020</v>
      </c>
      <c r="Q180" s="350"/>
    </row>
    <row r="181" spans="1:17" s="349" customFormat="1" ht="15">
      <c r="A181" s="560" t="s">
        <v>88</v>
      </c>
      <c r="B181" s="560" t="s">
        <v>89</v>
      </c>
      <c r="C181" s="560" t="s">
        <v>109</v>
      </c>
      <c r="D181" s="569" t="s">
        <v>404</v>
      </c>
      <c r="E181" s="570" t="str">
        <f>+'Merluza común Artesanal'!E144</f>
        <v>EBEN-EZER (RPA 902004)</v>
      </c>
      <c r="F181" s="560" t="s">
        <v>92</v>
      </c>
      <c r="G181" s="560" t="s">
        <v>93</v>
      </c>
      <c r="H181" s="561">
        <f>'Merluza común Artesanal'!G145</f>
        <v>5.8689999999999998</v>
      </c>
      <c r="I181" s="561">
        <f>'Merluza común Artesanal'!H145</f>
        <v>0</v>
      </c>
      <c r="J181" s="561">
        <f>'Merluza común Artesanal'!I145</f>
        <v>7.1229999999999993</v>
      </c>
      <c r="K181" s="561">
        <f>'Merluza común Artesanal'!J145</f>
        <v>1.26</v>
      </c>
      <c r="L181" s="561">
        <f>'Merluza común Artesanal'!K145</f>
        <v>5.8629999999999995</v>
      </c>
      <c r="M181" s="575">
        <f>'Merluza común Artesanal'!L145</f>
        <v>0.17689175909027097</v>
      </c>
      <c r="N181" s="568" t="str">
        <f>'Merluza común Artesanal'!M145</f>
        <v>-</v>
      </c>
      <c r="O181" s="562">
        <f>Resumen_año!$C$5</f>
        <v>44018</v>
      </c>
      <c r="P181" s="563">
        <v>2020</v>
      </c>
      <c r="Q181" s="350"/>
    </row>
    <row r="182" spans="1:17" s="349" customFormat="1" ht="15">
      <c r="A182" s="560" t="s">
        <v>88</v>
      </c>
      <c r="B182" s="560" t="s">
        <v>89</v>
      </c>
      <c r="C182" s="560" t="s">
        <v>109</v>
      </c>
      <c r="D182" s="569" t="s">
        <v>404</v>
      </c>
      <c r="E182" s="570" t="str">
        <f>+'Merluza común Artesanal'!E144</f>
        <v>EBEN-EZER (RPA 902004)</v>
      </c>
      <c r="F182" s="560" t="s">
        <v>94</v>
      </c>
      <c r="G182" s="560" t="s">
        <v>95</v>
      </c>
      <c r="H182" s="561">
        <f>'Merluza común Artesanal'!G146</f>
        <v>7.1239999999999997</v>
      </c>
      <c r="I182" s="561">
        <f>'Merluza común Artesanal'!H146</f>
        <v>0</v>
      </c>
      <c r="J182" s="561">
        <f>'Merluza común Artesanal'!I146</f>
        <v>12.986999999999998</v>
      </c>
      <c r="K182" s="561">
        <f>'Merluza común Artesanal'!J146</f>
        <v>0</v>
      </c>
      <c r="L182" s="561">
        <f>'Merluza común Artesanal'!K146</f>
        <v>12.986999999999998</v>
      </c>
      <c r="M182" s="575">
        <f>'Merluza común Artesanal'!L146</f>
        <v>0</v>
      </c>
      <c r="N182" s="568" t="str">
        <f>'Merluza común Artesanal'!M146</f>
        <v>-</v>
      </c>
      <c r="O182" s="562">
        <f>Resumen_año!$C$5</f>
        <v>44018</v>
      </c>
      <c r="P182" s="563">
        <v>2020</v>
      </c>
      <c r="Q182" s="350"/>
    </row>
    <row r="183" spans="1:17" s="349" customFormat="1" ht="15">
      <c r="A183" s="560" t="s">
        <v>88</v>
      </c>
      <c r="B183" s="560" t="s">
        <v>89</v>
      </c>
      <c r="C183" s="560" t="s">
        <v>109</v>
      </c>
      <c r="D183" s="569" t="s">
        <v>404</v>
      </c>
      <c r="E183" s="570" t="str">
        <f>+'Merluza común Artesanal'!E144</f>
        <v>EBEN-EZER (RPA 902004)</v>
      </c>
      <c r="F183" s="560" t="s">
        <v>91</v>
      </c>
      <c r="G183" s="560" t="s">
        <v>95</v>
      </c>
      <c r="H183" s="561">
        <f>'Merluza común Artesanal'!N144</f>
        <v>14.247</v>
      </c>
      <c r="I183" s="561">
        <f>'Merluza común Artesanal'!O144</f>
        <v>0</v>
      </c>
      <c r="J183" s="561">
        <f>'Merluza común Artesanal'!P144</f>
        <v>14.247</v>
      </c>
      <c r="K183" s="561">
        <f>'Merluza común Artesanal'!Q144</f>
        <v>1.26</v>
      </c>
      <c r="L183" s="561">
        <f>'Merluza común Artesanal'!R144</f>
        <v>12.987</v>
      </c>
      <c r="M183" s="575">
        <f>'Merluza común Artesanal'!S144</f>
        <v>8.843967150979154E-2</v>
      </c>
      <c r="N183" s="568" t="s">
        <v>258</v>
      </c>
      <c r="O183" s="562">
        <f>Resumen_año!$C$5</f>
        <v>44018</v>
      </c>
      <c r="P183" s="563">
        <v>2020</v>
      </c>
      <c r="Q183" s="350"/>
    </row>
    <row r="184" spans="1:17" s="349" customFormat="1" ht="15">
      <c r="A184" s="560" t="s">
        <v>88</v>
      </c>
      <c r="B184" s="560" t="s">
        <v>89</v>
      </c>
      <c r="C184" s="560" t="s">
        <v>109</v>
      </c>
      <c r="D184" s="569" t="s">
        <v>404</v>
      </c>
      <c r="E184" s="570" t="str">
        <f>+'Merluza común Artesanal'!E147</f>
        <v>PERLA NEGRA (RPA 953991)</v>
      </c>
      <c r="F184" s="560" t="s">
        <v>91</v>
      </c>
      <c r="G184" s="560" t="s">
        <v>91</v>
      </c>
      <c r="H184" s="561">
        <f>'Merluza común Artesanal'!G147</f>
        <v>1.2529999999999999</v>
      </c>
      <c r="I184" s="561">
        <f>'Merluza común Artesanal'!H147</f>
        <v>0</v>
      </c>
      <c r="J184" s="561">
        <f>'Merluza común Artesanal'!I147</f>
        <v>1.2529999999999999</v>
      </c>
      <c r="K184" s="561">
        <f>'Merluza común Artesanal'!J147</f>
        <v>0</v>
      </c>
      <c r="L184" s="561">
        <f>'Merluza común Artesanal'!K147</f>
        <v>1.2529999999999999</v>
      </c>
      <c r="M184" s="575">
        <f>'Merluza común Artesanal'!L147</f>
        <v>0</v>
      </c>
      <c r="N184" s="568" t="str">
        <f>'Merluza común Artesanal'!M147</f>
        <v>-</v>
      </c>
      <c r="O184" s="562">
        <f>Resumen_año!$C$5</f>
        <v>44018</v>
      </c>
      <c r="P184" s="563">
        <v>2020</v>
      </c>
      <c r="Q184" s="350"/>
    </row>
    <row r="185" spans="1:17" s="349" customFormat="1" ht="15">
      <c r="A185" s="560" t="s">
        <v>88</v>
      </c>
      <c r="B185" s="560" t="s">
        <v>89</v>
      </c>
      <c r="C185" s="560" t="s">
        <v>109</v>
      </c>
      <c r="D185" s="569" t="s">
        <v>404</v>
      </c>
      <c r="E185" s="570" t="str">
        <f>+'Merluza común Artesanal'!E147</f>
        <v>PERLA NEGRA (RPA 953991)</v>
      </c>
      <c r="F185" s="560" t="s">
        <v>92</v>
      </c>
      <c r="G185" s="560" t="s">
        <v>93</v>
      </c>
      <c r="H185" s="561">
        <f>'Merluza común Artesanal'!G148</f>
        <v>5.8650000000000002</v>
      </c>
      <c r="I185" s="561">
        <f>'Merluza común Artesanal'!H148</f>
        <v>0</v>
      </c>
      <c r="J185" s="561">
        <f>'Merluza común Artesanal'!I148</f>
        <v>7.1180000000000003</v>
      </c>
      <c r="K185" s="561">
        <f>'Merluza común Artesanal'!J148</f>
        <v>0</v>
      </c>
      <c r="L185" s="561">
        <f>'Merluza común Artesanal'!K148</f>
        <v>7.1180000000000003</v>
      </c>
      <c r="M185" s="575">
        <f>'Merluza común Artesanal'!L148</f>
        <v>0</v>
      </c>
      <c r="N185" s="568" t="str">
        <f>'Merluza común Artesanal'!M148</f>
        <v>-</v>
      </c>
      <c r="O185" s="562">
        <f>Resumen_año!$C$5</f>
        <v>44018</v>
      </c>
      <c r="P185" s="563">
        <v>2020</v>
      </c>
      <c r="Q185" s="350"/>
    </row>
    <row r="186" spans="1:17" s="349" customFormat="1" ht="15">
      <c r="A186" s="560" t="s">
        <v>88</v>
      </c>
      <c r="B186" s="560" t="s">
        <v>89</v>
      </c>
      <c r="C186" s="560" t="s">
        <v>109</v>
      </c>
      <c r="D186" s="569" t="s">
        <v>404</v>
      </c>
      <c r="E186" s="570" t="str">
        <f>+'Merluza común Artesanal'!E147</f>
        <v>PERLA NEGRA (RPA 953991)</v>
      </c>
      <c r="F186" s="560" t="s">
        <v>94</v>
      </c>
      <c r="G186" s="560" t="s">
        <v>95</v>
      </c>
      <c r="H186" s="561">
        <f>'Merluza común Artesanal'!G149</f>
        <v>7.1180000000000003</v>
      </c>
      <c r="I186" s="561">
        <f>'Merluza común Artesanal'!H149</f>
        <v>0</v>
      </c>
      <c r="J186" s="561">
        <f>'Merluza común Artesanal'!I149</f>
        <v>14.236000000000001</v>
      </c>
      <c r="K186" s="561">
        <f>'Merluza común Artesanal'!J149</f>
        <v>0</v>
      </c>
      <c r="L186" s="561">
        <f>'Merluza común Artesanal'!K149</f>
        <v>14.236000000000001</v>
      </c>
      <c r="M186" s="575">
        <f>'Merluza común Artesanal'!L149</f>
        <v>0</v>
      </c>
      <c r="N186" s="568" t="str">
        <f>'Merluza común Artesanal'!M149</f>
        <v>-</v>
      </c>
      <c r="O186" s="562">
        <f>Resumen_año!$C$5</f>
        <v>44018</v>
      </c>
      <c r="P186" s="563">
        <v>2020</v>
      </c>
      <c r="Q186" s="350"/>
    </row>
    <row r="187" spans="1:17" s="349" customFormat="1" ht="15">
      <c r="A187" s="560" t="s">
        <v>88</v>
      </c>
      <c r="B187" s="560" t="s">
        <v>89</v>
      </c>
      <c r="C187" s="560" t="s">
        <v>109</v>
      </c>
      <c r="D187" s="569" t="s">
        <v>404</v>
      </c>
      <c r="E187" s="570" t="str">
        <f>+'Merluza común Artesanal'!E147</f>
        <v>PERLA NEGRA (RPA 953991)</v>
      </c>
      <c r="F187" s="560" t="s">
        <v>91</v>
      </c>
      <c r="G187" s="560" t="s">
        <v>95</v>
      </c>
      <c r="H187" s="561">
        <f>'Merluza común Artesanal'!N147</f>
        <v>14.236000000000001</v>
      </c>
      <c r="I187" s="561">
        <f>'Merluza común Artesanal'!O147</f>
        <v>0</v>
      </c>
      <c r="J187" s="561">
        <f>'Merluza común Artesanal'!P147</f>
        <v>14.236000000000001</v>
      </c>
      <c r="K187" s="561">
        <f>'Merluza común Artesanal'!Q147</f>
        <v>0</v>
      </c>
      <c r="L187" s="561">
        <f>'Merluza común Artesanal'!R147</f>
        <v>14.236000000000001</v>
      </c>
      <c r="M187" s="575">
        <f>'Merluza común Artesanal'!S147</f>
        <v>0</v>
      </c>
      <c r="N187" s="568" t="s">
        <v>258</v>
      </c>
      <c r="O187" s="562">
        <f>Resumen_año!$C$5</f>
        <v>44018</v>
      </c>
      <c r="P187" s="563">
        <v>2020</v>
      </c>
      <c r="Q187" s="350"/>
    </row>
    <row r="188" spans="1:17" s="349" customFormat="1" ht="15">
      <c r="A188" s="560" t="s">
        <v>88</v>
      </c>
      <c r="B188" s="560" t="s">
        <v>89</v>
      </c>
      <c r="C188" s="560" t="s">
        <v>109</v>
      </c>
      <c r="D188" s="569" t="s">
        <v>404</v>
      </c>
      <c r="E188" s="570" t="str">
        <f>+'Merluza común Artesanal'!E150</f>
        <v>FULLU (RPA 954253)</v>
      </c>
      <c r="F188" s="560" t="s">
        <v>91</v>
      </c>
      <c r="G188" s="560" t="s">
        <v>91</v>
      </c>
      <c r="H188" s="561">
        <f>'Merluza común Artesanal'!G150</f>
        <v>1.252</v>
      </c>
      <c r="I188" s="561">
        <f>'Merluza común Artesanal'!H150</f>
        <v>0</v>
      </c>
      <c r="J188" s="561">
        <f>'Merluza común Artesanal'!I150</f>
        <v>1.252</v>
      </c>
      <c r="K188" s="561">
        <f>'Merluza común Artesanal'!J150</f>
        <v>0.14399999999999999</v>
      </c>
      <c r="L188" s="561">
        <f>'Merluza común Artesanal'!K150</f>
        <v>1.1080000000000001</v>
      </c>
      <c r="M188" s="575">
        <f>'Merluza común Artesanal'!L150</f>
        <v>0.11501597444089456</v>
      </c>
      <c r="N188" s="568" t="str">
        <f>'Merluza común Artesanal'!M150</f>
        <v>-</v>
      </c>
      <c r="O188" s="562">
        <f>Resumen_año!$C$5</f>
        <v>44018</v>
      </c>
      <c r="P188" s="563">
        <v>2020</v>
      </c>
      <c r="Q188" s="350"/>
    </row>
    <row r="189" spans="1:17" s="349" customFormat="1" ht="15">
      <c r="A189" s="560" t="s">
        <v>88</v>
      </c>
      <c r="B189" s="560" t="s">
        <v>89</v>
      </c>
      <c r="C189" s="560" t="s">
        <v>109</v>
      </c>
      <c r="D189" s="569" t="s">
        <v>404</v>
      </c>
      <c r="E189" s="570" t="str">
        <f>+'Merluza común Artesanal'!E150</f>
        <v>FULLU (RPA 954253)</v>
      </c>
      <c r="F189" s="560" t="s">
        <v>92</v>
      </c>
      <c r="G189" s="560" t="s">
        <v>93</v>
      </c>
      <c r="H189" s="561">
        <f>'Merluza común Artesanal'!G151</f>
        <v>5.8630000000000004</v>
      </c>
      <c r="I189" s="561">
        <f>'Merluza común Artesanal'!H151</f>
        <v>0</v>
      </c>
      <c r="J189" s="561">
        <f>'Merluza común Artesanal'!I151</f>
        <v>6.9710000000000001</v>
      </c>
      <c r="K189" s="561">
        <f>'Merluza común Artesanal'!J151</f>
        <v>1.974</v>
      </c>
      <c r="L189" s="561">
        <f>'Merluza común Artesanal'!K151</f>
        <v>4.9969999999999999</v>
      </c>
      <c r="M189" s="575">
        <f>'Merluza común Artesanal'!L151</f>
        <v>0.28317314589011616</v>
      </c>
      <c r="N189" s="568" t="str">
        <f>'Merluza común Artesanal'!M151</f>
        <v>-</v>
      </c>
      <c r="O189" s="562">
        <f>Resumen_año!$C$5</f>
        <v>44018</v>
      </c>
      <c r="P189" s="563">
        <v>2020</v>
      </c>
      <c r="Q189" s="350"/>
    </row>
    <row r="190" spans="1:17" s="349" customFormat="1" ht="15">
      <c r="A190" s="560" t="s">
        <v>88</v>
      </c>
      <c r="B190" s="560" t="s">
        <v>89</v>
      </c>
      <c r="C190" s="560" t="s">
        <v>109</v>
      </c>
      <c r="D190" s="569" t="s">
        <v>404</v>
      </c>
      <c r="E190" s="570" t="str">
        <f>+'Merluza común Artesanal'!E150</f>
        <v>FULLU (RPA 954253)</v>
      </c>
      <c r="F190" s="560" t="s">
        <v>94</v>
      </c>
      <c r="G190" s="560" t="s">
        <v>95</v>
      </c>
      <c r="H190" s="561">
        <f>'Merluza común Artesanal'!G152</f>
        <v>7.1150000000000002</v>
      </c>
      <c r="I190" s="561">
        <f>'Merluza común Artesanal'!H152</f>
        <v>0</v>
      </c>
      <c r="J190" s="561">
        <f>'Merluza común Artesanal'!I152</f>
        <v>12.112</v>
      </c>
      <c r="K190" s="561">
        <f>'Merluza común Artesanal'!J152</f>
        <v>0</v>
      </c>
      <c r="L190" s="561">
        <f>'Merluza común Artesanal'!K152</f>
        <v>12.112</v>
      </c>
      <c r="M190" s="575">
        <f>'Merluza común Artesanal'!L152</f>
        <v>0</v>
      </c>
      <c r="N190" s="568" t="str">
        <f>'Merluza común Artesanal'!M152</f>
        <v>-</v>
      </c>
      <c r="O190" s="562">
        <f>Resumen_año!$C$5</f>
        <v>44018</v>
      </c>
      <c r="P190" s="563">
        <v>2020</v>
      </c>
      <c r="Q190" s="350"/>
    </row>
    <row r="191" spans="1:17" s="349" customFormat="1" ht="15">
      <c r="A191" s="560" t="s">
        <v>88</v>
      </c>
      <c r="B191" s="560" t="s">
        <v>89</v>
      </c>
      <c r="C191" s="560" t="s">
        <v>109</v>
      </c>
      <c r="D191" s="569" t="s">
        <v>404</v>
      </c>
      <c r="E191" s="570" t="str">
        <f>+'Merluza común Artesanal'!E150</f>
        <v>FULLU (RPA 954253)</v>
      </c>
      <c r="F191" s="560" t="s">
        <v>91</v>
      </c>
      <c r="G191" s="560" t="s">
        <v>95</v>
      </c>
      <c r="H191" s="561">
        <f>'Merluza común Artesanal'!N150</f>
        <v>14.23</v>
      </c>
      <c r="I191" s="561">
        <f>'Merluza común Artesanal'!O150</f>
        <v>0</v>
      </c>
      <c r="J191" s="561">
        <f>'Merluza común Artesanal'!P150</f>
        <v>14.23</v>
      </c>
      <c r="K191" s="561">
        <f>'Merluza común Artesanal'!Q150</f>
        <v>2.1179999999999999</v>
      </c>
      <c r="L191" s="561">
        <f>'Merluza común Artesanal'!R150</f>
        <v>12.112</v>
      </c>
      <c r="M191" s="575">
        <f>'Merluza común Artesanal'!S150</f>
        <v>0.1488404778636683</v>
      </c>
      <c r="N191" s="568" t="s">
        <v>258</v>
      </c>
      <c r="O191" s="562">
        <f>Resumen_año!$C$5</f>
        <v>44018</v>
      </c>
      <c r="P191" s="563">
        <v>2020</v>
      </c>
      <c r="Q191" s="350"/>
    </row>
    <row r="192" spans="1:17" s="349" customFormat="1" ht="15">
      <c r="A192" s="560" t="s">
        <v>88</v>
      </c>
      <c r="B192" s="560" t="s">
        <v>89</v>
      </c>
      <c r="C192" s="560" t="s">
        <v>109</v>
      </c>
      <c r="D192" s="569" t="s">
        <v>404</v>
      </c>
      <c r="E192" s="570" t="str">
        <f>+'Merluza común Artesanal'!E153</f>
        <v>ESPERANZA I (RPA 955167)</v>
      </c>
      <c r="F192" s="560" t="s">
        <v>91</v>
      </c>
      <c r="G192" s="560" t="s">
        <v>91</v>
      </c>
      <c r="H192" s="561">
        <f>'Merluza común Artesanal'!G153</f>
        <v>1.252</v>
      </c>
      <c r="I192" s="561">
        <f>'Merluza común Artesanal'!H153</f>
        <v>0</v>
      </c>
      <c r="J192" s="561">
        <f>'Merluza común Artesanal'!I153</f>
        <v>1.252</v>
      </c>
      <c r="K192" s="561">
        <f>'Merluza común Artesanal'!J153</f>
        <v>0</v>
      </c>
      <c r="L192" s="561">
        <f>'Merluza común Artesanal'!K153</f>
        <v>1.252</v>
      </c>
      <c r="M192" s="575">
        <f>'Merluza común Artesanal'!L153</f>
        <v>0</v>
      </c>
      <c r="N192" s="568" t="str">
        <f>'Merluza común Artesanal'!M153</f>
        <v>-</v>
      </c>
      <c r="O192" s="562">
        <f>Resumen_año!$C$5</f>
        <v>44018</v>
      </c>
      <c r="P192" s="563">
        <v>2020</v>
      </c>
      <c r="Q192" s="350"/>
    </row>
    <row r="193" spans="1:17" s="349" customFormat="1" ht="15">
      <c r="A193" s="560" t="s">
        <v>88</v>
      </c>
      <c r="B193" s="560" t="s">
        <v>89</v>
      </c>
      <c r="C193" s="560" t="s">
        <v>109</v>
      </c>
      <c r="D193" s="569" t="s">
        <v>404</v>
      </c>
      <c r="E193" s="570" t="str">
        <f>+'Merluza común Artesanal'!E153</f>
        <v>ESPERANZA I (RPA 955167)</v>
      </c>
      <c r="F193" s="560" t="s">
        <v>92</v>
      </c>
      <c r="G193" s="560" t="s">
        <v>93</v>
      </c>
      <c r="H193" s="561">
        <f>'Merluza común Artesanal'!G154</f>
        <v>5.8630000000000004</v>
      </c>
      <c r="I193" s="561">
        <f>'Merluza común Artesanal'!H154</f>
        <v>0</v>
      </c>
      <c r="J193" s="561">
        <f>'Merluza común Artesanal'!I154</f>
        <v>7.1150000000000002</v>
      </c>
      <c r="K193" s="561">
        <f>'Merluza común Artesanal'!J154</f>
        <v>1</v>
      </c>
      <c r="L193" s="561">
        <f>'Merluza común Artesanal'!K154</f>
        <v>6.1150000000000002</v>
      </c>
      <c r="M193" s="575">
        <f>'Merluza común Artesanal'!L154</f>
        <v>0.14054813773717498</v>
      </c>
      <c r="N193" s="568" t="str">
        <f>'Merluza común Artesanal'!M154</f>
        <v>-</v>
      </c>
      <c r="O193" s="562">
        <f>Resumen_año!$C$5</f>
        <v>44018</v>
      </c>
      <c r="P193" s="563">
        <v>2020</v>
      </c>
      <c r="Q193" s="350"/>
    </row>
    <row r="194" spans="1:17" s="349" customFormat="1" ht="15">
      <c r="A194" s="560" t="s">
        <v>88</v>
      </c>
      <c r="B194" s="560" t="s">
        <v>89</v>
      </c>
      <c r="C194" s="560" t="s">
        <v>109</v>
      </c>
      <c r="D194" s="569" t="s">
        <v>404</v>
      </c>
      <c r="E194" s="570" t="str">
        <f>+'Merluza común Artesanal'!E153</f>
        <v>ESPERANZA I (RPA 955167)</v>
      </c>
      <c r="F194" s="560" t="s">
        <v>94</v>
      </c>
      <c r="G194" s="560" t="s">
        <v>95</v>
      </c>
      <c r="H194" s="561">
        <f>'Merluza común Artesanal'!G155</f>
        <v>7.1150000000000002</v>
      </c>
      <c r="I194" s="561">
        <f>'Merluza común Artesanal'!H155</f>
        <v>0</v>
      </c>
      <c r="J194" s="561">
        <f>'Merluza común Artesanal'!I155</f>
        <v>13.23</v>
      </c>
      <c r="K194" s="561">
        <f>'Merluza común Artesanal'!J155</f>
        <v>0</v>
      </c>
      <c r="L194" s="561">
        <f>'Merluza común Artesanal'!K155</f>
        <v>13.23</v>
      </c>
      <c r="M194" s="575">
        <f>'Merluza común Artesanal'!L155</f>
        <v>0</v>
      </c>
      <c r="N194" s="568" t="str">
        <f>'Merluza común Artesanal'!M155</f>
        <v>-</v>
      </c>
      <c r="O194" s="562">
        <f>Resumen_año!$C$5</f>
        <v>44018</v>
      </c>
      <c r="P194" s="563">
        <v>2020</v>
      </c>
      <c r="Q194" s="350"/>
    </row>
    <row r="195" spans="1:17" s="349" customFormat="1" ht="15">
      <c r="A195" s="560" t="s">
        <v>88</v>
      </c>
      <c r="B195" s="560" t="s">
        <v>89</v>
      </c>
      <c r="C195" s="560" t="s">
        <v>109</v>
      </c>
      <c r="D195" s="569" t="s">
        <v>404</v>
      </c>
      <c r="E195" s="570" t="str">
        <f>+'Merluza común Artesanal'!E153</f>
        <v>ESPERANZA I (RPA 955167)</v>
      </c>
      <c r="F195" s="560" t="s">
        <v>91</v>
      </c>
      <c r="G195" s="560" t="s">
        <v>95</v>
      </c>
      <c r="H195" s="561">
        <f>'Merluza común Artesanal'!N153</f>
        <v>14.23</v>
      </c>
      <c r="I195" s="561">
        <f>'Merluza común Artesanal'!O153</f>
        <v>0</v>
      </c>
      <c r="J195" s="561">
        <f>'Merluza común Artesanal'!P153</f>
        <v>14.23</v>
      </c>
      <c r="K195" s="561">
        <f>'Merluza común Artesanal'!Q153</f>
        <v>1</v>
      </c>
      <c r="L195" s="561">
        <f>'Merluza común Artesanal'!R153</f>
        <v>13.23</v>
      </c>
      <c r="M195" s="575">
        <f>'Merluza común Artesanal'!S153</f>
        <v>7.0274068868587489E-2</v>
      </c>
      <c r="N195" s="568" t="s">
        <v>258</v>
      </c>
      <c r="O195" s="562">
        <f>Resumen_año!$C$5</f>
        <v>44018</v>
      </c>
      <c r="P195" s="563">
        <v>2020</v>
      </c>
      <c r="Q195" s="350"/>
    </row>
    <row r="196" spans="1:17" s="349" customFormat="1" ht="15">
      <c r="A196" s="560" t="s">
        <v>88</v>
      </c>
      <c r="B196" s="560" t="s">
        <v>89</v>
      </c>
      <c r="C196" s="560" t="s">
        <v>109</v>
      </c>
      <c r="D196" s="569" t="s">
        <v>404</v>
      </c>
      <c r="E196" s="570" t="str">
        <f>+'Merluza común Artesanal'!E156</f>
        <v>EL PATRON (RPA 962485)</v>
      </c>
      <c r="F196" s="560" t="s">
        <v>91</v>
      </c>
      <c r="G196" s="560" t="s">
        <v>91</v>
      </c>
      <c r="H196" s="561">
        <f>'Merluza común Artesanal'!G156</f>
        <v>1.2529999999999999</v>
      </c>
      <c r="I196" s="561">
        <f>'Merluza común Artesanal'!H156</f>
        <v>0</v>
      </c>
      <c r="J196" s="561">
        <f>'Merluza común Artesanal'!I156</f>
        <v>1.2529999999999999</v>
      </c>
      <c r="K196" s="561">
        <f>'Merluza común Artesanal'!J156</f>
        <v>0.61599999999999999</v>
      </c>
      <c r="L196" s="561">
        <f>'Merluza común Artesanal'!K156</f>
        <v>0.6369999999999999</v>
      </c>
      <c r="M196" s="575">
        <f>'Merluza común Artesanal'!L156</f>
        <v>0.49162011173184361</v>
      </c>
      <c r="N196" s="568" t="str">
        <f>'Merluza común Artesanal'!M156</f>
        <v>-</v>
      </c>
      <c r="O196" s="562">
        <f>Resumen_año!$C$5</f>
        <v>44018</v>
      </c>
      <c r="P196" s="563">
        <v>2020</v>
      </c>
      <c r="Q196" s="350"/>
    </row>
    <row r="197" spans="1:17" s="349" customFormat="1" ht="15">
      <c r="A197" s="560" t="s">
        <v>88</v>
      </c>
      <c r="B197" s="560" t="s">
        <v>89</v>
      </c>
      <c r="C197" s="560" t="s">
        <v>109</v>
      </c>
      <c r="D197" s="569" t="s">
        <v>404</v>
      </c>
      <c r="E197" s="570" t="str">
        <f>+'Merluza común Artesanal'!E156</f>
        <v>EL PATRON (RPA 962485)</v>
      </c>
      <c r="F197" s="560" t="s">
        <v>92</v>
      </c>
      <c r="G197" s="560" t="s">
        <v>93</v>
      </c>
      <c r="H197" s="561">
        <f>'Merluza común Artesanal'!G157</f>
        <v>5.8680000000000003</v>
      </c>
      <c r="I197" s="561">
        <f>'Merluza común Artesanal'!H157</f>
        <v>0</v>
      </c>
      <c r="J197" s="561">
        <f>'Merluza común Artesanal'!I157</f>
        <v>6.5049999999999999</v>
      </c>
      <c r="K197" s="561">
        <f>'Merluza común Artesanal'!J157</f>
        <v>4.2560000000000002</v>
      </c>
      <c r="L197" s="561">
        <f>'Merluza común Artesanal'!K157</f>
        <v>2.2489999999999997</v>
      </c>
      <c r="M197" s="575">
        <f>'Merluza común Artesanal'!L157</f>
        <v>0.65426594926979253</v>
      </c>
      <c r="N197" s="568" t="str">
        <f>'Merluza común Artesanal'!M157</f>
        <v>-</v>
      </c>
      <c r="O197" s="562">
        <f>Resumen_año!$C$5</f>
        <v>44018</v>
      </c>
      <c r="P197" s="563">
        <v>2020</v>
      </c>
      <c r="Q197" s="350"/>
    </row>
    <row r="198" spans="1:17" s="349" customFormat="1" ht="15">
      <c r="A198" s="560" t="s">
        <v>88</v>
      </c>
      <c r="B198" s="560" t="s">
        <v>89</v>
      </c>
      <c r="C198" s="560" t="s">
        <v>109</v>
      </c>
      <c r="D198" s="569" t="s">
        <v>404</v>
      </c>
      <c r="E198" s="570" t="str">
        <f>+'Merluza común Artesanal'!E156</f>
        <v>EL PATRON (RPA 962485)</v>
      </c>
      <c r="F198" s="560" t="s">
        <v>94</v>
      </c>
      <c r="G198" s="560" t="s">
        <v>95</v>
      </c>
      <c r="H198" s="561">
        <f>'Merluza común Artesanal'!G158</f>
        <v>7.1210000000000004</v>
      </c>
      <c r="I198" s="561">
        <f>'Merluza común Artesanal'!H158</f>
        <v>0</v>
      </c>
      <c r="J198" s="561">
        <f>'Merluza común Artesanal'!I158</f>
        <v>9.370000000000001</v>
      </c>
      <c r="K198" s="561">
        <f>'Merluza común Artesanal'!J158</f>
        <v>0</v>
      </c>
      <c r="L198" s="561">
        <f>'Merluza común Artesanal'!K158</f>
        <v>9.370000000000001</v>
      </c>
      <c r="M198" s="575">
        <f>'Merluza común Artesanal'!L158</f>
        <v>0</v>
      </c>
      <c r="N198" s="568" t="str">
        <f>'Merluza común Artesanal'!M158</f>
        <v>-</v>
      </c>
      <c r="O198" s="562">
        <f>Resumen_año!$C$5</f>
        <v>44018</v>
      </c>
      <c r="P198" s="563">
        <v>2020</v>
      </c>
      <c r="Q198" s="350"/>
    </row>
    <row r="199" spans="1:17" s="349" customFormat="1" ht="15">
      <c r="A199" s="560" t="s">
        <v>88</v>
      </c>
      <c r="B199" s="560" t="s">
        <v>89</v>
      </c>
      <c r="C199" s="560" t="s">
        <v>109</v>
      </c>
      <c r="D199" s="569" t="s">
        <v>404</v>
      </c>
      <c r="E199" s="570" t="str">
        <f>+'Merluza común Artesanal'!E156</f>
        <v>EL PATRON (RPA 962485)</v>
      </c>
      <c r="F199" s="560" t="s">
        <v>91</v>
      </c>
      <c r="G199" s="560" t="s">
        <v>95</v>
      </c>
      <c r="H199" s="561">
        <f>'Merluza común Artesanal'!N156</f>
        <v>14.242000000000001</v>
      </c>
      <c r="I199" s="561">
        <f>'Merluza común Artesanal'!O156</f>
        <v>0</v>
      </c>
      <c r="J199" s="561">
        <f>'Merluza común Artesanal'!P156</f>
        <v>14.242000000000001</v>
      </c>
      <c r="K199" s="561">
        <f>'Merluza común Artesanal'!Q156</f>
        <v>4.8719999999999999</v>
      </c>
      <c r="L199" s="561">
        <f>'Merluza común Artesanal'!R156</f>
        <v>9.370000000000001</v>
      </c>
      <c r="M199" s="575">
        <f>'Merluza común Artesanal'!S156</f>
        <v>0.34208678556382527</v>
      </c>
      <c r="N199" s="568" t="s">
        <v>258</v>
      </c>
      <c r="O199" s="562">
        <f>Resumen_año!$C$5</f>
        <v>44018</v>
      </c>
      <c r="P199" s="563">
        <v>2020</v>
      </c>
      <c r="Q199" s="350"/>
    </row>
    <row r="200" spans="1:17" s="349" customFormat="1" ht="15">
      <c r="A200" s="560" t="s">
        <v>88</v>
      </c>
      <c r="B200" s="560" t="s">
        <v>89</v>
      </c>
      <c r="C200" s="560" t="s">
        <v>109</v>
      </c>
      <c r="D200" s="569" t="s">
        <v>404</v>
      </c>
      <c r="E200" s="570" t="str">
        <f>+'Merluza común Artesanal'!E159</f>
        <v>GYTTANO (RPA 963675)</v>
      </c>
      <c r="F200" s="560" t="s">
        <v>91</v>
      </c>
      <c r="G200" s="560" t="s">
        <v>91</v>
      </c>
      <c r="H200" s="561">
        <f>'Merluza común Artesanal'!G159</f>
        <v>1.2529999999999999</v>
      </c>
      <c r="I200" s="561">
        <f>'Merluza común Artesanal'!H159</f>
        <v>0</v>
      </c>
      <c r="J200" s="561">
        <f>'Merluza común Artesanal'!I159</f>
        <v>1.2529999999999999</v>
      </c>
      <c r="K200" s="561">
        <f>'Merluza común Artesanal'!J159</f>
        <v>0.44800000000000001</v>
      </c>
      <c r="L200" s="561">
        <f>'Merluza común Artesanal'!K159</f>
        <v>0.80499999999999994</v>
      </c>
      <c r="M200" s="575">
        <f>'Merluza común Artesanal'!L159</f>
        <v>0.35754189944134079</v>
      </c>
      <c r="N200" s="568" t="str">
        <f>'Merluza común Artesanal'!M159</f>
        <v>-</v>
      </c>
      <c r="O200" s="562">
        <f>Resumen_año!$C$5</f>
        <v>44018</v>
      </c>
      <c r="P200" s="563">
        <v>2020</v>
      </c>
      <c r="Q200" s="350"/>
    </row>
    <row r="201" spans="1:17" s="349" customFormat="1" ht="15">
      <c r="A201" s="560" t="s">
        <v>88</v>
      </c>
      <c r="B201" s="560" t="s">
        <v>89</v>
      </c>
      <c r="C201" s="560" t="s">
        <v>109</v>
      </c>
      <c r="D201" s="569" t="s">
        <v>404</v>
      </c>
      <c r="E201" s="570" t="str">
        <f>+'Merluza común Artesanal'!E159</f>
        <v>GYTTANO (RPA 963675)</v>
      </c>
      <c r="F201" s="560" t="s">
        <v>92</v>
      </c>
      <c r="G201" s="560" t="s">
        <v>93</v>
      </c>
      <c r="H201" s="561">
        <f>'Merluza común Artesanal'!G160</f>
        <v>5.8650000000000002</v>
      </c>
      <c r="I201" s="561">
        <f>'Merluza común Artesanal'!H160</f>
        <v>0</v>
      </c>
      <c r="J201" s="561">
        <f>'Merluza común Artesanal'!I160</f>
        <v>6.67</v>
      </c>
      <c r="K201" s="561">
        <f>'Merluza común Artesanal'!J160</f>
        <v>4.5359999999999996</v>
      </c>
      <c r="L201" s="561">
        <f>'Merluza común Artesanal'!K160</f>
        <v>2.1340000000000003</v>
      </c>
      <c r="M201" s="575">
        <f>'Merluza común Artesanal'!L160</f>
        <v>0.68005997001499241</v>
      </c>
      <c r="N201" s="568" t="str">
        <f>'Merluza común Artesanal'!M160</f>
        <v>-</v>
      </c>
      <c r="O201" s="562">
        <f>Resumen_año!$C$5</f>
        <v>44018</v>
      </c>
      <c r="P201" s="563">
        <v>2020</v>
      </c>
      <c r="Q201" s="350"/>
    </row>
    <row r="202" spans="1:17" s="349" customFormat="1" ht="15">
      <c r="A202" s="560" t="s">
        <v>88</v>
      </c>
      <c r="B202" s="560" t="s">
        <v>89</v>
      </c>
      <c r="C202" s="560" t="s">
        <v>109</v>
      </c>
      <c r="D202" s="569" t="s">
        <v>404</v>
      </c>
      <c r="E202" s="570" t="str">
        <f>+'Merluza común Artesanal'!E159</f>
        <v>GYTTANO (RPA 963675)</v>
      </c>
      <c r="F202" s="560" t="s">
        <v>94</v>
      </c>
      <c r="G202" s="560" t="s">
        <v>95</v>
      </c>
      <c r="H202" s="561">
        <f>'Merluza común Artesanal'!G161</f>
        <v>7.1180000000000003</v>
      </c>
      <c r="I202" s="561">
        <f>'Merluza común Artesanal'!H161</f>
        <v>0</v>
      </c>
      <c r="J202" s="561">
        <f>'Merluza común Artesanal'!I161</f>
        <v>9.2520000000000007</v>
      </c>
      <c r="K202" s="561">
        <f>'Merluza común Artesanal'!J161</f>
        <v>0.28000000000000003</v>
      </c>
      <c r="L202" s="561">
        <f>'Merluza común Artesanal'!K161</f>
        <v>8.9720000000000013</v>
      </c>
      <c r="M202" s="575">
        <f>'Merluza común Artesanal'!L161</f>
        <v>3.0263726761781237E-2</v>
      </c>
      <c r="N202" s="568" t="str">
        <f>'Merluza común Artesanal'!M161</f>
        <v>-</v>
      </c>
      <c r="O202" s="562">
        <f>Resumen_año!$C$5</f>
        <v>44018</v>
      </c>
      <c r="P202" s="563">
        <v>2020</v>
      </c>
      <c r="Q202" s="350"/>
    </row>
    <row r="203" spans="1:17" s="349" customFormat="1" ht="15">
      <c r="A203" s="560" t="s">
        <v>88</v>
      </c>
      <c r="B203" s="560" t="s">
        <v>89</v>
      </c>
      <c r="C203" s="560" t="s">
        <v>109</v>
      </c>
      <c r="D203" s="569" t="s">
        <v>404</v>
      </c>
      <c r="E203" s="570" t="str">
        <f>+'Merluza común Artesanal'!E159</f>
        <v>GYTTANO (RPA 963675)</v>
      </c>
      <c r="F203" s="560" t="s">
        <v>91</v>
      </c>
      <c r="G203" s="560" t="s">
        <v>95</v>
      </c>
      <c r="H203" s="561">
        <f>'Merluza común Artesanal'!N159</f>
        <v>14.236000000000001</v>
      </c>
      <c r="I203" s="561">
        <f>'Merluza común Artesanal'!O159</f>
        <v>0</v>
      </c>
      <c r="J203" s="561">
        <f>'Merluza común Artesanal'!P159</f>
        <v>14.236000000000001</v>
      </c>
      <c r="K203" s="561">
        <f>'Merluza común Artesanal'!Q159</f>
        <v>5.2640000000000002</v>
      </c>
      <c r="L203" s="561">
        <f>'Merluza común Artesanal'!R159</f>
        <v>8.9720000000000013</v>
      </c>
      <c r="M203" s="575">
        <f>'Merluza común Artesanal'!S159</f>
        <v>0.36976678842371452</v>
      </c>
      <c r="N203" s="568" t="s">
        <v>258</v>
      </c>
      <c r="O203" s="562">
        <f>Resumen_año!$C$5</f>
        <v>44018</v>
      </c>
      <c r="P203" s="563">
        <v>2020</v>
      </c>
      <c r="Q203" s="350"/>
    </row>
    <row r="204" spans="1:17" s="349" customFormat="1" ht="15">
      <c r="A204" s="560" t="s">
        <v>88</v>
      </c>
      <c r="B204" s="560" t="s">
        <v>89</v>
      </c>
      <c r="C204" s="560" t="s">
        <v>109</v>
      </c>
      <c r="D204" s="569" t="s">
        <v>404</v>
      </c>
      <c r="E204" s="570" t="str">
        <f>+'Merluza común Artesanal'!E162</f>
        <v>SAN DIEGO III (RPA 964920)</v>
      </c>
      <c r="F204" s="560" t="s">
        <v>91</v>
      </c>
      <c r="G204" s="560" t="s">
        <v>91</v>
      </c>
      <c r="H204" s="561">
        <f>'Merluza común Artesanal'!G162</f>
        <v>1.2529999999999999</v>
      </c>
      <c r="I204" s="561">
        <f>'Merluza común Artesanal'!H162</f>
        <v>0</v>
      </c>
      <c r="J204" s="561">
        <f>'Merluza común Artesanal'!I162</f>
        <v>1.2529999999999999</v>
      </c>
      <c r="K204" s="561">
        <f>'Merluza común Artesanal'!J162</f>
        <v>0</v>
      </c>
      <c r="L204" s="561">
        <f>'Merluza común Artesanal'!K162</f>
        <v>1.2529999999999999</v>
      </c>
      <c r="M204" s="575">
        <f>'Merluza común Artesanal'!L162</f>
        <v>0</v>
      </c>
      <c r="N204" s="568" t="str">
        <f>'Merluza común Artesanal'!M162</f>
        <v>-</v>
      </c>
      <c r="O204" s="562">
        <f>Resumen_año!$C$5</f>
        <v>44018</v>
      </c>
      <c r="P204" s="563">
        <v>2020</v>
      </c>
      <c r="Q204" s="350"/>
    </row>
    <row r="205" spans="1:17" s="349" customFormat="1" ht="15">
      <c r="A205" s="560" t="s">
        <v>88</v>
      </c>
      <c r="B205" s="560" t="s">
        <v>89</v>
      </c>
      <c r="C205" s="560" t="s">
        <v>109</v>
      </c>
      <c r="D205" s="569" t="s">
        <v>404</v>
      </c>
      <c r="E205" s="570" t="str">
        <f>+'Merluza común Artesanal'!E162</f>
        <v>SAN DIEGO III (RPA 964920)</v>
      </c>
      <c r="F205" s="560" t="s">
        <v>92</v>
      </c>
      <c r="G205" s="560" t="s">
        <v>93</v>
      </c>
      <c r="H205" s="561">
        <f>'Merluza común Artesanal'!G163</f>
        <v>5.8639999999999999</v>
      </c>
      <c r="I205" s="561">
        <f>'Merluza común Artesanal'!H163</f>
        <v>0</v>
      </c>
      <c r="J205" s="561">
        <f>'Merluza común Artesanal'!I163</f>
        <v>7.117</v>
      </c>
      <c r="K205" s="561">
        <f>'Merluza común Artesanal'!J163</f>
        <v>6.9880000000000004</v>
      </c>
      <c r="L205" s="561">
        <f>'Merluza común Artesanal'!K163</f>
        <v>0.12899999999999956</v>
      </c>
      <c r="M205" s="575">
        <f>'Merluza común Artesanal'!L163</f>
        <v>0.98187438527469451</v>
      </c>
      <c r="N205" s="568" t="str">
        <f>'Merluza común Artesanal'!M163</f>
        <v>-</v>
      </c>
      <c r="O205" s="562">
        <f>Resumen_año!$C$5</f>
        <v>44018</v>
      </c>
      <c r="P205" s="563">
        <v>2020</v>
      </c>
      <c r="Q205" s="350"/>
    </row>
    <row r="206" spans="1:17" s="349" customFormat="1" ht="15">
      <c r="A206" s="560" t="s">
        <v>88</v>
      </c>
      <c r="B206" s="560" t="s">
        <v>89</v>
      </c>
      <c r="C206" s="560" t="s">
        <v>109</v>
      </c>
      <c r="D206" s="569" t="s">
        <v>404</v>
      </c>
      <c r="E206" s="570" t="str">
        <f>+'Merluza común Artesanal'!E162</f>
        <v>SAN DIEGO III (RPA 964920)</v>
      </c>
      <c r="F206" s="560" t="s">
        <v>94</v>
      </c>
      <c r="G206" s="560" t="s">
        <v>95</v>
      </c>
      <c r="H206" s="561">
        <f>'Merluza común Artesanal'!G164</f>
        <v>7.1159999999999997</v>
      </c>
      <c r="I206" s="561">
        <f>'Merluza común Artesanal'!H164</f>
        <v>0</v>
      </c>
      <c r="J206" s="561">
        <f>'Merluza común Artesanal'!I164</f>
        <v>7.2449999999999992</v>
      </c>
      <c r="K206" s="561">
        <f>'Merluza común Artesanal'!J164</f>
        <v>0</v>
      </c>
      <c r="L206" s="561">
        <f>'Merluza común Artesanal'!K164</f>
        <v>7.2449999999999992</v>
      </c>
      <c r="M206" s="575">
        <f>'Merluza común Artesanal'!L164</f>
        <v>0</v>
      </c>
      <c r="N206" s="568" t="str">
        <f>'Merluza común Artesanal'!M164</f>
        <v>-</v>
      </c>
      <c r="O206" s="562">
        <f>Resumen_año!$C$5</f>
        <v>44018</v>
      </c>
      <c r="P206" s="563">
        <v>2020</v>
      </c>
      <c r="Q206" s="350"/>
    </row>
    <row r="207" spans="1:17" s="349" customFormat="1" ht="15">
      <c r="A207" s="560" t="s">
        <v>88</v>
      </c>
      <c r="B207" s="560" t="s">
        <v>89</v>
      </c>
      <c r="C207" s="560" t="s">
        <v>109</v>
      </c>
      <c r="D207" s="569" t="s">
        <v>404</v>
      </c>
      <c r="E207" s="570" t="str">
        <f>+'Merluza común Artesanal'!E162</f>
        <v>SAN DIEGO III (RPA 964920)</v>
      </c>
      <c r="F207" s="560" t="s">
        <v>91</v>
      </c>
      <c r="G207" s="560" t="s">
        <v>95</v>
      </c>
      <c r="H207" s="561">
        <f>'Merluza común Artesanal'!N162</f>
        <v>14.233000000000001</v>
      </c>
      <c r="I207" s="561">
        <f>'Merluza común Artesanal'!O162</f>
        <v>0</v>
      </c>
      <c r="J207" s="561">
        <f>'Merluza común Artesanal'!P162</f>
        <v>14.233000000000001</v>
      </c>
      <c r="K207" s="561">
        <f>'Merluza común Artesanal'!Q162</f>
        <v>6.9880000000000004</v>
      </c>
      <c r="L207" s="561">
        <f>'Merluza común Artesanal'!R162</f>
        <v>7.2450000000000001</v>
      </c>
      <c r="M207" s="575">
        <f>'Merluza común Artesanal'!S162</f>
        <v>0.49097168551956721</v>
      </c>
      <c r="N207" s="568" t="s">
        <v>258</v>
      </c>
      <c r="O207" s="562">
        <f>Resumen_año!$C$5</f>
        <v>44018</v>
      </c>
      <c r="P207" s="563">
        <v>2020</v>
      </c>
      <c r="Q207" s="350"/>
    </row>
    <row r="208" spans="1:17" s="480" customFormat="1" ht="15">
      <c r="A208" s="578" t="s">
        <v>88</v>
      </c>
      <c r="B208" s="578" t="s">
        <v>89</v>
      </c>
      <c r="C208" s="560" t="s">
        <v>109</v>
      </c>
      <c r="D208" s="571" t="s">
        <v>122</v>
      </c>
      <c r="E208" s="572" t="s">
        <v>121</v>
      </c>
      <c r="F208" s="560" t="s">
        <v>91</v>
      </c>
      <c r="G208" s="560" t="s">
        <v>95</v>
      </c>
      <c r="H208" s="573">
        <f>+Resumen_año!E11</f>
        <v>556.09100000000001</v>
      </c>
      <c r="I208" s="573">
        <f>+Resumen_año!F11</f>
        <v>0</v>
      </c>
      <c r="J208" s="573">
        <f>+Resumen_año!G11</f>
        <v>556.09100000000001</v>
      </c>
      <c r="K208" s="573">
        <f>+Resumen_año!H11</f>
        <v>273.47900000000004</v>
      </c>
      <c r="L208" s="573">
        <f>+Resumen_año!I11</f>
        <v>282.61199999999997</v>
      </c>
      <c r="M208" s="577">
        <f>+Resumen_año!J11</f>
        <v>0.4917882145188468</v>
      </c>
      <c r="N208" s="588" t="s">
        <v>258</v>
      </c>
      <c r="O208" s="562">
        <f>Resumen_año!$C$5</f>
        <v>44018</v>
      </c>
      <c r="P208" s="563">
        <v>2020</v>
      </c>
      <c r="Q208" s="574"/>
    </row>
    <row r="209" spans="1:17" s="349" customFormat="1" ht="15">
      <c r="A209" s="560" t="s">
        <v>88</v>
      </c>
      <c r="B209" s="560" t="s">
        <v>89</v>
      </c>
      <c r="C209" s="560" t="s">
        <v>110</v>
      </c>
      <c r="D209" s="569" t="s">
        <v>404</v>
      </c>
      <c r="E209" s="570" t="str">
        <f>+'Merluza común Artesanal'!E166</f>
        <v>CARLITA II (963657)</v>
      </c>
      <c r="F209" s="560" t="s">
        <v>91</v>
      </c>
      <c r="G209" s="560" t="s">
        <v>91</v>
      </c>
      <c r="H209" s="561">
        <f>'Merluza común Artesanal'!G166</f>
        <v>1.31</v>
      </c>
      <c r="I209" s="561">
        <f>'Merluza común Artesanal'!H166</f>
        <v>0</v>
      </c>
      <c r="J209" s="561">
        <f>'Merluza común Artesanal'!I166</f>
        <v>1.31</v>
      </c>
      <c r="K209" s="561">
        <f>'Merluza común Artesanal'!J166</f>
        <v>0</v>
      </c>
      <c r="L209" s="561">
        <f>'Merluza común Artesanal'!K166</f>
        <v>1.31</v>
      </c>
      <c r="M209" s="575">
        <f>'Merluza común Artesanal'!L166</f>
        <v>0</v>
      </c>
      <c r="N209" s="568" t="str">
        <f>'Merluza común Artesanal'!M166</f>
        <v>-</v>
      </c>
      <c r="O209" s="562">
        <f>Resumen_año!$C$5</f>
        <v>44018</v>
      </c>
      <c r="P209" s="475">
        <v>2020</v>
      </c>
      <c r="Q209" s="350"/>
    </row>
    <row r="210" spans="1:17" s="349" customFormat="1" ht="15">
      <c r="A210" s="560" t="s">
        <v>88</v>
      </c>
      <c r="B210" s="560" t="s">
        <v>89</v>
      </c>
      <c r="C210" s="560" t="s">
        <v>110</v>
      </c>
      <c r="D210" s="569" t="s">
        <v>404</v>
      </c>
      <c r="E210" s="570" t="str">
        <f>+'Merluza común Artesanal'!E166</f>
        <v>CARLITA II (963657)</v>
      </c>
      <c r="F210" s="560" t="s">
        <v>92</v>
      </c>
      <c r="G210" s="560" t="s">
        <v>93</v>
      </c>
      <c r="H210" s="561">
        <f>'Merluza común Artesanal'!G167</f>
        <v>6.133</v>
      </c>
      <c r="I210" s="561">
        <f>'Merluza común Artesanal'!H167</f>
        <v>0</v>
      </c>
      <c r="J210" s="561">
        <f>'Merluza común Artesanal'!I167</f>
        <v>7.4429999999999996</v>
      </c>
      <c r="K210" s="561">
        <f>'Merluza común Artesanal'!J167</f>
        <v>1.782</v>
      </c>
      <c r="L210" s="561">
        <f>'Merluza común Artesanal'!K167</f>
        <v>5.6609999999999996</v>
      </c>
      <c r="M210" s="575">
        <f>'Merluza común Artesanal'!L167</f>
        <v>0.23941958887545345</v>
      </c>
      <c r="N210" s="568" t="str">
        <f>'Merluza común Artesanal'!M167</f>
        <v>-</v>
      </c>
      <c r="O210" s="562">
        <f>Resumen_año!$C$5</f>
        <v>44018</v>
      </c>
      <c r="P210" s="475">
        <v>2020</v>
      </c>
      <c r="Q210" s="350"/>
    </row>
    <row r="211" spans="1:17" s="349" customFormat="1" ht="15">
      <c r="A211" s="560" t="s">
        <v>88</v>
      </c>
      <c r="B211" s="560" t="s">
        <v>89</v>
      </c>
      <c r="C211" s="560" t="s">
        <v>110</v>
      </c>
      <c r="D211" s="569" t="s">
        <v>404</v>
      </c>
      <c r="E211" s="570" t="str">
        <f>+'Merluza común Artesanal'!E166</f>
        <v>CARLITA II (963657)</v>
      </c>
      <c r="F211" s="560" t="s">
        <v>94</v>
      </c>
      <c r="G211" s="560" t="s">
        <v>95</v>
      </c>
      <c r="H211" s="561">
        <f>'Merluza común Artesanal'!G168</f>
        <v>7.4429999999999996</v>
      </c>
      <c r="I211" s="561">
        <f>'Merluza común Artesanal'!H168</f>
        <v>0</v>
      </c>
      <c r="J211" s="561">
        <f>'Merluza común Artesanal'!I168</f>
        <v>13.103999999999999</v>
      </c>
      <c r="K211" s="561">
        <f>'Merluza común Artesanal'!J168</f>
        <v>0.54</v>
      </c>
      <c r="L211" s="561">
        <f>'Merluza común Artesanal'!K168</f>
        <v>12.564</v>
      </c>
      <c r="M211" s="575">
        <f>'Merluza común Artesanal'!L168</f>
        <v>4.1208791208791215E-2</v>
      </c>
      <c r="N211" s="568" t="str">
        <f>'Merluza común Artesanal'!M168</f>
        <v>-</v>
      </c>
      <c r="O211" s="562">
        <f>Resumen_año!$C$5</f>
        <v>44018</v>
      </c>
      <c r="P211" s="475">
        <v>2020</v>
      </c>
      <c r="Q211" s="350"/>
    </row>
    <row r="212" spans="1:17" s="349" customFormat="1" ht="15">
      <c r="A212" s="560" t="s">
        <v>88</v>
      </c>
      <c r="B212" s="560" t="s">
        <v>89</v>
      </c>
      <c r="C212" s="560" t="s">
        <v>110</v>
      </c>
      <c r="D212" s="569" t="s">
        <v>404</v>
      </c>
      <c r="E212" s="570" t="str">
        <f>+'Merluza común Artesanal'!E166</f>
        <v>CARLITA II (963657)</v>
      </c>
      <c r="F212" s="560" t="s">
        <v>91</v>
      </c>
      <c r="G212" s="560" t="s">
        <v>95</v>
      </c>
      <c r="H212" s="561">
        <f>'Merluza común Artesanal'!N166</f>
        <v>14.885999999999999</v>
      </c>
      <c r="I212" s="561">
        <f>'Merluza común Artesanal'!O166</f>
        <v>0</v>
      </c>
      <c r="J212" s="561">
        <f>'Merluza común Artesanal'!P166</f>
        <v>14.885999999999999</v>
      </c>
      <c r="K212" s="561">
        <f>'Merluza común Artesanal'!Q166</f>
        <v>2.3220000000000001</v>
      </c>
      <c r="L212" s="561">
        <f>'Merluza común Artesanal'!R166</f>
        <v>12.564</v>
      </c>
      <c r="M212" s="575">
        <f>'Merluza común Artesanal'!S166</f>
        <v>0.15598548972188636</v>
      </c>
      <c r="N212" s="568" t="s">
        <v>258</v>
      </c>
      <c r="O212" s="562">
        <f>Resumen_año!$C$5</f>
        <v>44018</v>
      </c>
      <c r="P212" s="475">
        <v>2020</v>
      </c>
      <c r="Q212" s="350"/>
    </row>
    <row r="213" spans="1:17" s="349" customFormat="1" ht="15">
      <c r="A213" s="560" t="s">
        <v>88</v>
      </c>
      <c r="B213" s="560" t="s">
        <v>89</v>
      </c>
      <c r="C213" s="560" t="s">
        <v>110</v>
      </c>
      <c r="D213" s="569" t="s">
        <v>404</v>
      </c>
      <c r="E213" s="570" t="str">
        <f>+'Merluza común Artesanal'!E169</f>
        <v>CRUCERO DEL MAR I (963743)</v>
      </c>
      <c r="F213" s="560" t="s">
        <v>91</v>
      </c>
      <c r="G213" s="560" t="s">
        <v>91</v>
      </c>
      <c r="H213" s="561">
        <f>'Merluza común Artesanal'!G169</f>
        <v>1.31</v>
      </c>
      <c r="I213" s="561">
        <f>'Merluza común Artesanal'!H169</f>
        <v>0</v>
      </c>
      <c r="J213" s="561">
        <f>'Merluza común Artesanal'!I169</f>
        <v>1.31</v>
      </c>
      <c r="K213" s="561">
        <f>'Merluza común Artesanal'!J169</f>
        <v>0.13500000000000001</v>
      </c>
      <c r="L213" s="561">
        <f>'Merluza común Artesanal'!K169</f>
        <v>1.175</v>
      </c>
      <c r="M213" s="575">
        <f>'Merluza común Artesanal'!L169</f>
        <v>0.10305343511450382</v>
      </c>
      <c r="N213" s="568" t="str">
        <f>'Merluza común Artesanal'!M169</f>
        <v>-</v>
      </c>
      <c r="O213" s="562">
        <f>Resumen_año!$C$5</f>
        <v>44018</v>
      </c>
      <c r="P213" s="475">
        <v>2020</v>
      </c>
      <c r="Q213" s="350"/>
    </row>
    <row r="214" spans="1:17" s="349" customFormat="1" ht="15">
      <c r="A214" s="560" t="s">
        <v>88</v>
      </c>
      <c r="B214" s="560" t="s">
        <v>89</v>
      </c>
      <c r="C214" s="560" t="s">
        <v>110</v>
      </c>
      <c r="D214" s="569" t="s">
        <v>404</v>
      </c>
      <c r="E214" s="570" t="str">
        <f>+'Merluza común Artesanal'!E169</f>
        <v>CRUCERO DEL MAR I (963743)</v>
      </c>
      <c r="F214" s="560" t="s">
        <v>92</v>
      </c>
      <c r="G214" s="560" t="s">
        <v>93</v>
      </c>
      <c r="H214" s="561">
        <f>'Merluza común Artesanal'!G170</f>
        <v>6.133</v>
      </c>
      <c r="I214" s="561">
        <f>'Merluza común Artesanal'!H170</f>
        <v>0</v>
      </c>
      <c r="J214" s="561">
        <f>'Merluza común Artesanal'!I170</f>
        <v>7.3079999999999998</v>
      </c>
      <c r="K214" s="561">
        <f>'Merluza común Artesanal'!J170</f>
        <v>2.9159999999999999</v>
      </c>
      <c r="L214" s="561">
        <f>'Merluza común Artesanal'!K170</f>
        <v>4.3919999999999995</v>
      </c>
      <c r="M214" s="575">
        <f>'Merluza común Artesanal'!L170</f>
        <v>0.39901477832512317</v>
      </c>
      <c r="N214" s="568" t="str">
        <f>'Merluza común Artesanal'!M170</f>
        <v>-</v>
      </c>
      <c r="O214" s="562">
        <f>Resumen_año!$C$5</f>
        <v>44018</v>
      </c>
      <c r="P214" s="475">
        <v>2020</v>
      </c>
      <c r="Q214" s="350"/>
    </row>
    <row r="215" spans="1:17" s="349" customFormat="1" ht="15">
      <c r="A215" s="560" t="s">
        <v>88</v>
      </c>
      <c r="B215" s="560" t="s">
        <v>89</v>
      </c>
      <c r="C215" s="560" t="s">
        <v>110</v>
      </c>
      <c r="D215" s="569" t="s">
        <v>404</v>
      </c>
      <c r="E215" s="570" t="str">
        <f>+'Merluza común Artesanal'!E169</f>
        <v>CRUCERO DEL MAR I (963743)</v>
      </c>
      <c r="F215" s="560" t="s">
        <v>94</v>
      </c>
      <c r="G215" s="560" t="s">
        <v>95</v>
      </c>
      <c r="H215" s="561">
        <f>'Merluza común Artesanal'!G171</f>
        <v>7.4429999999999996</v>
      </c>
      <c r="I215" s="561">
        <f>'Merluza común Artesanal'!H171</f>
        <v>0</v>
      </c>
      <c r="J215" s="561">
        <f>'Merluza común Artesanal'!I171</f>
        <v>11.834999999999999</v>
      </c>
      <c r="K215" s="561">
        <f>'Merluza común Artesanal'!J171</f>
        <v>0</v>
      </c>
      <c r="L215" s="561">
        <f>'Merluza común Artesanal'!K171</f>
        <v>11.834999999999999</v>
      </c>
      <c r="M215" s="575">
        <f>'Merluza común Artesanal'!L171</f>
        <v>0</v>
      </c>
      <c r="N215" s="568" t="str">
        <f>'Merluza común Artesanal'!M171</f>
        <v>-</v>
      </c>
      <c r="O215" s="562">
        <f>Resumen_año!$C$5</f>
        <v>44018</v>
      </c>
      <c r="P215" s="475">
        <v>2020</v>
      </c>
      <c r="Q215" s="350"/>
    </row>
    <row r="216" spans="1:17" s="349" customFormat="1" ht="15">
      <c r="A216" s="560" t="s">
        <v>88</v>
      </c>
      <c r="B216" s="560" t="s">
        <v>89</v>
      </c>
      <c r="C216" s="560" t="s">
        <v>110</v>
      </c>
      <c r="D216" s="569" t="s">
        <v>404</v>
      </c>
      <c r="E216" s="570" t="str">
        <f>+'Merluza común Artesanal'!E169</f>
        <v>CRUCERO DEL MAR I (963743)</v>
      </c>
      <c r="F216" s="560" t="s">
        <v>91</v>
      </c>
      <c r="G216" s="560" t="s">
        <v>95</v>
      </c>
      <c r="H216" s="561">
        <f>'Merluza común Artesanal'!N169</f>
        <v>14.885999999999999</v>
      </c>
      <c r="I216" s="561">
        <f>'Merluza común Artesanal'!O169</f>
        <v>0</v>
      </c>
      <c r="J216" s="561">
        <f>'Merluza común Artesanal'!P169</f>
        <v>14.885999999999999</v>
      </c>
      <c r="K216" s="561">
        <f>'Merluza común Artesanal'!Q169</f>
        <v>3.0510000000000002</v>
      </c>
      <c r="L216" s="561">
        <f>'Merluza común Artesanal'!R169</f>
        <v>11.834999999999999</v>
      </c>
      <c r="M216" s="575">
        <f>'Merluza común Artesanal'!S169</f>
        <v>0.20495767835550183</v>
      </c>
      <c r="N216" s="568" t="s">
        <v>258</v>
      </c>
      <c r="O216" s="562">
        <f>Resumen_año!$C$5</f>
        <v>44018</v>
      </c>
      <c r="P216" s="475">
        <v>2020</v>
      </c>
      <c r="Q216" s="350"/>
    </row>
    <row r="217" spans="1:17" s="349" customFormat="1" ht="15">
      <c r="A217" s="560" t="s">
        <v>88</v>
      </c>
      <c r="B217" s="560" t="s">
        <v>89</v>
      </c>
      <c r="C217" s="560" t="s">
        <v>110</v>
      </c>
      <c r="D217" s="569" t="s">
        <v>404</v>
      </c>
      <c r="E217" s="570" t="str">
        <f>+'Merluza común Artesanal'!E172</f>
        <v>DIEGO ANTONIO I (957350)</v>
      </c>
      <c r="F217" s="560" t="s">
        <v>91</v>
      </c>
      <c r="G217" s="560" t="s">
        <v>91</v>
      </c>
      <c r="H217" s="561">
        <f>'Merluza común Artesanal'!G172</f>
        <v>1.3120000000000001</v>
      </c>
      <c r="I217" s="561">
        <f>'Merluza común Artesanal'!H172</f>
        <v>0</v>
      </c>
      <c r="J217" s="561">
        <f>'Merluza común Artesanal'!I172</f>
        <v>1.3120000000000001</v>
      </c>
      <c r="K217" s="561">
        <f>'Merluza común Artesanal'!J172</f>
        <v>0.67500000000000004</v>
      </c>
      <c r="L217" s="561">
        <f>'Merluza común Artesanal'!K172</f>
        <v>0.63700000000000001</v>
      </c>
      <c r="M217" s="575">
        <f>'Merluza común Artesanal'!L172</f>
        <v>0.51448170731707321</v>
      </c>
      <c r="N217" s="568" t="str">
        <f>'Merluza común Artesanal'!M172</f>
        <v>-</v>
      </c>
      <c r="O217" s="562">
        <f>Resumen_año!$C$5</f>
        <v>44018</v>
      </c>
      <c r="P217" s="475">
        <v>2020</v>
      </c>
      <c r="Q217" s="350"/>
    </row>
    <row r="218" spans="1:17" s="349" customFormat="1" ht="15">
      <c r="A218" s="560" t="s">
        <v>88</v>
      </c>
      <c r="B218" s="560" t="s">
        <v>89</v>
      </c>
      <c r="C218" s="560" t="s">
        <v>110</v>
      </c>
      <c r="D218" s="569" t="s">
        <v>404</v>
      </c>
      <c r="E218" s="570" t="str">
        <f>+'Merluza común Artesanal'!E172</f>
        <v>DIEGO ANTONIO I (957350)</v>
      </c>
      <c r="F218" s="560" t="s">
        <v>92</v>
      </c>
      <c r="G218" s="560" t="s">
        <v>93</v>
      </c>
      <c r="H218" s="561">
        <f>'Merluza común Artesanal'!G173</f>
        <v>6.1429999999999998</v>
      </c>
      <c r="I218" s="561">
        <f>'Merluza común Artesanal'!H173</f>
        <v>0</v>
      </c>
      <c r="J218" s="561">
        <f>'Merluza común Artesanal'!I173</f>
        <v>6.7799999999999994</v>
      </c>
      <c r="K218" s="561">
        <f>'Merluza común Artesanal'!J173</f>
        <v>5.4809999999999999</v>
      </c>
      <c r="L218" s="561">
        <f>'Merluza común Artesanal'!K173</f>
        <v>1.2989999999999995</v>
      </c>
      <c r="M218" s="575">
        <f>'Merluza común Artesanal'!L173</f>
        <v>0.80840707964601777</v>
      </c>
      <c r="N218" s="568" t="str">
        <f>'Merluza común Artesanal'!M173</f>
        <v>-</v>
      </c>
      <c r="O218" s="562">
        <f>Resumen_año!$C$5</f>
        <v>44018</v>
      </c>
      <c r="P218" s="475">
        <v>2020</v>
      </c>
      <c r="Q218" s="350"/>
    </row>
    <row r="219" spans="1:17" s="349" customFormat="1" ht="15">
      <c r="A219" s="560" t="s">
        <v>88</v>
      </c>
      <c r="B219" s="560" t="s">
        <v>89</v>
      </c>
      <c r="C219" s="560" t="s">
        <v>110</v>
      </c>
      <c r="D219" s="569" t="s">
        <v>404</v>
      </c>
      <c r="E219" s="570" t="str">
        <f>+'Merluza común Artesanal'!E172</f>
        <v>DIEGO ANTONIO I (957350)</v>
      </c>
      <c r="F219" s="560" t="s">
        <v>94</v>
      </c>
      <c r="G219" s="560" t="s">
        <v>95</v>
      </c>
      <c r="H219" s="561">
        <f>'Merluza común Artesanal'!G174</f>
        <v>7.4550000000000001</v>
      </c>
      <c r="I219" s="561">
        <f>'Merluza común Artesanal'!H174</f>
        <v>0</v>
      </c>
      <c r="J219" s="561">
        <f>'Merluza común Artesanal'!I174</f>
        <v>8.7539999999999996</v>
      </c>
      <c r="K219" s="561">
        <f>'Merluza común Artesanal'!J174</f>
        <v>0</v>
      </c>
      <c r="L219" s="561">
        <f>'Merluza común Artesanal'!K174</f>
        <v>8.7539999999999996</v>
      </c>
      <c r="M219" s="575">
        <f>'Merluza común Artesanal'!L174</f>
        <v>0</v>
      </c>
      <c r="N219" s="568" t="str">
        <f>'Merluza común Artesanal'!M174</f>
        <v>-</v>
      </c>
      <c r="O219" s="562">
        <f>Resumen_año!$C$5</f>
        <v>44018</v>
      </c>
      <c r="P219" s="475">
        <v>2020</v>
      </c>
      <c r="Q219" s="350"/>
    </row>
    <row r="220" spans="1:17" s="349" customFormat="1" ht="15">
      <c r="A220" s="560" t="s">
        <v>88</v>
      </c>
      <c r="B220" s="560" t="s">
        <v>89</v>
      </c>
      <c r="C220" s="560" t="s">
        <v>110</v>
      </c>
      <c r="D220" s="569" t="s">
        <v>404</v>
      </c>
      <c r="E220" s="570" t="str">
        <f>+'Merluza común Artesanal'!E172</f>
        <v>DIEGO ANTONIO I (957350)</v>
      </c>
      <c r="F220" s="560" t="s">
        <v>91</v>
      </c>
      <c r="G220" s="560" t="s">
        <v>95</v>
      </c>
      <c r="H220" s="561">
        <f>'Merluza común Artesanal'!N172</f>
        <v>14.91</v>
      </c>
      <c r="I220" s="561">
        <f>'Merluza común Artesanal'!O172</f>
        <v>0</v>
      </c>
      <c r="J220" s="561">
        <f>'Merluza común Artesanal'!P172</f>
        <v>14.91</v>
      </c>
      <c r="K220" s="561">
        <f>'Merluza común Artesanal'!Q172</f>
        <v>6.1559999999999997</v>
      </c>
      <c r="L220" s="561">
        <f>'Merluza común Artesanal'!R172</f>
        <v>8.7540000000000013</v>
      </c>
      <c r="M220" s="575">
        <f>'Merluza común Artesanal'!S172</f>
        <v>0.41287726358148891</v>
      </c>
      <c r="N220" s="568" t="s">
        <v>258</v>
      </c>
      <c r="O220" s="562">
        <f>Resumen_año!$C$5</f>
        <v>44018</v>
      </c>
      <c r="P220" s="475">
        <v>2020</v>
      </c>
      <c r="Q220" s="350"/>
    </row>
    <row r="221" spans="1:17" s="349" customFormat="1" ht="15">
      <c r="A221" s="560" t="s">
        <v>88</v>
      </c>
      <c r="B221" s="560" t="s">
        <v>89</v>
      </c>
      <c r="C221" s="560" t="s">
        <v>110</v>
      </c>
      <c r="D221" s="569" t="s">
        <v>404</v>
      </c>
      <c r="E221" s="570" t="str">
        <f>+'Merluza común Artesanal'!E175</f>
        <v>EL NIÑO I (963683)</v>
      </c>
      <c r="F221" s="560" t="s">
        <v>91</v>
      </c>
      <c r="G221" s="560" t="s">
        <v>91</v>
      </c>
      <c r="H221" s="561">
        <f>'Merluza común Artesanal'!G175</f>
        <v>1.31</v>
      </c>
      <c r="I221" s="561">
        <f>'Merluza común Artesanal'!H175</f>
        <v>0</v>
      </c>
      <c r="J221" s="561">
        <f>'Merluza común Artesanal'!I175</f>
        <v>1.31</v>
      </c>
      <c r="K221" s="561">
        <f>'Merluza común Artesanal'!J175</f>
        <v>0.81</v>
      </c>
      <c r="L221" s="561">
        <f>'Merluza común Artesanal'!K175</f>
        <v>0.5</v>
      </c>
      <c r="M221" s="575">
        <f>'Merluza común Artesanal'!L175</f>
        <v>0.61832061068702293</v>
      </c>
      <c r="N221" s="568" t="str">
        <f>'Merluza común Artesanal'!M175</f>
        <v>-</v>
      </c>
      <c r="O221" s="562">
        <f>Resumen_año!$C$5</f>
        <v>44018</v>
      </c>
      <c r="P221" s="563">
        <v>2020</v>
      </c>
      <c r="Q221" s="350"/>
    </row>
    <row r="222" spans="1:17" s="349" customFormat="1" ht="15">
      <c r="A222" s="560" t="s">
        <v>88</v>
      </c>
      <c r="B222" s="560" t="s">
        <v>89</v>
      </c>
      <c r="C222" s="560" t="s">
        <v>110</v>
      </c>
      <c r="D222" s="569" t="s">
        <v>404</v>
      </c>
      <c r="E222" s="570" t="str">
        <f>+'Merluza común Artesanal'!E175</f>
        <v>EL NIÑO I (963683)</v>
      </c>
      <c r="F222" s="560" t="s">
        <v>92</v>
      </c>
      <c r="G222" s="560" t="s">
        <v>93</v>
      </c>
      <c r="H222" s="561">
        <f>'Merluza común Artesanal'!G176</f>
        <v>6.1319999999999997</v>
      </c>
      <c r="I222" s="561">
        <f>'Merluza común Artesanal'!H176</f>
        <v>0</v>
      </c>
      <c r="J222" s="561">
        <f>'Merluza común Artesanal'!I176</f>
        <v>6.6319999999999997</v>
      </c>
      <c r="K222" s="561">
        <f>'Merluza común Artesanal'!J176</f>
        <v>2.1059999999999999</v>
      </c>
      <c r="L222" s="561">
        <f>'Merluza común Artesanal'!K176</f>
        <v>4.5259999999999998</v>
      </c>
      <c r="M222" s="575">
        <f>'Merluza común Artesanal'!L176</f>
        <v>0.31755126658624849</v>
      </c>
      <c r="N222" s="568" t="str">
        <f>'Merluza común Artesanal'!M176</f>
        <v>-</v>
      </c>
      <c r="O222" s="562">
        <f>Resumen_año!$C$5</f>
        <v>44018</v>
      </c>
      <c r="P222" s="563">
        <v>2020</v>
      </c>
      <c r="Q222" s="350"/>
    </row>
    <row r="223" spans="1:17" s="349" customFormat="1" ht="15">
      <c r="A223" s="560" t="s">
        <v>88</v>
      </c>
      <c r="B223" s="560" t="s">
        <v>89</v>
      </c>
      <c r="C223" s="560" t="s">
        <v>110</v>
      </c>
      <c r="D223" s="569" t="s">
        <v>404</v>
      </c>
      <c r="E223" s="570" t="str">
        <f>+'Merluza común Artesanal'!E175</f>
        <v>EL NIÑO I (963683)</v>
      </c>
      <c r="F223" s="560" t="s">
        <v>94</v>
      </c>
      <c r="G223" s="560" t="s">
        <v>95</v>
      </c>
      <c r="H223" s="561">
        <f>'Merluza común Artesanal'!G177</f>
        <v>7.4420000000000002</v>
      </c>
      <c r="I223" s="561">
        <f>'Merluza común Artesanal'!H177</f>
        <v>0</v>
      </c>
      <c r="J223" s="561">
        <f>'Merluza común Artesanal'!I177</f>
        <v>11.968</v>
      </c>
      <c r="K223" s="561">
        <f>'Merluza común Artesanal'!J177</f>
        <v>0</v>
      </c>
      <c r="L223" s="561">
        <f>'Merluza común Artesanal'!K177</f>
        <v>11.968</v>
      </c>
      <c r="M223" s="575">
        <f>'Merluza común Artesanal'!L177</f>
        <v>0</v>
      </c>
      <c r="N223" s="568" t="str">
        <f>'Merluza común Artesanal'!M177</f>
        <v>-</v>
      </c>
      <c r="O223" s="562">
        <f>Resumen_año!$C$5</f>
        <v>44018</v>
      </c>
      <c r="P223" s="563">
        <v>2020</v>
      </c>
      <c r="Q223" s="350"/>
    </row>
    <row r="224" spans="1:17" s="349" customFormat="1" ht="15">
      <c r="A224" s="560" t="s">
        <v>88</v>
      </c>
      <c r="B224" s="560" t="s">
        <v>89</v>
      </c>
      <c r="C224" s="560" t="s">
        <v>110</v>
      </c>
      <c r="D224" s="569" t="s">
        <v>404</v>
      </c>
      <c r="E224" s="570" t="str">
        <f>+'Merluza común Artesanal'!E175</f>
        <v>EL NIÑO I (963683)</v>
      </c>
      <c r="F224" s="560" t="s">
        <v>91</v>
      </c>
      <c r="G224" s="560" t="s">
        <v>95</v>
      </c>
      <c r="H224" s="561">
        <f>'Merluza común Artesanal'!N175</f>
        <v>14.884</v>
      </c>
      <c r="I224" s="561">
        <f>'Merluza común Artesanal'!O175</f>
        <v>0</v>
      </c>
      <c r="J224" s="561">
        <f>'Merluza común Artesanal'!P175</f>
        <v>14.884</v>
      </c>
      <c r="K224" s="561">
        <f>'Merluza común Artesanal'!Q175</f>
        <v>2.9159999999999999</v>
      </c>
      <c r="L224" s="561">
        <f>'Merluza común Artesanal'!R175</f>
        <v>11.968</v>
      </c>
      <c r="M224" s="575">
        <f>'Merluza común Artesanal'!S175</f>
        <v>0.19591507659231389</v>
      </c>
      <c r="N224" s="568" t="s">
        <v>258</v>
      </c>
      <c r="O224" s="562">
        <f>Resumen_año!$C$5</f>
        <v>44018</v>
      </c>
      <c r="P224" s="563">
        <v>2020</v>
      </c>
      <c r="Q224" s="350"/>
    </row>
    <row r="225" spans="1:17" s="349" customFormat="1" ht="15">
      <c r="A225" s="560" t="s">
        <v>88</v>
      </c>
      <c r="B225" s="560" t="s">
        <v>89</v>
      </c>
      <c r="C225" s="560" t="s">
        <v>110</v>
      </c>
      <c r="D225" s="569" t="s">
        <v>404</v>
      </c>
      <c r="E225" s="570" t="str">
        <f>+'Merluza común Artesanal'!E178</f>
        <v>EL RAUL I (959324)</v>
      </c>
      <c r="F225" s="560" t="s">
        <v>91</v>
      </c>
      <c r="G225" s="560" t="s">
        <v>91</v>
      </c>
      <c r="H225" s="561">
        <f>'Merluza común Artesanal'!G178</f>
        <v>1.3109999999999999</v>
      </c>
      <c r="I225" s="561">
        <f>'Merluza común Artesanal'!H178</f>
        <v>0</v>
      </c>
      <c r="J225" s="561">
        <f>'Merluza común Artesanal'!I178</f>
        <v>1.3109999999999999</v>
      </c>
      <c r="K225" s="561">
        <f>'Merluza común Artesanal'!J178</f>
        <v>0.45900000000000002</v>
      </c>
      <c r="L225" s="561">
        <f>'Merluza común Artesanal'!K178</f>
        <v>0.85199999999999987</v>
      </c>
      <c r="M225" s="575">
        <f>'Merluza común Artesanal'!L178</f>
        <v>0.35011441647597258</v>
      </c>
      <c r="N225" s="568" t="str">
        <f>'Merluza común Artesanal'!M178</f>
        <v>-</v>
      </c>
      <c r="O225" s="562">
        <f>Resumen_año!$C$5</f>
        <v>44018</v>
      </c>
      <c r="P225" s="475">
        <v>2020</v>
      </c>
      <c r="Q225" s="350"/>
    </row>
    <row r="226" spans="1:17" s="349" customFormat="1" ht="15">
      <c r="A226" s="560" t="s">
        <v>88</v>
      </c>
      <c r="B226" s="560" t="s">
        <v>89</v>
      </c>
      <c r="C226" s="560" t="s">
        <v>110</v>
      </c>
      <c r="D226" s="569" t="s">
        <v>404</v>
      </c>
      <c r="E226" s="570" t="str">
        <f>+'Merluza común Artesanal'!E178</f>
        <v>EL RAUL I (959324)</v>
      </c>
      <c r="F226" s="560" t="s">
        <v>92</v>
      </c>
      <c r="G226" s="560" t="s">
        <v>93</v>
      </c>
      <c r="H226" s="561">
        <f>'Merluza común Artesanal'!G179</f>
        <v>6.1360000000000001</v>
      </c>
      <c r="I226" s="561">
        <f>'Merluza común Artesanal'!H179</f>
        <v>0</v>
      </c>
      <c r="J226" s="561">
        <f>'Merluza común Artesanal'!I179</f>
        <v>6.9879999999999995</v>
      </c>
      <c r="K226" s="561">
        <f>'Merluza común Artesanal'!J179</f>
        <v>3.105</v>
      </c>
      <c r="L226" s="561">
        <f>'Merluza común Artesanal'!K179</f>
        <v>3.8829999999999996</v>
      </c>
      <c r="M226" s="575">
        <f>'Merluza común Artesanal'!L179</f>
        <v>0.44433314253005152</v>
      </c>
      <c r="N226" s="568" t="str">
        <f>'Merluza común Artesanal'!M179</f>
        <v>-</v>
      </c>
      <c r="O226" s="562">
        <f>Resumen_año!$C$5</f>
        <v>44018</v>
      </c>
      <c r="P226" s="475">
        <v>2020</v>
      </c>
      <c r="Q226" s="350"/>
    </row>
    <row r="227" spans="1:17" s="349" customFormat="1" ht="15">
      <c r="A227" s="560" t="s">
        <v>88</v>
      </c>
      <c r="B227" s="560" t="s">
        <v>89</v>
      </c>
      <c r="C227" s="560" t="s">
        <v>110</v>
      </c>
      <c r="D227" s="569" t="s">
        <v>404</v>
      </c>
      <c r="E227" s="570" t="str">
        <f>+'Merluza común Artesanal'!E178</f>
        <v>EL RAUL I (959324)</v>
      </c>
      <c r="F227" s="560" t="s">
        <v>94</v>
      </c>
      <c r="G227" s="560" t="s">
        <v>95</v>
      </c>
      <c r="H227" s="561">
        <f>'Merluza común Artesanal'!G180</f>
        <v>7.4470000000000001</v>
      </c>
      <c r="I227" s="561">
        <f>'Merluza común Artesanal'!H180</f>
        <v>0</v>
      </c>
      <c r="J227" s="561">
        <f>'Merluza común Artesanal'!I180</f>
        <v>11.33</v>
      </c>
      <c r="K227" s="561">
        <f>'Merluza común Artesanal'!J180</f>
        <v>0.27</v>
      </c>
      <c r="L227" s="561">
        <f>'Merluza común Artesanal'!K180</f>
        <v>11.06</v>
      </c>
      <c r="M227" s="575">
        <f>'Merluza común Artesanal'!L180</f>
        <v>2.3830538393645191E-2</v>
      </c>
      <c r="N227" s="568" t="str">
        <f>'Merluza común Artesanal'!M180</f>
        <v>-</v>
      </c>
      <c r="O227" s="562">
        <f>Resumen_año!$C$5</f>
        <v>44018</v>
      </c>
      <c r="P227" s="475">
        <v>2020</v>
      </c>
      <c r="Q227" s="350"/>
    </row>
    <row r="228" spans="1:17" s="349" customFormat="1" ht="15">
      <c r="A228" s="560" t="s">
        <v>88</v>
      </c>
      <c r="B228" s="560" t="s">
        <v>89</v>
      </c>
      <c r="C228" s="560" t="s">
        <v>110</v>
      </c>
      <c r="D228" s="569" t="s">
        <v>404</v>
      </c>
      <c r="E228" s="570" t="str">
        <f>+'Merluza común Artesanal'!E178</f>
        <v>EL RAUL I (959324)</v>
      </c>
      <c r="F228" s="560" t="s">
        <v>91</v>
      </c>
      <c r="G228" s="560" t="s">
        <v>95</v>
      </c>
      <c r="H228" s="561">
        <f>'Merluza común Artesanal'!N178</f>
        <v>14.894</v>
      </c>
      <c r="I228" s="561">
        <f>'Merluza común Artesanal'!O178</f>
        <v>0</v>
      </c>
      <c r="J228" s="561">
        <f>'Merluza común Artesanal'!P178</f>
        <v>14.894</v>
      </c>
      <c r="K228" s="561">
        <f>'Merluza común Artesanal'!Q178</f>
        <v>3.8340000000000001</v>
      </c>
      <c r="L228" s="561">
        <f>'Merluza común Artesanal'!R178</f>
        <v>11.06</v>
      </c>
      <c r="M228" s="575">
        <f>'Merluza común Artesanal'!S178</f>
        <v>0.25741909493755877</v>
      </c>
      <c r="N228" s="568" t="s">
        <v>258</v>
      </c>
      <c r="O228" s="562">
        <f>Resumen_año!$C$5</f>
        <v>44018</v>
      </c>
      <c r="P228" s="475">
        <v>2020</v>
      </c>
      <c r="Q228" s="350"/>
    </row>
    <row r="229" spans="1:17" s="349" customFormat="1" ht="15">
      <c r="A229" s="560" t="s">
        <v>88</v>
      </c>
      <c r="B229" s="560" t="s">
        <v>89</v>
      </c>
      <c r="C229" s="560" t="s">
        <v>110</v>
      </c>
      <c r="D229" s="569" t="s">
        <v>404</v>
      </c>
      <c r="E229" s="570" t="str">
        <f>+'Merluza común Artesanal'!E181</f>
        <v>MARIA IRENE III (965110)</v>
      </c>
      <c r="F229" s="560" t="s">
        <v>91</v>
      </c>
      <c r="G229" s="560" t="s">
        <v>91</v>
      </c>
      <c r="H229" s="561">
        <f>'Merluza común Artesanal'!G181</f>
        <v>1.31</v>
      </c>
      <c r="I229" s="561">
        <f>'Merluza común Artesanal'!H181</f>
        <v>0</v>
      </c>
      <c r="J229" s="561">
        <f>'Merluza común Artesanal'!I181</f>
        <v>1.31</v>
      </c>
      <c r="K229" s="561">
        <f>'Merluza común Artesanal'!J181</f>
        <v>0.67500000000000004</v>
      </c>
      <c r="L229" s="561">
        <f>'Merluza común Artesanal'!K181</f>
        <v>0.63500000000000001</v>
      </c>
      <c r="M229" s="575">
        <f>'Merluza común Artesanal'!L181</f>
        <v>0.51526717557251911</v>
      </c>
      <c r="N229" s="568" t="str">
        <f>'Merluza común Artesanal'!M181</f>
        <v>-</v>
      </c>
      <c r="O229" s="562">
        <f>Resumen_año!$C$5</f>
        <v>44018</v>
      </c>
      <c r="P229" s="475">
        <v>2020</v>
      </c>
      <c r="Q229" s="350"/>
    </row>
    <row r="230" spans="1:17" s="349" customFormat="1" ht="15">
      <c r="A230" s="560" t="s">
        <v>88</v>
      </c>
      <c r="B230" s="560" t="s">
        <v>89</v>
      </c>
      <c r="C230" s="560" t="s">
        <v>110</v>
      </c>
      <c r="D230" s="569" t="s">
        <v>404</v>
      </c>
      <c r="E230" s="570" t="str">
        <f>+'Merluza común Artesanal'!E181</f>
        <v>MARIA IRENE III (965110)</v>
      </c>
      <c r="F230" s="560" t="s">
        <v>92</v>
      </c>
      <c r="G230" s="560" t="s">
        <v>93</v>
      </c>
      <c r="H230" s="561">
        <f>'Merluza común Artesanal'!G182</f>
        <v>6.1340000000000003</v>
      </c>
      <c r="I230" s="561">
        <f>'Merluza común Artesanal'!H182</f>
        <v>0</v>
      </c>
      <c r="J230" s="561">
        <f>'Merluza común Artesanal'!I182</f>
        <v>6.7690000000000001</v>
      </c>
      <c r="K230" s="561">
        <f>'Merluza común Artesanal'!J182</f>
        <v>4.4550000000000001</v>
      </c>
      <c r="L230" s="561">
        <f>'Merluza común Artesanal'!K182</f>
        <v>2.3140000000000001</v>
      </c>
      <c r="M230" s="575">
        <f>'Merluza común Artesanal'!L182</f>
        <v>0.65814743684443788</v>
      </c>
      <c r="N230" s="568" t="str">
        <f>'Merluza común Artesanal'!M182</f>
        <v>-</v>
      </c>
      <c r="O230" s="562">
        <f>Resumen_año!$C$5</f>
        <v>44018</v>
      </c>
      <c r="P230" s="475">
        <v>2020</v>
      </c>
      <c r="Q230" s="350"/>
    </row>
    <row r="231" spans="1:17" s="349" customFormat="1" ht="15">
      <c r="A231" s="560" t="s">
        <v>88</v>
      </c>
      <c r="B231" s="560" t="s">
        <v>89</v>
      </c>
      <c r="C231" s="560" t="s">
        <v>110</v>
      </c>
      <c r="D231" s="569" t="s">
        <v>404</v>
      </c>
      <c r="E231" s="570" t="str">
        <f>+'Merluza común Artesanal'!E181</f>
        <v>MARIA IRENE III (965110)</v>
      </c>
      <c r="F231" s="560" t="s">
        <v>94</v>
      </c>
      <c r="G231" s="560" t="s">
        <v>95</v>
      </c>
      <c r="H231" s="561">
        <f>'Merluza común Artesanal'!G183</f>
        <v>7.444</v>
      </c>
      <c r="I231" s="561">
        <f>'Merluza común Artesanal'!H183</f>
        <v>0</v>
      </c>
      <c r="J231" s="561">
        <f>'Merluza común Artesanal'!I183</f>
        <v>9.7579999999999991</v>
      </c>
      <c r="K231" s="561">
        <f>'Merluza común Artesanal'!J183</f>
        <v>0</v>
      </c>
      <c r="L231" s="561">
        <f>'Merluza común Artesanal'!K183</f>
        <v>9.7579999999999991</v>
      </c>
      <c r="M231" s="575">
        <f>'Merluza común Artesanal'!L183</f>
        <v>0</v>
      </c>
      <c r="N231" s="568" t="str">
        <f>'Merluza común Artesanal'!M183</f>
        <v>-</v>
      </c>
      <c r="O231" s="562">
        <f>Resumen_año!$C$5</f>
        <v>44018</v>
      </c>
      <c r="P231" s="475">
        <v>2020</v>
      </c>
      <c r="Q231" s="350"/>
    </row>
    <row r="232" spans="1:17" s="349" customFormat="1" ht="15">
      <c r="A232" s="560" t="s">
        <v>88</v>
      </c>
      <c r="B232" s="560" t="s">
        <v>89</v>
      </c>
      <c r="C232" s="560" t="s">
        <v>110</v>
      </c>
      <c r="D232" s="569" t="s">
        <v>404</v>
      </c>
      <c r="E232" s="570" t="str">
        <f>+'Merluza común Artesanal'!E181</f>
        <v>MARIA IRENE III (965110)</v>
      </c>
      <c r="F232" s="560" t="s">
        <v>91</v>
      </c>
      <c r="G232" s="560" t="s">
        <v>95</v>
      </c>
      <c r="H232" s="561">
        <f>'Merluza común Artesanal'!N181</f>
        <v>14.888000000000002</v>
      </c>
      <c r="I232" s="561">
        <f>'Merluza común Artesanal'!O181</f>
        <v>0</v>
      </c>
      <c r="J232" s="561">
        <f>'Merluza común Artesanal'!P181</f>
        <v>14.888000000000002</v>
      </c>
      <c r="K232" s="561">
        <f>'Merluza común Artesanal'!Q181</f>
        <v>5.13</v>
      </c>
      <c r="L232" s="561">
        <f>'Merluza común Artesanal'!R181</f>
        <v>9.7580000000000027</v>
      </c>
      <c r="M232" s="575">
        <f>'Merluza común Artesanal'!S181</f>
        <v>0.3445728103170338</v>
      </c>
      <c r="N232" s="568" t="s">
        <v>258</v>
      </c>
      <c r="O232" s="562">
        <f>Resumen_año!$C$5</f>
        <v>44018</v>
      </c>
      <c r="P232" s="475">
        <v>2020</v>
      </c>
      <c r="Q232" s="350"/>
    </row>
    <row r="233" spans="1:17" s="349" customFormat="1" ht="15">
      <c r="A233" s="560" t="s">
        <v>88</v>
      </c>
      <c r="B233" s="560" t="s">
        <v>89</v>
      </c>
      <c r="C233" s="560" t="s">
        <v>110</v>
      </c>
      <c r="D233" s="569" t="s">
        <v>404</v>
      </c>
      <c r="E233" s="570" t="str">
        <f>+'Merluza común Artesanal'!E184</f>
        <v>MARIA VICTORIA (924515)</v>
      </c>
      <c r="F233" s="560" t="s">
        <v>91</v>
      </c>
      <c r="G233" s="560" t="s">
        <v>91</v>
      </c>
      <c r="H233" s="561">
        <f>'Merluza común Artesanal'!G184</f>
        <v>1.31</v>
      </c>
      <c r="I233" s="561">
        <f>'Merluza común Artesanal'!H184</f>
        <v>0</v>
      </c>
      <c r="J233" s="561">
        <f>'Merluza común Artesanal'!I184</f>
        <v>1.31</v>
      </c>
      <c r="K233" s="561">
        <f>'Merluza común Artesanal'!J184</f>
        <v>0</v>
      </c>
      <c r="L233" s="561">
        <f>'Merluza común Artesanal'!K184</f>
        <v>1.31</v>
      </c>
      <c r="M233" s="575">
        <f>'Merluza común Artesanal'!L184</f>
        <v>0</v>
      </c>
      <c r="N233" s="568" t="str">
        <f>'Merluza común Artesanal'!M184</f>
        <v>-</v>
      </c>
      <c r="O233" s="562">
        <f>Resumen_año!$C$5</f>
        <v>44018</v>
      </c>
      <c r="P233" s="475">
        <v>2020</v>
      </c>
      <c r="Q233" s="350"/>
    </row>
    <row r="234" spans="1:17" s="349" customFormat="1" ht="15">
      <c r="A234" s="560" t="s">
        <v>88</v>
      </c>
      <c r="B234" s="560" t="s">
        <v>89</v>
      </c>
      <c r="C234" s="560" t="s">
        <v>110</v>
      </c>
      <c r="D234" s="569" t="s">
        <v>404</v>
      </c>
      <c r="E234" s="570" t="str">
        <f>+'Merluza común Artesanal'!E184</f>
        <v>MARIA VICTORIA (924515)</v>
      </c>
      <c r="F234" s="560" t="s">
        <v>92</v>
      </c>
      <c r="G234" s="560" t="s">
        <v>93</v>
      </c>
      <c r="H234" s="561">
        <f>'Merluza común Artesanal'!G185</f>
        <v>6.1349999999999998</v>
      </c>
      <c r="I234" s="561">
        <f>'Merluza común Artesanal'!H185</f>
        <v>0</v>
      </c>
      <c r="J234" s="561">
        <f>'Merluza común Artesanal'!I185</f>
        <v>7.4450000000000003</v>
      </c>
      <c r="K234" s="561">
        <f>'Merluza común Artesanal'!J185</f>
        <v>3.1589999999999998</v>
      </c>
      <c r="L234" s="561">
        <f>'Merluza común Artesanal'!K185</f>
        <v>4.2860000000000005</v>
      </c>
      <c r="M234" s="575">
        <f>'Merluza común Artesanal'!L185</f>
        <v>0.42431161853593014</v>
      </c>
      <c r="N234" s="568" t="str">
        <f>'Merluza común Artesanal'!M185</f>
        <v>-</v>
      </c>
      <c r="O234" s="562">
        <f>Resumen_año!$C$5</f>
        <v>44018</v>
      </c>
      <c r="P234" s="475">
        <v>2020</v>
      </c>
      <c r="Q234" s="350"/>
    </row>
    <row r="235" spans="1:17" s="349" customFormat="1" ht="15">
      <c r="A235" s="560" t="s">
        <v>88</v>
      </c>
      <c r="B235" s="560" t="s">
        <v>89</v>
      </c>
      <c r="C235" s="560" t="s">
        <v>110</v>
      </c>
      <c r="D235" s="569" t="s">
        <v>404</v>
      </c>
      <c r="E235" s="570" t="str">
        <f>+'Merluza común Artesanal'!E184</f>
        <v>MARIA VICTORIA (924515)</v>
      </c>
      <c r="F235" s="560" t="s">
        <v>94</v>
      </c>
      <c r="G235" s="560" t="s">
        <v>95</v>
      </c>
      <c r="H235" s="561">
        <f>'Merluza común Artesanal'!G186</f>
        <v>7.4459999999999997</v>
      </c>
      <c r="I235" s="561">
        <f>'Merluza común Artesanal'!H186</f>
        <v>0</v>
      </c>
      <c r="J235" s="561">
        <f>'Merluza común Artesanal'!I186</f>
        <v>11.731999999999999</v>
      </c>
      <c r="K235" s="561">
        <f>'Merluza común Artesanal'!J186</f>
        <v>0.54</v>
      </c>
      <c r="L235" s="561">
        <f>'Merluza común Artesanal'!K186</f>
        <v>11.192</v>
      </c>
      <c r="M235" s="575">
        <f>'Merluza común Artesanal'!L186</f>
        <v>4.6027957722468468E-2</v>
      </c>
      <c r="N235" s="568" t="str">
        <f>'Merluza común Artesanal'!M186</f>
        <v>-</v>
      </c>
      <c r="O235" s="562">
        <f>Resumen_año!$C$5</f>
        <v>44018</v>
      </c>
      <c r="P235" s="475">
        <v>2020</v>
      </c>
      <c r="Q235" s="350"/>
    </row>
    <row r="236" spans="1:17" s="349" customFormat="1" ht="15">
      <c r="A236" s="560" t="s">
        <v>88</v>
      </c>
      <c r="B236" s="560" t="s">
        <v>89</v>
      </c>
      <c r="C236" s="560" t="s">
        <v>110</v>
      </c>
      <c r="D236" s="569" t="s">
        <v>404</v>
      </c>
      <c r="E236" s="570" t="str">
        <f>+'Merluza común Artesanal'!E184</f>
        <v>MARIA VICTORIA (924515)</v>
      </c>
      <c r="F236" s="560" t="s">
        <v>91</v>
      </c>
      <c r="G236" s="560" t="s">
        <v>95</v>
      </c>
      <c r="H236" s="561">
        <f>'Merluza común Artesanal'!N184</f>
        <v>14.891</v>
      </c>
      <c r="I236" s="561">
        <f>'Merluza común Artesanal'!O184</f>
        <v>0</v>
      </c>
      <c r="J236" s="561">
        <f>'Merluza común Artesanal'!P184</f>
        <v>14.891</v>
      </c>
      <c r="K236" s="561">
        <f>'Merluza común Artesanal'!Q184</f>
        <v>3.6989999999999998</v>
      </c>
      <c r="L236" s="561">
        <f>'Merluza común Artesanal'!R184</f>
        <v>11.192</v>
      </c>
      <c r="M236" s="575">
        <f>'Merluza común Artesanal'!S184</f>
        <v>0.24840507689208247</v>
      </c>
      <c r="N236" s="568" t="s">
        <v>258</v>
      </c>
      <c r="O236" s="562">
        <f>Resumen_año!$C$5</f>
        <v>44018</v>
      </c>
      <c r="P236" s="475">
        <v>2020</v>
      </c>
      <c r="Q236" s="350"/>
    </row>
    <row r="237" spans="1:17" s="349" customFormat="1" ht="15">
      <c r="A237" s="560" t="s">
        <v>88</v>
      </c>
      <c r="B237" s="560" t="s">
        <v>89</v>
      </c>
      <c r="C237" s="560" t="s">
        <v>110</v>
      </c>
      <c r="D237" s="569" t="s">
        <v>404</v>
      </c>
      <c r="E237" s="570" t="str">
        <f>+'Merluza común Artesanal'!E187</f>
        <v>PINGÜINO I (956576)</v>
      </c>
      <c r="F237" s="560" t="s">
        <v>91</v>
      </c>
      <c r="G237" s="560" t="s">
        <v>91</v>
      </c>
      <c r="H237" s="561">
        <f>'Merluza común Artesanal'!G187</f>
        <v>1.31</v>
      </c>
      <c r="I237" s="561">
        <f>'Merluza común Artesanal'!H187</f>
        <v>0</v>
      </c>
      <c r="J237" s="561">
        <f>'Merluza común Artesanal'!I187</f>
        <v>1.31</v>
      </c>
      <c r="K237" s="561">
        <f>'Merluza común Artesanal'!J187</f>
        <v>0.216</v>
      </c>
      <c r="L237" s="561">
        <f>'Merluza común Artesanal'!K187</f>
        <v>1.0940000000000001</v>
      </c>
      <c r="M237" s="575">
        <f>'Merluza común Artesanal'!L187</f>
        <v>0.16488549618320611</v>
      </c>
      <c r="N237" s="568" t="str">
        <f>'Merluza común Artesanal'!M187</f>
        <v>-</v>
      </c>
      <c r="O237" s="562">
        <f>Resumen_año!$C$5</f>
        <v>44018</v>
      </c>
      <c r="P237" s="475">
        <v>2020</v>
      </c>
      <c r="Q237" s="350"/>
    </row>
    <row r="238" spans="1:17" s="349" customFormat="1" ht="15">
      <c r="A238" s="560" t="s">
        <v>88</v>
      </c>
      <c r="B238" s="560" t="s">
        <v>89</v>
      </c>
      <c r="C238" s="560" t="s">
        <v>110</v>
      </c>
      <c r="D238" s="569" t="s">
        <v>404</v>
      </c>
      <c r="E238" s="570" t="str">
        <f>+'Merluza común Artesanal'!E187</f>
        <v>PINGÜINO I (956576)</v>
      </c>
      <c r="F238" s="560" t="s">
        <v>92</v>
      </c>
      <c r="G238" s="560" t="s">
        <v>93</v>
      </c>
      <c r="H238" s="561">
        <f>'Merluza común Artesanal'!G188</f>
        <v>6.1349999999999998</v>
      </c>
      <c r="I238" s="561">
        <f>'Merluza común Artesanal'!H188</f>
        <v>0</v>
      </c>
      <c r="J238" s="561">
        <f>'Merluza común Artesanal'!I188</f>
        <v>7.2290000000000001</v>
      </c>
      <c r="K238" s="561">
        <f>'Merluza común Artesanal'!J188</f>
        <v>1.593</v>
      </c>
      <c r="L238" s="561">
        <f>'Merluza común Artesanal'!K188</f>
        <v>5.6360000000000001</v>
      </c>
      <c r="M238" s="575">
        <f>'Merluza común Artesanal'!L188</f>
        <v>0.22036242910499376</v>
      </c>
      <c r="N238" s="568" t="str">
        <f>'Merluza común Artesanal'!M188</f>
        <v>-</v>
      </c>
      <c r="O238" s="562">
        <f>Resumen_año!$C$5</f>
        <v>44018</v>
      </c>
      <c r="P238" s="475">
        <v>2020</v>
      </c>
      <c r="Q238" s="350"/>
    </row>
    <row r="239" spans="1:17" s="349" customFormat="1" ht="15">
      <c r="A239" s="560" t="s">
        <v>88</v>
      </c>
      <c r="B239" s="560" t="s">
        <v>89</v>
      </c>
      <c r="C239" s="560" t="s">
        <v>110</v>
      </c>
      <c r="D239" s="569" t="s">
        <v>404</v>
      </c>
      <c r="E239" s="570" t="str">
        <f>+'Merluza común Artesanal'!E187</f>
        <v>PINGÜINO I (956576)</v>
      </c>
      <c r="F239" s="560" t="s">
        <v>94</v>
      </c>
      <c r="G239" s="560" t="s">
        <v>95</v>
      </c>
      <c r="H239" s="561">
        <f>'Merluza común Artesanal'!G189</f>
        <v>7.4459999999999997</v>
      </c>
      <c r="I239" s="561">
        <f>'Merluza común Artesanal'!H189</f>
        <v>0</v>
      </c>
      <c r="J239" s="561">
        <f>'Merluza común Artesanal'!I189</f>
        <v>13.082000000000001</v>
      </c>
      <c r="K239" s="561">
        <f>'Merluza común Artesanal'!J189</f>
        <v>0.54</v>
      </c>
      <c r="L239" s="561">
        <f>'Merluza común Artesanal'!K189</f>
        <v>12.542000000000002</v>
      </c>
      <c r="M239" s="575">
        <f>'Merluza común Artesanal'!L189</f>
        <v>4.1278092034857057E-2</v>
      </c>
      <c r="N239" s="568" t="str">
        <f>'Merluza común Artesanal'!M189</f>
        <v>-</v>
      </c>
      <c r="O239" s="562">
        <f>Resumen_año!$C$5</f>
        <v>44018</v>
      </c>
      <c r="P239" s="475">
        <v>2020</v>
      </c>
      <c r="Q239" s="350"/>
    </row>
    <row r="240" spans="1:17" s="349" customFormat="1" ht="15">
      <c r="A240" s="560" t="s">
        <v>88</v>
      </c>
      <c r="B240" s="560" t="s">
        <v>89</v>
      </c>
      <c r="C240" s="560" t="s">
        <v>110</v>
      </c>
      <c r="D240" s="569" t="s">
        <v>404</v>
      </c>
      <c r="E240" s="570" t="str">
        <f>+'Merluza común Artesanal'!E187</f>
        <v>PINGÜINO I (956576)</v>
      </c>
      <c r="F240" s="560" t="s">
        <v>91</v>
      </c>
      <c r="G240" s="560" t="s">
        <v>95</v>
      </c>
      <c r="H240" s="561">
        <f>'Merluza común Artesanal'!N187</f>
        <v>14.891</v>
      </c>
      <c r="I240" s="561">
        <f>'Merluza común Artesanal'!O187</f>
        <v>0</v>
      </c>
      <c r="J240" s="561">
        <f>'Merluza común Artesanal'!P187</f>
        <v>14.891</v>
      </c>
      <c r="K240" s="561">
        <f>'Merluza común Artesanal'!Q187</f>
        <v>2.3490000000000002</v>
      </c>
      <c r="L240" s="561">
        <f>'Merluza común Artesanal'!R187</f>
        <v>12.542</v>
      </c>
      <c r="M240" s="575">
        <f>'Merluza común Artesanal'!S187</f>
        <v>0.15774628970519106</v>
      </c>
      <c r="N240" s="568" t="s">
        <v>258</v>
      </c>
      <c r="O240" s="562">
        <f>Resumen_año!$C$5</f>
        <v>44018</v>
      </c>
      <c r="P240" s="475">
        <v>2020</v>
      </c>
      <c r="Q240" s="350"/>
    </row>
    <row r="241" spans="1:18" s="349" customFormat="1" ht="15">
      <c r="A241" s="560" t="s">
        <v>88</v>
      </c>
      <c r="B241" s="560" t="s">
        <v>89</v>
      </c>
      <c r="C241" s="560" t="s">
        <v>110</v>
      </c>
      <c r="D241" s="569" t="s">
        <v>404</v>
      </c>
      <c r="E241" s="570" t="str">
        <f>+'Merluza común Artesanal'!E190</f>
        <v>SANTA ROSA II (956905)</v>
      </c>
      <c r="F241" s="560" t="s">
        <v>91</v>
      </c>
      <c r="G241" s="560" t="s">
        <v>91</v>
      </c>
      <c r="H241" s="561">
        <f>'Merluza común Artesanal'!G190</f>
        <v>1.31</v>
      </c>
      <c r="I241" s="561">
        <f>'Merluza común Artesanal'!H190</f>
        <v>0</v>
      </c>
      <c r="J241" s="561">
        <f>'Merluza común Artesanal'!I190</f>
        <v>1.31</v>
      </c>
      <c r="K241" s="561">
        <f>'Merluza común Artesanal'!J190</f>
        <v>0.16200000000000001</v>
      </c>
      <c r="L241" s="561">
        <f>'Merluza común Artesanal'!K190</f>
        <v>1.1480000000000001</v>
      </c>
      <c r="M241" s="575">
        <f>'Merluza común Artesanal'!L190</f>
        <v>0.12366412213740458</v>
      </c>
      <c r="N241" s="568" t="str">
        <f>'Merluza común Artesanal'!M190</f>
        <v>-</v>
      </c>
      <c r="O241" s="562">
        <f>Resumen_año!$C$5</f>
        <v>44018</v>
      </c>
      <c r="P241" s="475">
        <v>2020</v>
      </c>
      <c r="Q241" s="350"/>
    </row>
    <row r="242" spans="1:18" s="349" customFormat="1" ht="15">
      <c r="A242" s="560" t="s">
        <v>88</v>
      </c>
      <c r="B242" s="560" t="s">
        <v>89</v>
      </c>
      <c r="C242" s="560" t="s">
        <v>110</v>
      </c>
      <c r="D242" s="569" t="s">
        <v>404</v>
      </c>
      <c r="E242" s="570" t="str">
        <f>+'Merluza común Artesanal'!E190</f>
        <v>SANTA ROSA II (956905)</v>
      </c>
      <c r="F242" s="560" t="s">
        <v>92</v>
      </c>
      <c r="G242" s="560" t="s">
        <v>93</v>
      </c>
      <c r="H242" s="561">
        <f>'Merluza común Artesanal'!G191</f>
        <v>6.1319999999999997</v>
      </c>
      <c r="I242" s="561">
        <f>'Merluza común Artesanal'!H191</f>
        <v>0</v>
      </c>
      <c r="J242" s="561">
        <f>'Merluza común Artesanal'!I191</f>
        <v>7.2799999999999994</v>
      </c>
      <c r="K242" s="561">
        <f>'Merluza común Artesanal'!J191</f>
        <v>3.8610000000000002</v>
      </c>
      <c r="L242" s="561">
        <f>'Merluza común Artesanal'!K191</f>
        <v>3.4189999999999992</v>
      </c>
      <c r="M242" s="575">
        <f>'Merluza común Artesanal'!L191</f>
        <v>0.53035714285714297</v>
      </c>
      <c r="N242" s="568" t="str">
        <f>'Merluza común Artesanal'!M191</f>
        <v>-</v>
      </c>
      <c r="O242" s="562">
        <f>Resumen_año!$C$5</f>
        <v>44018</v>
      </c>
      <c r="P242" s="475">
        <v>2020</v>
      </c>
      <c r="Q242" s="350"/>
    </row>
    <row r="243" spans="1:18" s="349" customFormat="1" ht="15">
      <c r="A243" s="560" t="s">
        <v>88</v>
      </c>
      <c r="B243" s="560" t="s">
        <v>89</v>
      </c>
      <c r="C243" s="560" t="s">
        <v>110</v>
      </c>
      <c r="D243" s="569" t="s">
        <v>404</v>
      </c>
      <c r="E243" s="570" t="str">
        <f>+'Merluza común Artesanal'!E190</f>
        <v>SANTA ROSA II (956905)</v>
      </c>
      <c r="F243" s="560" t="s">
        <v>94</v>
      </c>
      <c r="G243" s="560" t="s">
        <v>95</v>
      </c>
      <c r="H243" s="561">
        <f>'Merluza común Artesanal'!G192</f>
        <v>7.4420000000000002</v>
      </c>
      <c r="I243" s="561">
        <f>'Merluza común Artesanal'!H192</f>
        <v>0</v>
      </c>
      <c r="J243" s="561">
        <f>'Merluza común Artesanal'!I192</f>
        <v>10.860999999999999</v>
      </c>
      <c r="K243" s="561">
        <f>'Merluza común Artesanal'!J192</f>
        <v>0.40500000000000003</v>
      </c>
      <c r="L243" s="561">
        <f>'Merluza común Artesanal'!K192</f>
        <v>10.456</v>
      </c>
      <c r="M243" s="575">
        <f>'Merluza común Artesanal'!L192</f>
        <v>3.7289384034619288E-2</v>
      </c>
      <c r="N243" s="568" t="str">
        <f>'Merluza común Artesanal'!M192</f>
        <v>-</v>
      </c>
      <c r="O243" s="562">
        <f>Resumen_año!$C$5</f>
        <v>44018</v>
      </c>
      <c r="P243" s="475">
        <v>2020</v>
      </c>
      <c r="Q243" s="350"/>
    </row>
    <row r="244" spans="1:18" s="349" customFormat="1" ht="15">
      <c r="A244" s="560" t="s">
        <v>88</v>
      </c>
      <c r="B244" s="560" t="s">
        <v>89</v>
      </c>
      <c r="C244" s="560" t="s">
        <v>110</v>
      </c>
      <c r="D244" s="569" t="s">
        <v>404</v>
      </c>
      <c r="E244" s="570" t="str">
        <f>+'Merluza común Artesanal'!E190</f>
        <v>SANTA ROSA II (956905)</v>
      </c>
      <c r="F244" s="560" t="s">
        <v>91</v>
      </c>
      <c r="G244" s="560" t="s">
        <v>95</v>
      </c>
      <c r="H244" s="561">
        <f>'Merluza común Artesanal'!N190</f>
        <v>14.884</v>
      </c>
      <c r="I244" s="561">
        <f>'Merluza común Artesanal'!O190</f>
        <v>0</v>
      </c>
      <c r="J244" s="561">
        <f>'Merluza común Artesanal'!P190</f>
        <v>14.884</v>
      </c>
      <c r="K244" s="561">
        <f>'Merluza común Artesanal'!Q190</f>
        <v>4.4280000000000008</v>
      </c>
      <c r="L244" s="561">
        <f>'Merluza común Artesanal'!R190</f>
        <v>10.456</v>
      </c>
      <c r="M244" s="575">
        <f>'Merluza común Artesanal'!S190</f>
        <v>0.29750067186240264</v>
      </c>
      <c r="N244" s="568" t="s">
        <v>258</v>
      </c>
      <c r="O244" s="562">
        <f>Resumen_año!$C$5</f>
        <v>44018</v>
      </c>
      <c r="P244" s="475">
        <v>2020</v>
      </c>
      <c r="Q244" s="350"/>
    </row>
    <row r="245" spans="1:18" s="349" customFormat="1" ht="15">
      <c r="A245" s="560" t="s">
        <v>88</v>
      </c>
      <c r="B245" s="560" t="s">
        <v>89</v>
      </c>
      <c r="C245" s="560" t="s">
        <v>110</v>
      </c>
      <c r="D245" s="569" t="s">
        <v>404</v>
      </c>
      <c r="E245" s="570" t="str">
        <f>+'Merluza común Artesanal'!E193</f>
        <v>TITAN DEL MAR I (965111)</v>
      </c>
      <c r="F245" s="560" t="s">
        <v>91</v>
      </c>
      <c r="G245" s="560" t="s">
        <v>91</v>
      </c>
      <c r="H245" s="561">
        <f>'Merluza común Artesanal'!G193</f>
        <v>1.3109999999999999</v>
      </c>
      <c r="I245" s="561">
        <f>'Merluza común Artesanal'!H193</f>
        <v>0</v>
      </c>
      <c r="J245" s="561">
        <f>'Merluza común Artesanal'!I193</f>
        <v>1.3109999999999999</v>
      </c>
      <c r="K245" s="561">
        <f>'Merluza común Artesanal'!J193</f>
        <v>0.67500000000000004</v>
      </c>
      <c r="L245" s="561">
        <f>'Merluza común Artesanal'!K193</f>
        <v>0.6359999999999999</v>
      </c>
      <c r="M245" s="575">
        <f>'Merluza común Artesanal'!L193</f>
        <v>0.51487414187643021</v>
      </c>
      <c r="N245" s="568" t="str">
        <f>'Merluza común Artesanal'!M193</f>
        <v>-</v>
      </c>
      <c r="O245" s="562">
        <f>Resumen_año!$C$5</f>
        <v>44018</v>
      </c>
      <c r="P245" s="563">
        <v>2020</v>
      </c>
      <c r="Q245" s="580"/>
      <c r="R245" s="581"/>
    </row>
    <row r="246" spans="1:18" s="349" customFormat="1" ht="15">
      <c r="A246" s="560" t="s">
        <v>88</v>
      </c>
      <c r="B246" s="560" t="s">
        <v>89</v>
      </c>
      <c r="C246" s="560" t="s">
        <v>110</v>
      </c>
      <c r="D246" s="569" t="s">
        <v>404</v>
      </c>
      <c r="E246" s="570" t="str">
        <f>+'Merluza común Artesanal'!E193</f>
        <v>TITAN DEL MAR I (965111)</v>
      </c>
      <c r="F246" s="560" t="s">
        <v>92</v>
      </c>
      <c r="G246" s="560" t="s">
        <v>93</v>
      </c>
      <c r="H246" s="561">
        <f>'Merluza común Artesanal'!G194</f>
        <v>6.1369999999999996</v>
      </c>
      <c r="I246" s="561">
        <f>'Merluza común Artesanal'!H194</f>
        <v>0</v>
      </c>
      <c r="J246" s="561">
        <f>'Merluza común Artesanal'!I194</f>
        <v>6.7729999999999997</v>
      </c>
      <c r="K246" s="561">
        <f>'Merluza común Artesanal'!J194</f>
        <v>5.4809999999999999</v>
      </c>
      <c r="L246" s="561">
        <f>'Merluza común Artesanal'!K194</f>
        <v>1.2919999999999998</v>
      </c>
      <c r="M246" s="575">
        <f>'Merluza común Artesanal'!L194</f>
        <v>0.80924258083567102</v>
      </c>
      <c r="N246" s="568" t="str">
        <f>'Merluza común Artesanal'!M194</f>
        <v>-</v>
      </c>
      <c r="O246" s="562">
        <f>Resumen_año!$C$5</f>
        <v>44018</v>
      </c>
      <c r="P246" s="563">
        <v>2020</v>
      </c>
      <c r="Q246" s="580"/>
      <c r="R246" s="581"/>
    </row>
    <row r="247" spans="1:18" s="349" customFormat="1" ht="15">
      <c r="A247" s="560" t="s">
        <v>88</v>
      </c>
      <c r="B247" s="560" t="s">
        <v>89</v>
      </c>
      <c r="C247" s="560" t="s">
        <v>110</v>
      </c>
      <c r="D247" s="569" t="s">
        <v>404</v>
      </c>
      <c r="E247" s="570" t="str">
        <f>+'Merluza común Artesanal'!E193</f>
        <v>TITAN DEL MAR I (965111)</v>
      </c>
      <c r="F247" s="560" t="s">
        <v>94</v>
      </c>
      <c r="G247" s="560" t="s">
        <v>95</v>
      </c>
      <c r="H247" s="561">
        <f>'Merluza común Artesanal'!G195</f>
        <v>7.4480000000000004</v>
      </c>
      <c r="I247" s="561">
        <f>'Merluza común Artesanal'!H195</f>
        <v>0</v>
      </c>
      <c r="J247" s="561">
        <f>'Merluza común Artesanal'!I195</f>
        <v>8.74</v>
      </c>
      <c r="K247" s="561">
        <f>'Merluza común Artesanal'!J195</f>
        <v>0</v>
      </c>
      <c r="L247" s="561">
        <f>'Merluza común Artesanal'!K195</f>
        <v>8.74</v>
      </c>
      <c r="M247" s="575">
        <f>'Merluza común Artesanal'!L195</f>
        <v>0</v>
      </c>
      <c r="N247" s="568" t="str">
        <f>'Merluza común Artesanal'!M195</f>
        <v>-</v>
      </c>
      <c r="O247" s="562">
        <f>Resumen_año!$C$5</f>
        <v>44018</v>
      </c>
      <c r="P247" s="563">
        <v>2020</v>
      </c>
      <c r="Q247" s="580"/>
      <c r="R247" s="581"/>
    </row>
    <row r="248" spans="1:18" s="349" customFormat="1" ht="15">
      <c r="A248" s="560" t="s">
        <v>88</v>
      </c>
      <c r="B248" s="560" t="s">
        <v>89</v>
      </c>
      <c r="C248" s="560" t="s">
        <v>110</v>
      </c>
      <c r="D248" s="569" t="s">
        <v>404</v>
      </c>
      <c r="E248" s="570" t="str">
        <f>+'Merluza común Artesanal'!E193</f>
        <v>TITAN DEL MAR I (965111)</v>
      </c>
      <c r="F248" s="560" t="s">
        <v>91</v>
      </c>
      <c r="G248" s="560" t="s">
        <v>95</v>
      </c>
      <c r="H248" s="561">
        <f>'Merluza común Artesanal'!N193</f>
        <v>14.896000000000001</v>
      </c>
      <c r="I248" s="561">
        <f>'Merluza común Artesanal'!O193</f>
        <v>0</v>
      </c>
      <c r="J248" s="561">
        <f>'Merluza común Artesanal'!P193</f>
        <v>14.896000000000001</v>
      </c>
      <c r="K248" s="561">
        <f>'Merluza común Artesanal'!Q193</f>
        <v>6.1559999999999997</v>
      </c>
      <c r="L248" s="561">
        <f>'Merluza común Artesanal'!R193</f>
        <v>8.740000000000002</v>
      </c>
      <c r="M248" s="575">
        <f>'Merluza común Artesanal'!S193</f>
        <v>0.41326530612244894</v>
      </c>
      <c r="N248" s="568" t="s">
        <v>258</v>
      </c>
      <c r="O248" s="562">
        <f>Resumen_año!$C$5</f>
        <v>44018</v>
      </c>
      <c r="P248" s="563">
        <v>2020</v>
      </c>
      <c r="Q248" s="580"/>
      <c r="R248" s="581"/>
    </row>
    <row r="249" spans="1:18" s="349" customFormat="1" ht="15">
      <c r="A249" s="560" t="s">
        <v>88</v>
      </c>
      <c r="B249" s="560" t="s">
        <v>89</v>
      </c>
      <c r="C249" s="560" t="s">
        <v>110</v>
      </c>
      <c r="D249" s="569" t="s">
        <v>404</v>
      </c>
      <c r="E249" s="570" t="str">
        <f>+'Merluza común Artesanal'!E196</f>
        <v>VICENTE ALONSO (966350)</v>
      </c>
      <c r="F249" s="560" t="s">
        <v>91</v>
      </c>
      <c r="G249" s="560" t="s">
        <v>91</v>
      </c>
      <c r="H249" s="561">
        <f>'Merluza común Artesanal'!G196</f>
        <v>1.3089999999999999</v>
      </c>
      <c r="I249" s="561">
        <f>'Merluza común Artesanal'!H196</f>
        <v>0</v>
      </c>
      <c r="J249" s="561">
        <f>'Merluza común Artesanal'!I196</f>
        <v>1.3089999999999999</v>
      </c>
      <c r="K249" s="561">
        <f>'Merluza común Artesanal'!J196</f>
        <v>0.43900000000000006</v>
      </c>
      <c r="L249" s="561">
        <f>'Merluza común Artesanal'!K196</f>
        <v>0.86999999999999988</v>
      </c>
      <c r="M249" s="575">
        <f>'Merluza común Artesanal'!L196</f>
        <v>0.33537051184110012</v>
      </c>
      <c r="N249" s="568" t="str">
        <f>'Merluza común Artesanal'!M196</f>
        <v>-</v>
      </c>
      <c r="O249" s="562">
        <f>Resumen_año!$C$5</f>
        <v>44018</v>
      </c>
      <c r="P249" s="475">
        <v>2020</v>
      </c>
      <c r="Q249" s="350"/>
    </row>
    <row r="250" spans="1:18" s="349" customFormat="1" ht="15">
      <c r="A250" s="560" t="s">
        <v>88</v>
      </c>
      <c r="B250" s="560" t="s">
        <v>89</v>
      </c>
      <c r="C250" s="560" t="s">
        <v>110</v>
      </c>
      <c r="D250" s="569" t="s">
        <v>404</v>
      </c>
      <c r="E250" s="570" t="str">
        <f>+'Merluza común Artesanal'!E196</f>
        <v>VICENTE ALONSO (966350)</v>
      </c>
      <c r="F250" s="560" t="s">
        <v>92</v>
      </c>
      <c r="G250" s="560" t="s">
        <v>93</v>
      </c>
      <c r="H250" s="561">
        <f>'Merluza común Artesanal'!G197</f>
        <v>6.1310000000000002</v>
      </c>
      <c r="I250" s="561">
        <f>'Merluza común Artesanal'!H197</f>
        <v>0</v>
      </c>
      <c r="J250" s="561">
        <f>'Merluza común Artesanal'!I197</f>
        <v>7.0010000000000003</v>
      </c>
      <c r="K250" s="561">
        <f>'Merluza común Artesanal'!J197</f>
        <v>1.6739999999999999</v>
      </c>
      <c r="L250" s="561">
        <f>'Merluza común Artesanal'!K197</f>
        <v>5.327</v>
      </c>
      <c r="M250" s="575">
        <f>'Merluza común Artesanal'!L197</f>
        <v>0.23910869875732035</v>
      </c>
      <c r="N250" s="568" t="str">
        <f>'Merluza común Artesanal'!M197</f>
        <v>-</v>
      </c>
      <c r="O250" s="562">
        <f>Resumen_año!$C$5</f>
        <v>44018</v>
      </c>
      <c r="P250" s="475">
        <v>2020</v>
      </c>
      <c r="Q250" s="350"/>
    </row>
    <row r="251" spans="1:18" s="349" customFormat="1" ht="15">
      <c r="A251" s="560" t="s">
        <v>88</v>
      </c>
      <c r="B251" s="560" t="s">
        <v>89</v>
      </c>
      <c r="C251" s="560" t="s">
        <v>110</v>
      </c>
      <c r="D251" s="569" t="s">
        <v>404</v>
      </c>
      <c r="E251" s="570" t="str">
        <f>+'Merluza común Artesanal'!E196</f>
        <v>VICENTE ALONSO (966350)</v>
      </c>
      <c r="F251" s="560" t="s">
        <v>94</v>
      </c>
      <c r="G251" s="560" t="s">
        <v>95</v>
      </c>
      <c r="H251" s="561">
        <f>'Merluza común Artesanal'!G198</f>
        <v>7.4390000000000001</v>
      </c>
      <c r="I251" s="561">
        <f>'Merluza común Artesanal'!H198</f>
        <v>0</v>
      </c>
      <c r="J251" s="561">
        <f>'Merluza común Artesanal'!I198</f>
        <v>12.766</v>
      </c>
      <c r="K251" s="561">
        <f>'Merluza común Artesanal'!J198</f>
        <v>1.2689999999999999</v>
      </c>
      <c r="L251" s="561">
        <f>'Merluza común Artesanal'!K198</f>
        <v>11.497</v>
      </c>
      <c r="M251" s="575">
        <f>'Merluza común Artesanal'!L198</f>
        <v>9.9404668651104491E-2</v>
      </c>
      <c r="N251" s="568" t="str">
        <f>'Merluza común Artesanal'!M198</f>
        <v>-</v>
      </c>
      <c r="O251" s="562">
        <f>Resumen_año!$C$5</f>
        <v>44018</v>
      </c>
      <c r="P251" s="475">
        <v>2020</v>
      </c>
      <c r="Q251" s="350"/>
    </row>
    <row r="252" spans="1:18" s="349" customFormat="1" ht="15">
      <c r="A252" s="560" t="s">
        <v>88</v>
      </c>
      <c r="B252" s="560" t="s">
        <v>89</v>
      </c>
      <c r="C252" s="560" t="s">
        <v>110</v>
      </c>
      <c r="D252" s="569" t="s">
        <v>404</v>
      </c>
      <c r="E252" s="570" t="str">
        <f>+'Merluza común Artesanal'!E196</f>
        <v>VICENTE ALONSO (966350)</v>
      </c>
      <c r="F252" s="560" t="s">
        <v>91</v>
      </c>
      <c r="G252" s="560" t="s">
        <v>95</v>
      </c>
      <c r="H252" s="561">
        <f>'Merluza común Artesanal'!N196</f>
        <v>14.879000000000001</v>
      </c>
      <c r="I252" s="561">
        <f>'Merluza común Artesanal'!O196</f>
        <v>0</v>
      </c>
      <c r="J252" s="561">
        <f>'Merluza común Artesanal'!P196</f>
        <v>14.879000000000001</v>
      </c>
      <c r="K252" s="561">
        <f>'Merluza común Artesanal'!Q196</f>
        <v>3.3819999999999997</v>
      </c>
      <c r="L252" s="561">
        <f>'Merluza común Artesanal'!R196</f>
        <v>11.497000000000002</v>
      </c>
      <c r="M252" s="575">
        <f>'Merluza común Artesanal'!S196</f>
        <v>0.2273002217890987</v>
      </c>
      <c r="N252" s="568" t="s">
        <v>258</v>
      </c>
      <c r="O252" s="562">
        <f>Resumen_año!$C$5</f>
        <v>44018</v>
      </c>
      <c r="P252" s="475">
        <v>2020</v>
      </c>
      <c r="Q252" s="350"/>
    </row>
    <row r="253" spans="1:18" ht="15.75" customHeight="1">
      <c r="A253" s="560" t="s">
        <v>88</v>
      </c>
      <c r="B253" s="560" t="s">
        <v>89</v>
      </c>
      <c r="C253" s="560" t="s">
        <v>110</v>
      </c>
      <c r="D253" s="569" t="s">
        <v>404</v>
      </c>
      <c r="E253" s="570" t="str">
        <f>+'Merluza común Artesanal'!E199</f>
        <v>EL PELICANO III (963242)</v>
      </c>
      <c r="F253" s="560" t="s">
        <v>91</v>
      </c>
      <c r="G253" s="560" t="s">
        <v>91</v>
      </c>
      <c r="H253" s="561">
        <f>'Merluza común Artesanal'!G199</f>
        <v>1.31</v>
      </c>
      <c r="I253" s="561">
        <f>'Merluza común Artesanal'!H199</f>
        <v>0</v>
      </c>
      <c r="J253" s="561">
        <f>'Merluza común Artesanal'!I199</f>
        <v>1.31</v>
      </c>
      <c r="K253" s="561">
        <f>'Merluza común Artesanal'!J199</f>
        <v>0.27</v>
      </c>
      <c r="L253" s="561">
        <f>'Merluza común Artesanal'!K199</f>
        <v>1.04</v>
      </c>
      <c r="M253" s="575">
        <f>'Merluza común Artesanal'!L199</f>
        <v>0.20610687022900764</v>
      </c>
      <c r="N253" s="568" t="str">
        <f>'Merluza común Artesanal'!M199</f>
        <v>-</v>
      </c>
      <c r="O253" s="562">
        <f>Resumen_año!$C$5</f>
        <v>44018</v>
      </c>
      <c r="P253" s="475">
        <v>2020</v>
      </c>
    </row>
    <row r="254" spans="1:18" s="349" customFormat="1" ht="15">
      <c r="A254" s="560" t="s">
        <v>88</v>
      </c>
      <c r="B254" s="560" t="s">
        <v>89</v>
      </c>
      <c r="C254" s="560" t="s">
        <v>110</v>
      </c>
      <c r="D254" s="569" t="s">
        <v>404</v>
      </c>
      <c r="E254" s="570" t="str">
        <f>+'Merluza común Artesanal'!E199</f>
        <v>EL PELICANO III (963242)</v>
      </c>
      <c r="F254" s="560" t="s">
        <v>92</v>
      </c>
      <c r="G254" s="560" t="s">
        <v>93</v>
      </c>
      <c r="H254" s="561">
        <f>'Merluza común Artesanal'!G200</f>
        <v>6.1340000000000003</v>
      </c>
      <c r="I254" s="561">
        <f>'Merluza común Artesanal'!H200</f>
        <v>0</v>
      </c>
      <c r="J254" s="561">
        <f>'Merluza común Artesanal'!I200</f>
        <v>7.1740000000000004</v>
      </c>
      <c r="K254" s="561">
        <f>'Merluza común Artesanal'!J200</f>
        <v>1.593</v>
      </c>
      <c r="L254" s="561">
        <f>'Merluza común Artesanal'!K200</f>
        <v>5.5810000000000004</v>
      </c>
      <c r="M254" s="575">
        <f>'Merluza común Artesanal'!L200</f>
        <v>0.2220518539169222</v>
      </c>
      <c r="N254" s="568" t="str">
        <f>'Merluza común Artesanal'!M200</f>
        <v>-</v>
      </c>
      <c r="O254" s="562">
        <f>Resumen_año!$C$5</f>
        <v>44018</v>
      </c>
      <c r="P254" s="475">
        <v>2020</v>
      </c>
      <c r="Q254" s="350"/>
    </row>
    <row r="255" spans="1:18" s="349" customFormat="1" ht="15">
      <c r="A255" s="560" t="s">
        <v>88</v>
      </c>
      <c r="B255" s="560" t="s">
        <v>89</v>
      </c>
      <c r="C255" s="560" t="s">
        <v>110</v>
      </c>
      <c r="D255" s="569" t="s">
        <v>404</v>
      </c>
      <c r="E255" s="570" t="str">
        <f>+'Merluza común Artesanal'!E199</f>
        <v>EL PELICANO III (963242)</v>
      </c>
      <c r="F255" s="560" t="s">
        <v>94</v>
      </c>
      <c r="G255" s="560" t="s">
        <v>95</v>
      </c>
      <c r="H255" s="561">
        <f>'Merluza común Artesanal'!G201</f>
        <v>7.444</v>
      </c>
      <c r="I255" s="561">
        <f>'Merluza común Artesanal'!H201</f>
        <v>0</v>
      </c>
      <c r="J255" s="561">
        <f>'Merluza común Artesanal'!I201</f>
        <v>13.025</v>
      </c>
      <c r="K255" s="561">
        <f>'Merluza común Artesanal'!J201</f>
        <v>0</v>
      </c>
      <c r="L255" s="561">
        <f>'Merluza común Artesanal'!K201</f>
        <v>13.025</v>
      </c>
      <c r="M255" s="575">
        <f>'Merluza común Artesanal'!L201</f>
        <v>0</v>
      </c>
      <c r="N255" s="568" t="str">
        <f>'Merluza común Artesanal'!M201</f>
        <v>-</v>
      </c>
      <c r="O255" s="562">
        <f>Resumen_año!$C$5</f>
        <v>44018</v>
      </c>
      <c r="P255" s="475">
        <v>2020</v>
      </c>
      <c r="Q255" s="350"/>
    </row>
    <row r="256" spans="1:18" s="349" customFormat="1" ht="15">
      <c r="A256" s="560" t="s">
        <v>88</v>
      </c>
      <c r="B256" s="560" t="s">
        <v>89</v>
      </c>
      <c r="C256" s="560" t="s">
        <v>110</v>
      </c>
      <c r="D256" s="569" t="s">
        <v>404</v>
      </c>
      <c r="E256" s="570" t="str">
        <f>+'Merluza común Artesanal'!E199</f>
        <v>EL PELICANO III (963242)</v>
      </c>
      <c r="F256" s="560" t="s">
        <v>91</v>
      </c>
      <c r="G256" s="560" t="s">
        <v>95</v>
      </c>
      <c r="H256" s="561">
        <f>'Merluza común Artesanal'!N199</f>
        <v>14.888000000000002</v>
      </c>
      <c r="I256" s="561">
        <f>'Merluza común Artesanal'!O199</f>
        <v>0</v>
      </c>
      <c r="J256" s="561">
        <f>'Merluza común Artesanal'!P199</f>
        <v>14.888000000000002</v>
      </c>
      <c r="K256" s="561">
        <f>'Merluza común Artesanal'!Q199</f>
        <v>1.863</v>
      </c>
      <c r="L256" s="561">
        <f>'Merluza común Artesanal'!R199</f>
        <v>13.025000000000002</v>
      </c>
      <c r="M256" s="575">
        <f>'Merluza común Artesanal'!S199</f>
        <v>0.12513433637829122</v>
      </c>
      <c r="N256" s="568" t="s">
        <v>258</v>
      </c>
      <c r="O256" s="562">
        <f>Resumen_año!$C$5</f>
        <v>44018</v>
      </c>
      <c r="P256" s="475">
        <v>2020</v>
      </c>
      <c r="Q256" s="350"/>
    </row>
    <row r="257" spans="1:17" s="349" customFormat="1" ht="15">
      <c r="A257" s="560" t="s">
        <v>88</v>
      </c>
      <c r="B257" s="560" t="s">
        <v>89</v>
      </c>
      <c r="C257" s="560" t="s">
        <v>110</v>
      </c>
      <c r="D257" s="569" t="s">
        <v>404</v>
      </c>
      <c r="E257" s="570" t="str">
        <f>+'Merluza común Artesanal'!E202</f>
        <v>EL VIEJO ROLA (966699)</v>
      </c>
      <c r="F257" s="560" t="s">
        <v>91</v>
      </c>
      <c r="G257" s="560" t="s">
        <v>91</v>
      </c>
      <c r="H257" s="561">
        <f>'Merluza común Artesanal'!G202</f>
        <v>1.31</v>
      </c>
      <c r="I257" s="561">
        <f>'Merluza común Artesanal'!H202</f>
        <v>0</v>
      </c>
      <c r="J257" s="561">
        <f>'Merluza común Artesanal'!I202</f>
        <v>1.31</v>
      </c>
      <c r="K257" s="561">
        <f>'Merluza común Artesanal'!J202</f>
        <v>1.1340000000000001</v>
      </c>
      <c r="L257" s="561">
        <f>'Merluza común Artesanal'!K202</f>
        <v>0.17599999999999993</v>
      </c>
      <c r="M257" s="575">
        <f>'Merluza común Artesanal'!L202</f>
        <v>0.86564885496183208</v>
      </c>
      <c r="N257" s="568" t="str">
        <f>'Merluza común Artesanal'!M202</f>
        <v>-</v>
      </c>
      <c r="O257" s="562">
        <f>Resumen_año!$C$5</f>
        <v>44018</v>
      </c>
      <c r="P257" s="475">
        <v>2020</v>
      </c>
      <c r="Q257" s="350"/>
    </row>
    <row r="258" spans="1:17" s="349" customFormat="1" ht="15">
      <c r="A258" s="560" t="s">
        <v>88</v>
      </c>
      <c r="B258" s="560" t="s">
        <v>89</v>
      </c>
      <c r="C258" s="560" t="s">
        <v>110</v>
      </c>
      <c r="D258" s="569" t="s">
        <v>404</v>
      </c>
      <c r="E258" s="570" t="str">
        <f>+'Merluza común Artesanal'!E202</f>
        <v>EL VIEJO ROLA (966699)</v>
      </c>
      <c r="F258" s="560" t="s">
        <v>92</v>
      </c>
      <c r="G258" s="560" t="s">
        <v>93</v>
      </c>
      <c r="H258" s="561">
        <f>'Merluza común Artesanal'!G203</f>
        <v>6.1349999999999998</v>
      </c>
      <c r="I258" s="561">
        <f>'Merluza común Artesanal'!H203</f>
        <v>0</v>
      </c>
      <c r="J258" s="561">
        <f>'Merluza común Artesanal'!I203</f>
        <v>6.3109999999999999</v>
      </c>
      <c r="K258" s="561">
        <f>'Merluza común Artesanal'!J203</f>
        <v>6.1830000000000007</v>
      </c>
      <c r="L258" s="561">
        <f>'Merluza común Artesanal'!K203</f>
        <v>0.12799999999999923</v>
      </c>
      <c r="M258" s="575">
        <f>'Merluza común Artesanal'!L203</f>
        <v>0.97971795278085894</v>
      </c>
      <c r="N258" s="568" t="str">
        <f>'Merluza común Artesanal'!M203</f>
        <v>-</v>
      </c>
      <c r="O258" s="562">
        <f>Resumen_año!$C$5</f>
        <v>44018</v>
      </c>
      <c r="P258" s="475">
        <v>2020</v>
      </c>
      <c r="Q258" s="350"/>
    </row>
    <row r="259" spans="1:17" s="349" customFormat="1" ht="15">
      <c r="A259" s="560" t="s">
        <v>88</v>
      </c>
      <c r="B259" s="560" t="s">
        <v>89</v>
      </c>
      <c r="C259" s="560" t="s">
        <v>110</v>
      </c>
      <c r="D259" s="569" t="s">
        <v>404</v>
      </c>
      <c r="E259" s="570" t="str">
        <f>+'Merluza común Artesanal'!E202</f>
        <v>EL VIEJO ROLA (966699)</v>
      </c>
      <c r="F259" s="560" t="s">
        <v>94</v>
      </c>
      <c r="G259" s="560" t="s">
        <v>95</v>
      </c>
      <c r="H259" s="561">
        <f>'Merluza común Artesanal'!G204</f>
        <v>7.4450000000000003</v>
      </c>
      <c r="I259" s="561">
        <f>'Merluza común Artesanal'!H204</f>
        <v>0</v>
      </c>
      <c r="J259" s="561">
        <f>'Merluza común Artesanal'!I204</f>
        <v>7.5729999999999995</v>
      </c>
      <c r="K259" s="561">
        <f>'Merluza común Artesanal'!J204</f>
        <v>0</v>
      </c>
      <c r="L259" s="561">
        <f>'Merluza común Artesanal'!K204</f>
        <v>7.5729999999999995</v>
      </c>
      <c r="M259" s="575">
        <f>'Merluza común Artesanal'!L204</f>
        <v>0</v>
      </c>
      <c r="N259" s="568" t="str">
        <f>'Merluza común Artesanal'!M204</f>
        <v>-</v>
      </c>
      <c r="O259" s="562">
        <f>Resumen_año!$C$5</f>
        <v>44018</v>
      </c>
      <c r="P259" s="475">
        <v>2020</v>
      </c>
      <c r="Q259" s="350"/>
    </row>
    <row r="260" spans="1:17" s="349" customFormat="1" ht="15">
      <c r="A260" s="560" t="s">
        <v>88</v>
      </c>
      <c r="B260" s="560" t="s">
        <v>89</v>
      </c>
      <c r="C260" s="560" t="s">
        <v>110</v>
      </c>
      <c r="D260" s="569" t="s">
        <v>404</v>
      </c>
      <c r="E260" s="570" t="str">
        <f>+'Merluza común Artesanal'!E202</f>
        <v>EL VIEJO ROLA (966699)</v>
      </c>
      <c r="F260" s="560" t="s">
        <v>91</v>
      </c>
      <c r="G260" s="560" t="s">
        <v>95</v>
      </c>
      <c r="H260" s="561">
        <f>'Merluza común Artesanal'!N202</f>
        <v>14.89</v>
      </c>
      <c r="I260" s="561">
        <f>'Merluza común Artesanal'!O202</f>
        <v>0</v>
      </c>
      <c r="J260" s="561">
        <f>'Merluza común Artesanal'!P202</f>
        <v>14.89</v>
      </c>
      <c r="K260" s="561">
        <f>'Merluza común Artesanal'!Q202</f>
        <v>7.3170000000000011</v>
      </c>
      <c r="L260" s="561">
        <f>'Merluza común Artesanal'!R202</f>
        <v>7.5729999999999995</v>
      </c>
      <c r="M260" s="575">
        <f>'Merluza común Artesanal'!S202</f>
        <v>0.49140362659503029</v>
      </c>
      <c r="N260" s="568" t="s">
        <v>258</v>
      </c>
      <c r="O260" s="562">
        <f>Resumen_año!$C$5</f>
        <v>44018</v>
      </c>
      <c r="P260" s="475">
        <v>2020</v>
      </c>
      <c r="Q260" s="350"/>
    </row>
    <row r="261" spans="1:17" s="349" customFormat="1" ht="15">
      <c r="A261" s="560" t="s">
        <v>88</v>
      </c>
      <c r="B261" s="560" t="s">
        <v>89</v>
      </c>
      <c r="C261" s="560" t="s">
        <v>110</v>
      </c>
      <c r="D261" s="569" t="s">
        <v>404</v>
      </c>
      <c r="E261" s="570" t="str">
        <f>+'Merluza común Artesanal'!E205</f>
        <v>KARINA ANDREA II (966887)</v>
      </c>
      <c r="F261" s="560" t="s">
        <v>91</v>
      </c>
      <c r="G261" s="560" t="s">
        <v>91</v>
      </c>
      <c r="H261" s="561">
        <f>'Merluza común Artesanal'!G205</f>
        <v>1.31</v>
      </c>
      <c r="I261" s="561">
        <f>'Merluza común Artesanal'!H205</f>
        <v>0</v>
      </c>
      <c r="J261" s="561">
        <f>'Merluza común Artesanal'!I205</f>
        <v>1.31</v>
      </c>
      <c r="K261" s="561">
        <f>'Merluza común Artesanal'!J205</f>
        <v>0.67500000000000004</v>
      </c>
      <c r="L261" s="561">
        <f>'Merluza común Artesanal'!K205</f>
        <v>0.63500000000000001</v>
      </c>
      <c r="M261" s="575">
        <f>'Merluza común Artesanal'!L205</f>
        <v>0.51526717557251911</v>
      </c>
      <c r="N261" s="568" t="str">
        <f>'Merluza común Artesanal'!M205</f>
        <v>-</v>
      </c>
      <c r="O261" s="562">
        <f>Resumen_año!$C$5</f>
        <v>44018</v>
      </c>
      <c r="P261" s="563">
        <v>2020</v>
      </c>
      <c r="Q261" s="350"/>
    </row>
    <row r="262" spans="1:17" s="349" customFormat="1" ht="15">
      <c r="A262" s="560" t="s">
        <v>88</v>
      </c>
      <c r="B262" s="560" t="s">
        <v>89</v>
      </c>
      <c r="C262" s="560" t="s">
        <v>110</v>
      </c>
      <c r="D262" s="569" t="s">
        <v>404</v>
      </c>
      <c r="E262" s="570" t="str">
        <f>+'Merluza común Artesanal'!E205</f>
        <v>KARINA ANDREA II (966887)</v>
      </c>
      <c r="F262" s="560" t="s">
        <v>92</v>
      </c>
      <c r="G262" s="560" t="s">
        <v>93</v>
      </c>
      <c r="H262" s="561">
        <f>'Merluza común Artesanal'!G206</f>
        <v>6.1360000000000001</v>
      </c>
      <c r="I262" s="561">
        <f>'Merluza común Artesanal'!H206</f>
        <v>0</v>
      </c>
      <c r="J262" s="561">
        <f>'Merluza común Artesanal'!I206</f>
        <v>6.7709999999999999</v>
      </c>
      <c r="K262" s="561">
        <f>'Merluza común Artesanal'!J206</f>
        <v>6.3180000000000014</v>
      </c>
      <c r="L262" s="561">
        <f>'Merluza común Artesanal'!K206</f>
        <v>0.45299999999999851</v>
      </c>
      <c r="M262" s="575">
        <f>'Merluza común Artesanal'!L206</f>
        <v>0.93309703145768741</v>
      </c>
      <c r="N262" s="568" t="str">
        <f>'Merluza común Artesanal'!M206</f>
        <v>-</v>
      </c>
      <c r="O262" s="562">
        <f>Resumen_año!$C$5</f>
        <v>44018</v>
      </c>
      <c r="P262" s="563">
        <v>2020</v>
      </c>
      <c r="Q262" s="350"/>
    </row>
    <row r="263" spans="1:17" s="349" customFormat="1" ht="15">
      <c r="A263" s="560" t="s">
        <v>88</v>
      </c>
      <c r="B263" s="560" t="s">
        <v>89</v>
      </c>
      <c r="C263" s="560" t="s">
        <v>110</v>
      </c>
      <c r="D263" s="569" t="s">
        <v>404</v>
      </c>
      <c r="E263" s="570" t="str">
        <f>+'Merluza común Artesanal'!E205</f>
        <v>KARINA ANDREA II (966887)</v>
      </c>
      <c r="F263" s="560" t="s">
        <v>94</v>
      </c>
      <c r="G263" s="560" t="s">
        <v>95</v>
      </c>
      <c r="H263" s="561">
        <f>'Merluza común Artesanal'!G207</f>
        <v>7.4459999999999997</v>
      </c>
      <c r="I263" s="561">
        <f>'Merluza común Artesanal'!H207</f>
        <v>0</v>
      </c>
      <c r="J263" s="561">
        <f>'Merluza común Artesanal'!I207</f>
        <v>7.8989999999999982</v>
      </c>
      <c r="K263" s="561">
        <f>'Merluza común Artesanal'!J207</f>
        <v>0</v>
      </c>
      <c r="L263" s="561">
        <f>'Merluza común Artesanal'!K207</f>
        <v>7.8989999999999982</v>
      </c>
      <c r="M263" s="575">
        <f>'Merluza común Artesanal'!L207</f>
        <v>0</v>
      </c>
      <c r="N263" s="568" t="str">
        <f>'Merluza común Artesanal'!M207</f>
        <v>-</v>
      </c>
      <c r="O263" s="562">
        <f>Resumen_año!$C$5</f>
        <v>44018</v>
      </c>
      <c r="P263" s="563">
        <v>2020</v>
      </c>
      <c r="Q263" s="350"/>
    </row>
    <row r="264" spans="1:17" s="349" customFormat="1" ht="15">
      <c r="A264" s="560" t="s">
        <v>88</v>
      </c>
      <c r="B264" s="560" t="s">
        <v>89</v>
      </c>
      <c r="C264" s="560" t="s">
        <v>110</v>
      </c>
      <c r="D264" s="569" t="s">
        <v>404</v>
      </c>
      <c r="E264" s="570" t="str">
        <f>+'Merluza común Artesanal'!E205</f>
        <v>KARINA ANDREA II (966887)</v>
      </c>
      <c r="F264" s="560" t="s">
        <v>91</v>
      </c>
      <c r="G264" s="560" t="s">
        <v>95</v>
      </c>
      <c r="H264" s="561">
        <f>'Merluza común Artesanal'!N205</f>
        <v>14.891999999999999</v>
      </c>
      <c r="I264" s="561">
        <f>'Merluza común Artesanal'!O205</f>
        <v>0</v>
      </c>
      <c r="J264" s="561">
        <f>'Merluza común Artesanal'!P205</f>
        <v>14.891999999999999</v>
      </c>
      <c r="K264" s="561">
        <f>'Merluza común Artesanal'!Q205</f>
        <v>6.9930000000000012</v>
      </c>
      <c r="L264" s="561">
        <f>'Merluza común Artesanal'!R205</f>
        <v>7.8989999999999982</v>
      </c>
      <c r="M264" s="575">
        <f>'Merluza común Artesanal'!S205</f>
        <v>0.46958098307816287</v>
      </c>
      <c r="N264" s="568" t="s">
        <v>258</v>
      </c>
      <c r="O264" s="562">
        <f>Resumen_año!$C$5</f>
        <v>44018</v>
      </c>
      <c r="P264" s="563">
        <v>2020</v>
      </c>
      <c r="Q264" s="350"/>
    </row>
    <row r="265" spans="1:17" s="349" customFormat="1" ht="15">
      <c r="A265" s="560" t="s">
        <v>88</v>
      </c>
      <c r="B265" s="560" t="s">
        <v>89</v>
      </c>
      <c r="C265" s="560" t="s">
        <v>110</v>
      </c>
      <c r="D265" s="569" t="s">
        <v>404</v>
      </c>
      <c r="E265" s="570" t="str">
        <f>+'Merluza común Artesanal'!E208</f>
        <v>LOS CARRERA I (967344)</v>
      </c>
      <c r="F265" s="560" t="s">
        <v>91</v>
      </c>
      <c r="G265" s="560" t="s">
        <v>91</v>
      </c>
      <c r="H265" s="561">
        <f>'Merluza común Artesanal'!G208</f>
        <v>1.31</v>
      </c>
      <c r="I265" s="561">
        <f>'Merluza común Artesanal'!H208</f>
        <v>0</v>
      </c>
      <c r="J265" s="561">
        <f>'Merluza común Artesanal'!I208</f>
        <v>1.31</v>
      </c>
      <c r="K265" s="561">
        <f>'Merluza común Artesanal'!J208</f>
        <v>0.27</v>
      </c>
      <c r="L265" s="561">
        <f>'Merluza común Artesanal'!K208</f>
        <v>1.04</v>
      </c>
      <c r="M265" s="575">
        <f>'Merluza común Artesanal'!L208</f>
        <v>0.20610687022900764</v>
      </c>
      <c r="N265" s="568" t="str">
        <f>'Merluza común Artesanal'!M208</f>
        <v>-</v>
      </c>
      <c r="O265" s="562">
        <f>Resumen_año!$C$5</f>
        <v>44018</v>
      </c>
      <c r="P265" s="475">
        <v>2020</v>
      </c>
      <c r="Q265" s="350"/>
    </row>
    <row r="266" spans="1:17" s="349" customFormat="1" ht="15">
      <c r="A266" s="560" t="s">
        <v>88</v>
      </c>
      <c r="B266" s="560" t="s">
        <v>89</v>
      </c>
      <c r="C266" s="560" t="s">
        <v>110</v>
      </c>
      <c r="D266" s="569" t="s">
        <v>404</v>
      </c>
      <c r="E266" s="570" t="str">
        <f>+'Merluza común Artesanal'!E208</f>
        <v>LOS CARRERA I (967344)</v>
      </c>
      <c r="F266" s="560" t="s">
        <v>92</v>
      </c>
      <c r="G266" s="560" t="s">
        <v>93</v>
      </c>
      <c r="H266" s="561">
        <f>'Merluza común Artesanal'!G209</f>
        <v>6.1340000000000003</v>
      </c>
      <c r="I266" s="561">
        <f>'Merluza común Artesanal'!H209</f>
        <v>0</v>
      </c>
      <c r="J266" s="561">
        <f>'Merluza común Artesanal'!I209</f>
        <v>7.1740000000000004</v>
      </c>
      <c r="K266" s="561">
        <f>'Merluza común Artesanal'!J209</f>
        <v>0.999</v>
      </c>
      <c r="L266" s="561">
        <f>'Merluza común Artesanal'!K209</f>
        <v>6.1750000000000007</v>
      </c>
      <c r="M266" s="575">
        <f>'Merluza común Artesanal'!L209</f>
        <v>0.13925285754112071</v>
      </c>
      <c r="N266" s="568" t="str">
        <f>'Merluza común Artesanal'!M209</f>
        <v>-</v>
      </c>
      <c r="O266" s="562">
        <f>Resumen_año!$C$5</f>
        <v>44018</v>
      </c>
      <c r="P266" s="475">
        <v>2020</v>
      </c>
      <c r="Q266" s="350"/>
    </row>
    <row r="267" spans="1:17" s="349" customFormat="1" ht="15">
      <c r="A267" s="560" t="s">
        <v>88</v>
      </c>
      <c r="B267" s="560" t="s">
        <v>89</v>
      </c>
      <c r="C267" s="560" t="s">
        <v>110</v>
      </c>
      <c r="D267" s="569" t="s">
        <v>404</v>
      </c>
      <c r="E267" s="570" t="str">
        <f>+'Merluza común Artesanal'!E208</f>
        <v>LOS CARRERA I (967344)</v>
      </c>
      <c r="F267" s="560" t="s">
        <v>94</v>
      </c>
      <c r="G267" s="560" t="s">
        <v>95</v>
      </c>
      <c r="H267" s="561">
        <f>'Merluza común Artesanal'!G210</f>
        <v>7.4450000000000003</v>
      </c>
      <c r="I267" s="561">
        <f>'Merluza común Artesanal'!H210</f>
        <v>0</v>
      </c>
      <c r="J267" s="561">
        <f>'Merluza común Artesanal'!I210</f>
        <v>13.620000000000001</v>
      </c>
      <c r="K267" s="561">
        <f>'Merluza común Artesanal'!J210</f>
        <v>0</v>
      </c>
      <c r="L267" s="561">
        <f>'Merluza común Artesanal'!K210</f>
        <v>13.620000000000001</v>
      </c>
      <c r="M267" s="575">
        <f>'Merluza común Artesanal'!L210</f>
        <v>0</v>
      </c>
      <c r="N267" s="568" t="str">
        <f>'Merluza común Artesanal'!M210</f>
        <v>-</v>
      </c>
      <c r="O267" s="562">
        <f>Resumen_año!$C$5</f>
        <v>44018</v>
      </c>
      <c r="P267" s="475">
        <v>2020</v>
      </c>
      <c r="Q267" s="350"/>
    </row>
    <row r="268" spans="1:17" s="349" customFormat="1" ht="15">
      <c r="A268" s="560" t="s">
        <v>88</v>
      </c>
      <c r="B268" s="560" t="s">
        <v>89</v>
      </c>
      <c r="C268" s="560" t="s">
        <v>110</v>
      </c>
      <c r="D268" s="569" t="s">
        <v>404</v>
      </c>
      <c r="E268" s="570" t="str">
        <f>+'Merluza común Artesanal'!E208</f>
        <v>LOS CARRERA I (967344)</v>
      </c>
      <c r="F268" s="560" t="s">
        <v>91</v>
      </c>
      <c r="G268" s="560" t="s">
        <v>95</v>
      </c>
      <c r="H268" s="561">
        <f>'Merluza común Artesanal'!N208</f>
        <v>14.889000000000001</v>
      </c>
      <c r="I268" s="561">
        <f>'Merluza común Artesanal'!O208</f>
        <v>0</v>
      </c>
      <c r="J268" s="561">
        <f>'Merluza común Artesanal'!P208</f>
        <v>14.889000000000001</v>
      </c>
      <c r="K268" s="561">
        <f>'Merluza común Artesanal'!Q208</f>
        <v>1.2690000000000001</v>
      </c>
      <c r="L268" s="561">
        <f>'Merluza común Artesanal'!R208</f>
        <v>13.620000000000001</v>
      </c>
      <c r="M268" s="575">
        <f>'Merluza común Artesanal'!S208</f>
        <v>8.5230707233528116E-2</v>
      </c>
      <c r="N268" s="568" t="s">
        <v>258</v>
      </c>
      <c r="O268" s="562">
        <f>Resumen_año!$C$5</f>
        <v>44018</v>
      </c>
      <c r="P268" s="475">
        <v>2020</v>
      </c>
      <c r="Q268" s="350"/>
    </row>
    <row r="269" spans="1:17" s="349" customFormat="1" ht="15">
      <c r="A269" s="560" t="s">
        <v>88</v>
      </c>
      <c r="B269" s="560" t="s">
        <v>89</v>
      </c>
      <c r="C269" s="560" t="s">
        <v>110</v>
      </c>
      <c r="D269" s="569" t="s">
        <v>404</v>
      </c>
      <c r="E269" s="570" t="str">
        <f>+'Merluza común Artesanal'!E211</f>
        <v>MARGAB I (959020)</v>
      </c>
      <c r="F269" s="560" t="s">
        <v>91</v>
      </c>
      <c r="G269" s="560" t="s">
        <v>91</v>
      </c>
      <c r="H269" s="561">
        <f>'Merluza común Artesanal'!G211</f>
        <v>1.31</v>
      </c>
      <c r="I269" s="561">
        <f>'Merluza común Artesanal'!H211</f>
        <v>0</v>
      </c>
      <c r="J269" s="561">
        <f>'Merluza común Artesanal'!I211</f>
        <v>1.31</v>
      </c>
      <c r="K269" s="561">
        <f>'Merluza común Artesanal'!J211</f>
        <v>0</v>
      </c>
      <c r="L269" s="561">
        <f>'Merluza común Artesanal'!K211</f>
        <v>1.31</v>
      </c>
      <c r="M269" s="575">
        <f>'Merluza común Artesanal'!L211</f>
        <v>0</v>
      </c>
      <c r="N269" s="568" t="str">
        <f>'Merluza común Artesanal'!M211</f>
        <v>-</v>
      </c>
      <c r="O269" s="562">
        <f>Resumen_año!$C$5</f>
        <v>44018</v>
      </c>
      <c r="P269" s="475">
        <v>2020</v>
      </c>
      <c r="Q269" s="350"/>
    </row>
    <row r="270" spans="1:17" s="349" customFormat="1" ht="15">
      <c r="A270" s="560" t="s">
        <v>88</v>
      </c>
      <c r="B270" s="560" t="s">
        <v>89</v>
      </c>
      <c r="C270" s="560" t="s">
        <v>110</v>
      </c>
      <c r="D270" s="569" t="s">
        <v>404</v>
      </c>
      <c r="E270" s="570" t="str">
        <f>+'Merluza común Artesanal'!E211</f>
        <v>MARGAB I (959020)</v>
      </c>
      <c r="F270" s="560" t="s">
        <v>92</v>
      </c>
      <c r="G270" s="560" t="s">
        <v>93</v>
      </c>
      <c r="H270" s="561">
        <f>'Merluza común Artesanal'!G212</f>
        <v>6.1340000000000003</v>
      </c>
      <c r="I270" s="561">
        <f>'Merluza común Artesanal'!H212</f>
        <v>0</v>
      </c>
      <c r="J270" s="561">
        <f>'Merluza común Artesanal'!I212</f>
        <v>7.4440000000000008</v>
      </c>
      <c r="K270" s="561">
        <f>'Merluza común Artesanal'!J212</f>
        <v>4.1310000000000002</v>
      </c>
      <c r="L270" s="561">
        <f>'Merluza común Artesanal'!K212</f>
        <v>3.3130000000000006</v>
      </c>
      <c r="M270" s="575">
        <f>'Merluza común Artesanal'!L212</f>
        <v>0.55494357872111766</v>
      </c>
      <c r="N270" s="568" t="str">
        <f>'Merluza común Artesanal'!M212</f>
        <v>-</v>
      </c>
      <c r="O270" s="562">
        <f>Resumen_año!$C$5</f>
        <v>44018</v>
      </c>
      <c r="P270" s="475">
        <v>2020</v>
      </c>
      <c r="Q270" s="350"/>
    </row>
    <row r="271" spans="1:17" s="349" customFormat="1" ht="15">
      <c r="A271" s="560" t="s">
        <v>88</v>
      </c>
      <c r="B271" s="560" t="s">
        <v>89</v>
      </c>
      <c r="C271" s="560" t="s">
        <v>110</v>
      </c>
      <c r="D271" s="569" t="s">
        <v>404</v>
      </c>
      <c r="E271" s="570" t="str">
        <f>+'Merluza común Artesanal'!E211</f>
        <v>MARGAB I (959020)</v>
      </c>
      <c r="F271" s="560" t="s">
        <v>94</v>
      </c>
      <c r="G271" s="560" t="s">
        <v>95</v>
      </c>
      <c r="H271" s="561">
        <f>'Merluza común Artesanal'!G213</f>
        <v>7.444</v>
      </c>
      <c r="I271" s="561">
        <f>'Merluza común Artesanal'!H213</f>
        <v>0</v>
      </c>
      <c r="J271" s="561">
        <f>'Merluza común Artesanal'!I213</f>
        <v>10.757000000000001</v>
      </c>
      <c r="K271" s="561">
        <f>'Merluza común Artesanal'!J213</f>
        <v>0.27</v>
      </c>
      <c r="L271" s="561">
        <f>'Merluza común Artesanal'!K213</f>
        <v>10.487000000000002</v>
      </c>
      <c r="M271" s="575">
        <f>'Merluza común Artesanal'!L213</f>
        <v>2.5099934926094636E-2</v>
      </c>
      <c r="N271" s="568" t="str">
        <f>'Merluza común Artesanal'!M213</f>
        <v>-</v>
      </c>
      <c r="O271" s="562">
        <f>Resumen_año!$C$5</f>
        <v>44018</v>
      </c>
      <c r="P271" s="475">
        <v>2020</v>
      </c>
      <c r="Q271" s="350"/>
    </row>
    <row r="272" spans="1:17" s="349" customFormat="1" ht="15">
      <c r="A272" s="560" t="s">
        <v>88</v>
      </c>
      <c r="B272" s="560" t="s">
        <v>89</v>
      </c>
      <c r="C272" s="560" t="s">
        <v>110</v>
      </c>
      <c r="D272" s="569" t="s">
        <v>404</v>
      </c>
      <c r="E272" s="570" t="str">
        <f>+'Merluza común Artesanal'!E211</f>
        <v>MARGAB I (959020)</v>
      </c>
      <c r="F272" s="560" t="s">
        <v>91</v>
      </c>
      <c r="G272" s="560" t="s">
        <v>95</v>
      </c>
      <c r="H272" s="561">
        <f>'Merluza común Artesanal'!N211</f>
        <v>14.888000000000002</v>
      </c>
      <c r="I272" s="561">
        <f>'Merluza común Artesanal'!O211</f>
        <v>0</v>
      </c>
      <c r="J272" s="561">
        <f>'Merluza común Artesanal'!P211</f>
        <v>14.888000000000002</v>
      </c>
      <c r="K272" s="561">
        <f>'Merluza común Artesanal'!Q211</f>
        <v>4.4009999999999998</v>
      </c>
      <c r="L272" s="561">
        <f>'Merluza común Artesanal'!R211</f>
        <v>10.487000000000002</v>
      </c>
      <c r="M272" s="575">
        <f>'Merluza común Artesanal'!S211</f>
        <v>0.29560720042987637</v>
      </c>
      <c r="N272" s="568" t="s">
        <v>258</v>
      </c>
      <c r="O272" s="562">
        <f>Resumen_año!$C$5</f>
        <v>44018</v>
      </c>
      <c r="P272" s="475">
        <v>2020</v>
      </c>
      <c r="Q272" s="350"/>
    </row>
    <row r="273" spans="1:17" s="349" customFormat="1" ht="15">
      <c r="A273" s="560" t="s">
        <v>88</v>
      </c>
      <c r="B273" s="560" t="s">
        <v>89</v>
      </c>
      <c r="C273" s="560" t="s">
        <v>110</v>
      </c>
      <c r="D273" s="569" t="s">
        <v>404</v>
      </c>
      <c r="E273" s="570" t="str">
        <f>+'Merluza común Artesanal'!E214</f>
        <v xml:space="preserve">QUETZAL III (958072)
</v>
      </c>
      <c r="F273" s="560" t="s">
        <v>91</v>
      </c>
      <c r="G273" s="560" t="s">
        <v>91</v>
      </c>
      <c r="H273" s="561">
        <f>'Merluza común Artesanal'!G214</f>
        <v>1.3120000000000001</v>
      </c>
      <c r="I273" s="561">
        <f>'Merluza común Artesanal'!H214</f>
        <v>0</v>
      </c>
      <c r="J273" s="561">
        <f>'Merluza común Artesanal'!I214</f>
        <v>1.3120000000000001</v>
      </c>
      <c r="K273" s="561">
        <f>'Merluza común Artesanal'!J214</f>
        <v>0.621</v>
      </c>
      <c r="L273" s="561">
        <f>'Merluza común Artesanal'!K214</f>
        <v>0.69100000000000006</v>
      </c>
      <c r="M273" s="575">
        <f>'Merluza común Artesanal'!L214</f>
        <v>0.47332317073170732</v>
      </c>
      <c r="N273" s="568" t="str">
        <f>'Merluza común Artesanal'!M214</f>
        <v>-</v>
      </c>
      <c r="O273" s="562">
        <f>Resumen_año!$C$5</f>
        <v>44018</v>
      </c>
      <c r="P273" s="475">
        <v>2020</v>
      </c>
      <c r="Q273" s="350"/>
    </row>
    <row r="274" spans="1:17" s="349" customFormat="1" ht="15">
      <c r="A274" s="560" t="s">
        <v>88</v>
      </c>
      <c r="B274" s="560" t="s">
        <v>89</v>
      </c>
      <c r="C274" s="560" t="s">
        <v>110</v>
      </c>
      <c r="D274" s="569" t="s">
        <v>404</v>
      </c>
      <c r="E274" s="570" t="str">
        <f>+'Merluza común Artesanal'!E214</f>
        <v xml:space="preserve">QUETZAL III (958072)
</v>
      </c>
      <c r="F274" s="560" t="s">
        <v>92</v>
      </c>
      <c r="G274" s="560" t="s">
        <v>93</v>
      </c>
      <c r="H274" s="561">
        <f>'Merluza común Artesanal'!G215</f>
        <v>6.1369999999999996</v>
      </c>
      <c r="I274" s="561">
        <f>'Merluza común Artesanal'!H215</f>
        <v>0</v>
      </c>
      <c r="J274" s="561">
        <f>'Merluza común Artesanal'!I215</f>
        <v>6.8279999999999994</v>
      </c>
      <c r="K274" s="561">
        <f>'Merluza común Artesanal'!J215</f>
        <v>0.94500000000000006</v>
      </c>
      <c r="L274" s="561">
        <f>'Merluza común Artesanal'!K215</f>
        <v>5.8829999999999991</v>
      </c>
      <c r="M274" s="575">
        <f>'Merluza común Artesanal'!L215</f>
        <v>0.13840070298769774</v>
      </c>
      <c r="N274" s="568" t="str">
        <f>'Merluza común Artesanal'!M215</f>
        <v>-</v>
      </c>
      <c r="O274" s="562">
        <f>Resumen_año!$C$5</f>
        <v>44018</v>
      </c>
      <c r="P274" s="475">
        <v>2020</v>
      </c>
      <c r="Q274" s="350"/>
    </row>
    <row r="275" spans="1:17" s="349" customFormat="1" ht="15">
      <c r="A275" s="560" t="s">
        <v>88</v>
      </c>
      <c r="B275" s="560" t="s">
        <v>89</v>
      </c>
      <c r="C275" s="560" t="s">
        <v>110</v>
      </c>
      <c r="D275" s="569" t="s">
        <v>404</v>
      </c>
      <c r="E275" s="570" t="str">
        <f>+'Merluza común Artesanal'!E214</f>
        <v xml:space="preserve">QUETZAL III (958072)
</v>
      </c>
      <c r="F275" s="560" t="s">
        <v>94</v>
      </c>
      <c r="G275" s="560" t="s">
        <v>95</v>
      </c>
      <c r="H275" s="561">
        <f>'Merluza común Artesanal'!G216</f>
        <v>7.4480000000000004</v>
      </c>
      <c r="I275" s="561">
        <f>'Merluza común Artesanal'!H216</f>
        <v>0</v>
      </c>
      <c r="J275" s="561">
        <f>'Merluza común Artesanal'!I216</f>
        <v>13.331</v>
      </c>
      <c r="K275" s="561">
        <f>'Merluza común Artesanal'!J216</f>
        <v>0</v>
      </c>
      <c r="L275" s="561">
        <f>'Merluza común Artesanal'!K216</f>
        <v>13.331</v>
      </c>
      <c r="M275" s="575">
        <f>'Merluza común Artesanal'!L216</f>
        <v>0</v>
      </c>
      <c r="N275" s="568" t="str">
        <f>'Merluza común Artesanal'!M216</f>
        <v>-</v>
      </c>
      <c r="O275" s="562">
        <f>Resumen_año!$C$5</f>
        <v>44018</v>
      </c>
      <c r="P275" s="475">
        <v>2020</v>
      </c>
      <c r="Q275" s="350"/>
    </row>
    <row r="276" spans="1:17" s="349" customFormat="1" ht="15">
      <c r="A276" s="560" t="s">
        <v>88</v>
      </c>
      <c r="B276" s="560" t="s">
        <v>89</v>
      </c>
      <c r="C276" s="560" t="s">
        <v>110</v>
      </c>
      <c r="D276" s="569" t="s">
        <v>404</v>
      </c>
      <c r="E276" s="570" t="str">
        <f>+'Merluza común Artesanal'!E214</f>
        <v xml:space="preserve">QUETZAL III (958072)
</v>
      </c>
      <c r="F276" s="560" t="s">
        <v>91</v>
      </c>
      <c r="G276" s="560" t="s">
        <v>95</v>
      </c>
      <c r="H276" s="561">
        <f>'Merluza común Artesanal'!N214</f>
        <v>14.897</v>
      </c>
      <c r="I276" s="561">
        <f>'Merluza común Artesanal'!O214</f>
        <v>0</v>
      </c>
      <c r="J276" s="561">
        <f>'Merluza común Artesanal'!P214</f>
        <v>14.897</v>
      </c>
      <c r="K276" s="561">
        <f>'Merluza común Artesanal'!Q214</f>
        <v>1.5660000000000001</v>
      </c>
      <c r="L276" s="561">
        <f>'Merluza común Artesanal'!R214</f>
        <v>13.331</v>
      </c>
      <c r="M276" s="575">
        <f>'Merluza común Artesanal'!S214</f>
        <v>0.10512183661139828</v>
      </c>
      <c r="N276" s="568" t="s">
        <v>258</v>
      </c>
      <c r="O276" s="562">
        <f>Resumen_año!$C$5</f>
        <v>44018</v>
      </c>
      <c r="P276" s="475">
        <v>2020</v>
      </c>
      <c r="Q276" s="350"/>
    </row>
    <row r="277" spans="1:17" ht="15.75" customHeight="1">
      <c r="A277" s="560" t="s">
        <v>88</v>
      </c>
      <c r="B277" s="560" t="s">
        <v>89</v>
      </c>
      <c r="C277" s="560" t="s">
        <v>110</v>
      </c>
      <c r="D277" s="569" t="s">
        <v>404</v>
      </c>
      <c r="E277" s="565" t="str">
        <f>+'Merluza común Artesanal'!E217</f>
        <v>ESMERALDA III (966210)</v>
      </c>
      <c r="F277" s="560" t="s">
        <v>91</v>
      </c>
      <c r="G277" s="560" t="s">
        <v>91</v>
      </c>
      <c r="H277" s="561">
        <f>'Merluza común Artesanal'!G217</f>
        <v>1.31</v>
      </c>
      <c r="I277" s="561">
        <f>'Merluza común Artesanal'!H217</f>
        <v>0</v>
      </c>
      <c r="J277" s="561">
        <f>'Merluza común Artesanal'!I217</f>
        <v>1.31</v>
      </c>
      <c r="K277" s="561">
        <f>'Merluza común Artesanal'!J217</f>
        <v>0</v>
      </c>
      <c r="L277" s="561">
        <f>'Merluza común Artesanal'!K217</f>
        <v>1.31</v>
      </c>
      <c r="M277" s="575">
        <f>'Merluza común Artesanal'!L217</f>
        <v>0</v>
      </c>
      <c r="N277" s="568" t="str">
        <f>'Merluza común Artesanal'!M217</f>
        <v>-</v>
      </c>
      <c r="O277" s="562">
        <f>Resumen_año!$C$5</f>
        <v>44018</v>
      </c>
      <c r="P277" s="475">
        <v>2020</v>
      </c>
    </row>
    <row r="278" spans="1:17" ht="15.75" customHeight="1">
      <c r="A278" s="560" t="s">
        <v>88</v>
      </c>
      <c r="B278" s="560" t="s">
        <v>89</v>
      </c>
      <c r="C278" s="560" t="s">
        <v>110</v>
      </c>
      <c r="D278" s="569" t="s">
        <v>404</v>
      </c>
      <c r="E278" s="565" t="str">
        <f>+'Merluza común Artesanal'!E217</f>
        <v>ESMERALDA III (966210)</v>
      </c>
      <c r="F278" s="560" t="s">
        <v>92</v>
      </c>
      <c r="G278" s="560" t="s">
        <v>93</v>
      </c>
      <c r="H278" s="561">
        <f>'Merluza común Artesanal'!G218</f>
        <v>6.1319999999999997</v>
      </c>
      <c r="I278" s="561">
        <f>'Merluza común Artesanal'!H218</f>
        <v>0</v>
      </c>
      <c r="J278" s="561">
        <f>'Merluza común Artesanal'!I218</f>
        <v>7.4420000000000002</v>
      </c>
      <c r="K278" s="561">
        <f>'Merluza común Artesanal'!J218</f>
        <v>1.647</v>
      </c>
      <c r="L278" s="561">
        <f>'Merluza común Artesanal'!K218</f>
        <v>5.7949999999999999</v>
      </c>
      <c r="M278" s="575">
        <f>'Merluza común Artesanal'!L218</f>
        <v>0.22131147540983606</v>
      </c>
      <c r="N278" s="568" t="str">
        <f>'Merluza común Artesanal'!M218</f>
        <v>-</v>
      </c>
      <c r="O278" s="562">
        <f>Resumen_año!$C$5</f>
        <v>44018</v>
      </c>
      <c r="P278" s="475">
        <v>2020</v>
      </c>
    </row>
    <row r="279" spans="1:17" ht="15.75" customHeight="1">
      <c r="A279" s="560" t="s">
        <v>88</v>
      </c>
      <c r="B279" s="560" t="s">
        <v>89</v>
      </c>
      <c r="C279" s="560" t="s">
        <v>110</v>
      </c>
      <c r="D279" s="569" t="s">
        <v>404</v>
      </c>
      <c r="E279" s="565" t="str">
        <f>+'Merluza común Artesanal'!E217</f>
        <v>ESMERALDA III (966210)</v>
      </c>
      <c r="F279" s="560" t="s">
        <v>94</v>
      </c>
      <c r="G279" s="560" t="s">
        <v>95</v>
      </c>
      <c r="H279" s="561">
        <f>'Merluza común Artesanal'!G219</f>
        <v>7.4420000000000002</v>
      </c>
      <c r="I279" s="561">
        <f>'Merluza común Artesanal'!H219</f>
        <v>0</v>
      </c>
      <c r="J279" s="561">
        <f>'Merluza común Artesanal'!I219</f>
        <v>13.237</v>
      </c>
      <c r="K279" s="561">
        <f>'Merluza común Artesanal'!J219</f>
        <v>0.27</v>
      </c>
      <c r="L279" s="561">
        <f>'Merluza común Artesanal'!K219</f>
        <v>12.967000000000001</v>
      </c>
      <c r="M279" s="575">
        <f>'Merluza común Artesanal'!L219</f>
        <v>2.0397371005514846E-2</v>
      </c>
      <c r="N279" s="568" t="str">
        <f>'Merluza común Artesanal'!M219</f>
        <v>-</v>
      </c>
      <c r="O279" s="562">
        <f>Resumen_año!$C$5</f>
        <v>44018</v>
      </c>
      <c r="P279" s="475">
        <v>2020</v>
      </c>
    </row>
    <row r="280" spans="1:17" ht="15.75" customHeight="1">
      <c r="A280" s="560" t="s">
        <v>88</v>
      </c>
      <c r="B280" s="560" t="s">
        <v>89</v>
      </c>
      <c r="C280" s="560" t="s">
        <v>110</v>
      </c>
      <c r="D280" s="569" t="s">
        <v>404</v>
      </c>
      <c r="E280" s="565" t="str">
        <f>+'Merluza común Artesanal'!E217</f>
        <v>ESMERALDA III (966210)</v>
      </c>
      <c r="F280" s="560" t="s">
        <v>91</v>
      </c>
      <c r="G280" s="560" t="s">
        <v>95</v>
      </c>
      <c r="H280" s="561">
        <f>'Merluza común Artesanal'!N217</f>
        <v>14.884</v>
      </c>
      <c r="I280" s="561">
        <f>'Merluza común Artesanal'!O217</f>
        <v>0</v>
      </c>
      <c r="J280" s="561">
        <f>'Merluza común Artesanal'!P217</f>
        <v>14.884</v>
      </c>
      <c r="K280" s="561">
        <f>'Merluza común Artesanal'!Q217</f>
        <v>1.917</v>
      </c>
      <c r="L280" s="561">
        <f>'Merluza común Artesanal'!R217</f>
        <v>12.967000000000001</v>
      </c>
      <c r="M280" s="575">
        <f>'Merluza común Artesanal'!S217</f>
        <v>0.12879602257457673</v>
      </c>
      <c r="N280" s="568" t="s">
        <v>258</v>
      </c>
      <c r="O280" s="562">
        <f>Resumen_año!$C$5</f>
        <v>44018</v>
      </c>
      <c r="P280" s="475">
        <v>2020</v>
      </c>
    </row>
    <row r="281" spans="1:17" ht="15.75" customHeight="1">
      <c r="A281" s="560" t="s">
        <v>88</v>
      </c>
      <c r="B281" s="560" t="s">
        <v>89</v>
      </c>
      <c r="C281" s="560" t="s">
        <v>110</v>
      </c>
      <c r="D281" s="569" t="s">
        <v>404</v>
      </c>
      <c r="E281" s="565" t="str">
        <f>+'Merluza común Artesanal'!E220</f>
        <v>MERY (966143)</v>
      </c>
      <c r="F281" s="560" t="s">
        <v>91</v>
      </c>
      <c r="G281" s="560" t="s">
        <v>91</v>
      </c>
      <c r="H281" s="561">
        <f>'Merluza común Artesanal'!G220</f>
        <v>1.31</v>
      </c>
      <c r="I281" s="561">
        <f>'Merluza común Artesanal'!H220</f>
        <v>0</v>
      </c>
      <c r="J281" s="561">
        <f>'Merluza común Artesanal'!I220</f>
        <v>1.31</v>
      </c>
      <c r="K281" s="561">
        <f>'Merluza común Artesanal'!J220</f>
        <v>0</v>
      </c>
      <c r="L281" s="561">
        <f>'Merluza común Artesanal'!K220</f>
        <v>1.31</v>
      </c>
      <c r="M281" s="575">
        <f>'Merluza común Artesanal'!L220</f>
        <v>0</v>
      </c>
      <c r="N281" s="568" t="str">
        <f>'Merluza común Artesanal'!M220</f>
        <v>-</v>
      </c>
      <c r="O281" s="562">
        <f>Resumen_año!$C$5</f>
        <v>44018</v>
      </c>
      <c r="P281" s="475">
        <v>2020</v>
      </c>
    </row>
    <row r="282" spans="1:17" ht="15.75" customHeight="1">
      <c r="A282" s="560" t="s">
        <v>88</v>
      </c>
      <c r="B282" s="560" t="s">
        <v>89</v>
      </c>
      <c r="C282" s="560" t="s">
        <v>110</v>
      </c>
      <c r="D282" s="569" t="s">
        <v>404</v>
      </c>
      <c r="E282" s="565" t="str">
        <f>+'Merluza común Artesanal'!E220</f>
        <v>MERY (966143)</v>
      </c>
      <c r="F282" s="560" t="s">
        <v>92</v>
      </c>
      <c r="G282" s="560" t="s">
        <v>93</v>
      </c>
      <c r="H282" s="561">
        <f>'Merluza común Artesanal'!G221</f>
        <v>6.1349999999999998</v>
      </c>
      <c r="I282" s="561">
        <f>'Merluza común Artesanal'!H221</f>
        <v>0</v>
      </c>
      <c r="J282" s="561">
        <f>'Merluza común Artesanal'!I221</f>
        <v>7.4450000000000003</v>
      </c>
      <c r="K282" s="561">
        <f>'Merluza común Artesanal'!J221</f>
        <v>2.97</v>
      </c>
      <c r="L282" s="561">
        <f>'Merluza común Artesanal'!K221</f>
        <v>4.4749999999999996</v>
      </c>
      <c r="M282" s="575">
        <f>'Merluza común Artesanal'!L221</f>
        <v>0.39892545332437879</v>
      </c>
      <c r="N282" s="568" t="str">
        <f>'Merluza común Artesanal'!M221</f>
        <v>-</v>
      </c>
      <c r="O282" s="562">
        <f>Resumen_año!$C$5</f>
        <v>44018</v>
      </c>
      <c r="P282" s="475">
        <v>2020</v>
      </c>
    </row>
    <row r="283" spans="1:17" ht="15.75" customHeight="1">
      <c r="A283" s="560" t="s">
        <v>88</v>
      </c>
      <c r="B283" s="560" t="s">
        <v>89</v>
      </c>
      <c r="C283" s="560" t="s">
        <v>110</v>
      </c>
      <c r="D283" s="569" t="s">
        <v>404</v>
      </c>
      <c r="E283" s="565" t="str">
        <f>+'Merluza común Artesanal'!E220</f>
        <v>MERY (966143)</v>
      </c>
      <c r="F283" s="560" t="s">
        <v>94</v>
      </c>
      <c r="G283" s="560" t="s">
        <v>95</v>
      </c>
      <c r="H283" s="561">
        <f>'Merluza común Artesanal'!G222</f>
        <v>7.4450000000000003</v>
      </c>
      <c r="I283" s="561">
        <f>'Merluza común Artesanal'!H222</f>
        <v>0</v>
      </c>
      <c r="J283" s="561">
        <f>'Merluza común Artesanal'!I222</f>
        <v>11.92</v>
      </c>
      <c r="K283" s="561">
        <f>'Merluza común Artesanal'!J222</f>
        <v>0</v>
      </c>
      <c r="L283" s="561">
        <f>'Merluza común Artesanal'!K222</f>
        <v>11.92</v>
      </c>
      <c r="M283" s="575">
        <f>'Merluza común Artesanal'!L222</f>
        <v>0</v>
      </c>
      <c r="N283" s="568" t="str">
        <f>'Merluza común Artesanal'!M222</f>
        <v>-</v>
      </c>
      <c r="O283" s="562">
        <f>Resumen_año!$C$5</f>
        <v>44018</v>
      </c>
      <c r="P283" s="475">
        <v>2020</v>
      </c>
    </row>
    <row r="284" spans="1:17" ht="15.75" customHeight="1">
      <c r="A284" s="560" t="s">
        <v>88</v>
      </c>
      <c r="B284" s="560" t="s">
        <v>89</v>
      </c>
      <c r="C284" s="560" t="s">
        <v>110</v>
      </c>
      <c r="D284" s="569" t="s">
        <v>404</v>
      </c>
      <c r="E284" s="565" t="str">
        <f>+'Merluza común Artesanal'!E220</f>
        <v>MERY (966143)</v>
      </c>
      <c r="F284" s="560" t="s">
        <v>91</v>
      </c>
      <c r="G284" s="560" t="s">
        <v>95</v>
      </c>
      <c r="H284" s="561">
        <f>'Merluza común Artesanal'!N220</f>
        <v>14.89</v>
      </c>
      <c r="I284" s="561">
        <f>'Merluza común Artesanal'!O220</f>
        <v>0</v>
      </c>
      <c r="J284" s="561">
        <f>'Merluza común Artesanal'!P220</f>
        <v>14.89</v>
      </c>
      <c r="K284" s="561">
        <f>'Merluza común Artesanal'!Q220</f>
        <v>2.97</v>
      </c>
      <c r="L284" s="561">
        <f>'Merluza común Artesanal'!R220</f>
        <v>11.92</v>
      </c>
      <c r="M284" s="575">
        <f>'Merluza común Artesanal'!S220</f>
        <v>0.19946272666218939</v>
      </c>
      <c r="N284" s="568" t="s">
        <v>258</v>
      </c>
      <c r="O284" s="562">
        <f>Resumen_año!$C$5</f>
        <v>44018</v>
      </c>
      <c r="P284" s="475">
        <v>2020</v>
      </c>
    </row>
    <row r="285" spans="1:17" ht="15.75" customHeight="1">
      <c r="A285" s="560" t="s">
        <v>88</v>
      </c>
      <c r="B285" s="560" t="s">
        <v>89</v>
      </c>
      <c r="C285" s="560" t="s">
        <v>110</v>
      </c>
      <c r="D285" s="569" t="s">
        <v>404</v>
      </c>
      <c r="E285" s="565" t="str">
        <f>+'Merluza común Artesanal'!E223</f>
        <v>MARIA LUISA (965925)</v>
      </c>
      <c r="F285" s="560" t="s">
        <v>91</v>
      </c>
      <c r="G285" s="560" t="s">
        <v>91</v>
      </c>
      <c r="H285" s="561">
        <f>'Merluza común Artesanal'!G223</f>
        <v>1.31</v>
      </c>
      <c r="I285" s="561">
        <f>'Merluza común Artesanal'!H223</f>
        <v>0</v>
      </c>
      <c r="J285" s="561">
        <f>'Merluza común Artesanal'!I223</f>
        <v>1.31</v>
      </c>
      <c r="K285" s="561">
        <f>'Merluza común Artesanal'!J223</f>
        <v>1.7550000000000001</v>
      </c>
      <c r="L285" s="561">
        <f>'Merluza común Artesanal'!K223</f>
        <v>-0.44500000000000006</v>
      </c>
      <c r="M285" s="575">
        <f>'Merluza común Artesanal'!L223</f>
        <v>1.3396946564885497</v>
      </c>
      <c r="N285" s="568">
        <f>'Merluza común Artesanal'!M223</f>
        <v>43858</v>
      </c>
      <c r="O285" s="562">
        <f>Resumen_año!$C$5</f>
        <v>44018</v>
      </c>
      <c r="P285" s="475">
        <v>2020</v>
      </c>
    </row>
    <row r="286" spans="1:17" ht="15.75" customHeight="1">
      <c r="A286" s="560" t="s">
        <v>88</v>
      </c>
      <c r="B286" s="560" t="s">
        <v>89</v>
      </c>
      <c r="C286" s="560" t="s">
        <v>110</v>
      </c>
      <c r="D286" s="569" t="s">
        <v>404</v>
      </c>
      <c r="E286" s="565" t="str">
        <f>+'Merluza común Artesanal'!E223</f>
        <v>MARIA LUISA (965925)</v>
      </c>
      <c r="F286" s="560" t="s">
        <v>92</v>
      </c>
      <c r="G286" s="560" t="s">
        <v>93</v>
      </c>
      <c r="H286" s="561">
        <f>'Merluza común Artesanal'!G224</f>
        <v>6.1319999999999997</v>
      </c>
      <c r="I286" s="561">
        <f>'Merluza común Artesanal'!H224</f>
        <v>0</v>
      </c>
      <c r="J286" s="561">
        <f>'Merluza común Artesanal'!I224</f>
        <v>5.6869999999999994</v>
      </c>
      <c r="K286" s="561">
        <f>'Merluza común Artesanal'!J224</f>
        <v>2.2680000000000002</v>
      </c>
      <c r="L286" s="561">
        <f>'Merluza común Artesanal'!K224</f>
        <v>3.4189999999999992</v>
      </c>
      <c r="M286" s="575">
        <f>'Merluza común Artesanal'!L224</f>
        <v>0.39880429048707589</v>
      </c>
      <c r="N286" s="568" t="str">
        <f>'Merluza común Artesanal'!M224</f>
        <v>-</v>
      </c>
      <c r="O286" s="562">
        <f>Resumen_año!$C$5</f>
        <v>44018</v>
      </c>
      <c r="P286" s="475">
        <v>2020</v>
      </c>
    </row>
    <row r="287" spans="1:17" ht="15.75" customHeight="1">
      <c r="A287" s="560" t="s">
        <v>88</v>
      </c>
      <c r="B287" s="560" t="s">
        <v>89</v>
      </c>
      <c r="C287" s="560" t="s">
        <v>110</v>
      </c>
      <c r="D287" s="569" t="s">
        <v>404</v>
      </c>
      <c r="E287" s="565" t="str">
        <f>+'Merluza común Artesanal'!E223</f>
        <v>MARIA LUISA (965925)</v>
      </c>
      <c r="F287" s="560" t="s">
        <v>94</v>
      </c>
      <c r="G287" s="560" t="s">
        <v>95</v>
      </c>
      <c r="H287" s="561">
        <f>'Merluza común Artesanal'!G225</f>
        <v>7.4420000000000002</v>
      </c>
      <c r="I287" s="561">
        <f>'Merluza común Artesanal'!H225</f>
        <v>-0.13700000000000001</v>
      </c>
      <c r="J287" s="561">
        <f>'Merluza común Artesanal'!I225</f>
        <v>10.723999999999998</v>
      </c>
      <c r="K287" s="561">
        <f>'Merluza común Artesanal'!J225</f>
        <v>0.56699999999999995</v>
      </c>
      <c r="L287" s="561">
        <f>'Merluza común Artesanal'!K225</f>
        <v>10.156999999999998</v>
      </c>
      <c r="M287" s="575">
        <f>'Merluza común Artesanal'!L225</f>
        <v>5.2872062663185379E-2</v>
      </c>
      <c r="N287" s="568" t="str">
        <f>'Merluza común Artesanal'!M225</f>
        <v>-</v>
      </c>
      <c r="O287" s="562">
        <f>Resumen_año!$C$5</f>
        <v>44018</v>
      </c>
      <c r="P287" s="475">
        <v>2020</v>
      </c>
    </row>
    <row r="288" spans="1:17" ht="15.75" customHeight="1">
      <c r="A288" s="560" t="s">
        <v>88</v>
      </c>
      <c r="B288" s="560" t="s">
        <v>89</v>
      </c>
      <c r="C288" s="560" t="s">
        <v>110</v>
      </c>
      <c r="D288" s="569" t="s">
        <v>404</v>
      </c>
      <c r="E288" s="565" t="str">
        <f>+'Merluza común Artesanal'!E223</f>
        <v>MARIA LUISA (965925)</v>
      </c>
      <c r="F288" s="560" t="s">
        <v>91</v>
      </c>
      <c r="G288" s="560" t="s">
        <v>95</v>
      </c>
      <c r="H288" s="561">
        <f>'Merluza común Artesanal'!N223</f>
        <v>14.884</v>
      </c>
      <c r="I288" s="561">
        <f>'Merluza común Artesanal'!O223</f>
        <v>-0.13700000000000001</v>
      </c>
      <c r="J288" s="561">
        <f>'Merluza común Artesanal'!P223</f>
        <v>14.747</v>
      </c>
      <c r="K288" s="561">
        <f>'Merluza común Artesanal'!Q223</f>
        <v>4.5900000000000007</v>
      </c>
      <c r="L288" s="561">
        <f>'Merluza común Artesanal'!R223</f>
        <v>10.157</v>
      </c>
      <c r="M288" s="575">
        <f>'Merluza común Artesanal'!S223</f>
        <v>0.31124974571099212</v>
      </c>
      <c r="N288" s="568" t="s">
        <v>258</v>
      </c>
      <c r="O288" s="562">
        <f>Resumen_año!$C$5</f>
        <v>44018</v>
      </c>
      <c r="P288" s="475">
        <v>2020</v>
      </c>
    </row>
    <row r="289" spans="1:16" ht="15.75" customHeight="1">
      <c r="A289" s="560" t="s">
        <v>88</v>
      </c>
      <c r="B289" s="560" t="s">
        <v>89</v>
      </c>
      <c r="C289" s="560" t="s">
        <v>110</v>
      </c>
      <c r="D289" s="569" t="s">
        <v>404</v>
      </c>
      <c r="E289" s="565" t="str">
        <f>+'Merluza común Artesanal'!E226</f>
        <v>SAN PEDRO (913216)</v>
      </c>
      <c r="F289" s="560" t="s">
        <v>91</v>
      </c>
      <c r="G289" s="560" t="s">
        <v>91</v>
      </c>
      <c r="H289" s="561">
        <f>'Merluza común Artesanal'!G226</f>
        <v>1.3109999999999999</v>
      </c>
      <c r="I289" s="561">
        <f>'Merluza común Artesanal'!H226</f>
        <v>0</v>
      </c>
      <c r="J289" s="561">
        <f>'Merluza común Artesanal'!I226</f>
        <v>1.3109999999999999</v>
      </c>
      <c r="K289" s="561">
        <f>'Merluza común Artesanal'!J226</f>
        <v>0</v>
      </c>
      <c r="L289" s="561">
        <f>'Merluza común Artesanal'!K226</f>
        <v>1.3109999999999999</v>
      </c>
      <c r="M289" s="597">
        <f>'Merluza común Artesanal'!L226</f>
        <v>0</v>
      </c>
      <c r="N289" s="568" t="str">
        <f>'Merluza común Artesanal'!M226</f>
        <v>-</v>
      </c>
      <c r="O289" s="562">
        <f>Resumen_año!$C$5</f>
        <v>44018</v>
      </c>
      <c r="P289" s="475">
        <v>2020</v>
      </c>
    </row>
    <row r="290" spans="1:16" ht="15.75" customHeight="1">
      <c r="A290" s="560" t="s">
        <v>88</v>
      </c>
      <c r="B290" s="560" t="s">
        <v>89</v>
      </c>
      <c r="C290" s="560" t="s">
        <v>110</v>
      </c>
      <c r="D290" s="569" t="s">
        <v>404</v>
      </c>
      <c r="E290" s="565" t="str">
        <f>+'Merluza común Artesanal'!E226</f>
        <v>SAN PEDRO (913216)</v>
      </c>
      <c r="F290" s="560" t="s">
        <v>92</v>
      </c>
      <c r="G290" s="560" t="s">
        <v>93</v>
      </c>
      <c r="H290" s="561">
        <f>'Merluza común Artesanal'!G227</f>
        <v>6.1360000000000001</v>
      </c>
      <c r="I290" s="561">
        <f>'Merluza común Artesanal'!H227</f>
        <v>0</v>
      </c>
      <c r="J290" s="561">
        <f>'Merluza común Artesanal'!I227</f>
        <v>7.4470000000000001</v>
      </c>
      <c r="K290" s="561">
        <f>'Merluza común Artesanal'!J227</f>
        <v>3.6450000000000005</v>
      </c>
      <c r="L290" s="561">
        <f>'Merluza común Artesanal'!K227</f>
        <v>3.8019999999999996</v>
      </c>
      <c r="M290" s="597">
        <f>'Merluza común Artesanal'!L227</f>
        <v>0.48945884248690752</v>
      </c>
      <c r="N290" s="568" t="str">
        <f>'Merluza común Artesanal'!M227</f>
        <v>-</v>
      </c>
      <c r="O290" s="562">
        <f>Resumen_año!$C$5</f>
        <v>44018</v>
      </c>
      <c r="P290" s="475">
        <v>2020</v>
      </c>
    </row>
    <row r="291" spans="1:16" ht="15.75" customHeight="1">
      <c r="A291" s="560" t="s">
        <v>88</v>
      </c>
      <c r="B291" s="560" t="s">
        <v>89</v>
      </c>
      <c r="C291" s="560" t="s">
        <v>110</v>
      </c>
      <c r="D291" s="569" t="s">
        <v>404</v>
      </c>
      <c r="E291" s="565" t="str">
        <f>+'Merluza común Artesanal'!E226</f>
        <v>SAN PEDRO (913216)</v>
      </c>
      <c r="F291" s="560" t="s">
        <v>94</v>
      </c>
      <c r="G291" s="560" t="s">
        <v>95</v>
      </c>
      <c r="H291" s="561">
        <f>'Merluza común Artesanal'!G228</f>
        <v>7.4459999999999997</v>
      </c>
      <c r="I291" s="561">
        <f>'Merluza común Artesanal'!H228</f>
        <v>0</v>
      </c>
      <c r="J291" s="561">
        <f>'Merluza común Artesanal'!I228</f>
        <v>11.247999999999999</v>
      </c>
      <c r="K291" s="561">
        <f>'Merluza común Artesanal'!J228</f>
        <v>0.27</v>
      </c>
      <c r="L291" s="561">
        <f>'Merluza común Artesanal'!K228</f>
        <v>10.978</v>
      </c>
      <c r="M291" s="597">
        <f>'Merluza común Artesanal'!L228</f>
        <v>2.400426742532006E-2</v>
      </c>
      <c r="N291" s="568" t="str">
        <f>'Merluza común Artesanal'!M228</f>
        <v>-</v>
      </c>
      <c r="O291" s="562">
        <f>Resumen_año!$C$5</f>
        <v>44018</v>
      </c>
      <c r="P291" s="475">
        <v>2020</v>
      </c>
    </row>
    <row r="292" spans="1:16" ht="15.75" customHeight="1">
      <c r="A292" s="560" t="s">
        <v>88</v>
      </c>
      <c r="B292" s="560" t="s">
        <v>89</v>
      </c>
      <c r="C292" s="560" t="s">
        <v>110</v>
      </c>
      <c r="D292" s="569" t="s">
        <v>404</v>
      </c>
      <c r="E292" s="565" t="str">
        <f>+'Merluza común Artesanal'!E226</f>
        <v>SAN PEDRO (913216)</v>
      </c>
      <c r="F292" s="560" t="s">
        <v>91</v>
      </c>
      <c r="G292" s="560" t="s">
        <v>95</v>
      </c>
      <c r="H292" s="561">
        <f>'Merluza común Artesanal'!N226</f>
        <v>14.893000000000001</v>
      </c>
      <c r="I292" s="561">
        <f>'Merluza común Artesanal'!O226</f>
        <v>0</v>
      </c>
      <c r="J292" s="561">
        <f>'Merluza común Artesanal'!P226</f>
        <v>14.893000000000001</v>
      </c>
      <c r="K292" s="561">
        <f>'Merluza común Artesanal'!Q226</f>
        <v>3.9150000000000005</v>
      </c>
      <c r="L292" s="561">
        <f>'Merluza común Artesanal'!R226</f>
        <v>10.978</v>
      </c>
      <c r="M292" s="597">
        <f>'Merluza común Artesanal'!S226</f>
        <v>0.26287517625730211</v>
      </c>
      <c r="N292" s="568" t="s">
        <v>258</v>
      </c>
      <c r="O292" s="562">
        <f>Resumen_año!$C$5</f>
        <v>44018</v>
      </c>
      <c r="P292" s="475">
        <v>2020</v>
      </c>
    </row>
    <row r="293" spans="1:16" ht="15.75" customHeight="1">
      <c r="A293" s="560" t="s">
        <v>88</v>
      </c>
      <c r="B293" s="560" t="s">
        <v>89</v>
      </c>
      <c r="C293" s="560" t="s">
        <v>110</v>
      </c>
      <c r="D293" s="569" t="s">
        <v>404</v>
      </c>
      <c r="E293" s="565" t="str">
        <f>+'Merluza común Artesanal'!E229</f>
        <v>Residual</v>
      </c>
      <c r="F293" s="560" t="s">
        <v>91</v>
      </c>
      <c r="G293" s="560" t="s">
        <v>91</v>
      </c>
      <c r="H293" s="561">
        <f>'Merluza común Artesanal'!G229</f>
        <v>3.93</v>
      </c>
      <c r="I293" s="561">
        <f>'Merluza común Artesanal'!H229</f>
        <v>0</v>
      </c>
      <c r="J293" s="561">
        <f>'Merluza común Artesanal'!I229</f>
        <v>3.93</v>
      </c>
      <c r="K293" s="561">
        <f>'Merluza común Artesanal'!J229</f>
        <v>1.1380000000000001</v>
      </c>
      <c r="L293" s="561">
        <f>'Merluza común Artesanal'!K229</f>
        <v>2.7919999999999998</v>
      </c>
      <c r="M293" s="575">
        <f>'Merluza común Artesanal'!L229</f>
        <v>0.28956743002544533</v>
      </c>
      <c r="N293" s="568" t="str">
        <f>'Merluza común Artesanal'!M229</f>
        <v>-</v>
      </c>
      <c r="O293" s="562">
        <f>Resumen_año!$C$5</f>
        <v>44018</v>
      </c>
      <c r="P293" s="475">
        <v>2020</v>
      </c>
    </row>
    <row r="294" spans="1:16" ht="15.75" customHeight="1">
      <c r="A294" s="560" t="s">
        <v>88</v>
      </c>
      <c r="B294" s="560" t="s">
        <v>89</v>
      </c>
      <c r="C294" s="560" t="s">
        <v>110</v>
      </c>
      <c r="D294" s="569" t="s">
        <v>404</v>
      </c>
      <c r="E294" s="565" t="str">
        <f>+'Merluza común Artesanal'!E229</f>
        <v>Residual</v>
      </c>
      <c r="F294" s="560" t="s">
        <v>92</v>
      </c>
      <c r="G294" s="560" t="s">
        <v>93</v>
      </c>
      <c r="H294" s="561">
        <f>'Merluza común Artesanal'!G230</f>
        <v>18.402000000000001</v>
      </c>
      <c r="I294" s="561">
        <f>'Merluza común Artesanal'!H230</f>
        <v>0</v>
      </c>
      <c r="J294" s="561">
        <f>'Merluza común Artesanal'!I230</f>
        <v>21.194000000000003</v>
      </c>
      <c r="K294" s="561">
        <f>'Merluza común Artesanal'!J230</f>
        <v>18.038999999999994</v>
      </c>
      <c r="L294" s="561">
        <f>'Merluza común Artesanal'!K230</f>
        <v>3.1550000000000082</v>
      </c>
      <c r="M294" s="575">
        <f>'Merluza común Artesanal'!L230</f>
        <v>0.8511371142776254</v>
      </c>
      <c r="N294" s="568" t="str">
        <f>'Merluza común Artesanal'!M230</f>
        <v>-</v>
      </c>
      <c r="O294" s="562">
        <f>Resumen_año!$C$5</f>
        <v>44018</v>
      </c>
      <c r="P294" s="475">
        <v>2020</v>
      </c>
    </row>
    <row r="295" spans="1:16" ht="15.75" customHeight="1">
      <c r="A295" s="560" t="s">
        <v>88</v>
      </c>
      <c r="B295" s="560" t="s">
        <v>89</v>
      </c>
      <c r="C295" s="560" t="s">
        <v>110</v>
      </c>
      <c r="D295" s="569" t="s">
        <v>404</v>
      </c>
      <c r="E295" s="565" t="str">
        <f>+'Merluza común Artesanal'!E229</f>
        <v>Residual</v>
      </c>
      <c r="F295" s="560" t="s">
        <v>94</v>
      </c>
      <c r="G295" s="560" t="s">
        <v>95</v>
      </c>
      <c r="H295" s="561">
        <f>'Merluza común Artesanal'!G231</f>
        <v>22.332999999999998</v>
      </c>
      <c r="I295" s="561">
        <f>'Merluza común Artesanal'!H231</f>
        <v>0</v>
      </c>
      <c r="J295" s="561">
        <f>'Merluza común Artesanal'!I231</f>
        <v>25.488000000000007</v>
      </c>
      <c r="K295" s="561">
        <f>'Merluza común Artesanal'!J231</f>
        <v>0.55500000000000005</v>
      </c>
      <c r="L295" s="561">
        <f>'Merluza común Artesanal'!K231</f>
        <v>24.933000000000007</v>
      </c>
      <c r="M295" s="575">
        <f>'Merluza común Artesanal'!L231</f>
        <v>2.177495291902071E-2</v>
      </c>
      <c r="N295" s="568" t="str">
        <f>'Merluza común Artesanal'!M231</f>
        <v>-</v>
      </c>
      <c r="O295" s="562">
        <f>Resumen_año!$C$5</f>
        <v>44018</v>
      </c>
      <c r="P295" s="475">
        <v>2020</v>
      </c>
    </row>
    <row r="296" spans="1:16" ht="15.75" customHeight="1">
      <c r="A296" s="560" t="s">
        <v>88</v>
      </c>
      <c r="B296" s="560" t="s">
        <v>89</v>
      </c>
      <c r="C296" s="560" t="s">
        <v>110</v>
      </c>
      <c r="D296" s="569" t="s">
        <v>404</v>
      </c>
      <c r="E296" s="565" t="str">
        <f>+'Merluza común Artesanal'!E229</f>
        <v>Residual</v>
      </c>
      <c r="F296" s="560" t="s">
        <v>91</v>
      </c>
      <c r="G296" s="560" t="s">
        <v>95</v>
      </c>
      <c r="H296" s="561">
        <f>'Merluza común Artesanal'!N229</f>
        <v>44.664999999999999</v>
      </c>
      <c r="I296" s="561">
        <f>'Merluza común Artesanal'!O229</f>
        <v>0</v>
      </c>
      <c r="J296" s="561">
        <f>'Merluza común Artesanal'!P229</f>
        <v>44.664999999999999</v>
      </c>
      <c r="K296" s="561">
        <f>'Merluza común Artesanal'!Q229</f>
        <v>19.731999999999996</v>
      </c>
      <c r="L296" s="561">
        <f>'Merluza común Artesanal'!R229</f>
        <v>24.933000000000003</v>
      </c>
      <c r="M296" s="575">
        <f>'Merluza común Artesanal'!S229</f>
        <v>0.44177767827157721</v>
      </c>
      <c r="N296" s="568" t="s">
        <v>258</v>
      </c>
      <c r="O296" s="562">
        <f>Resumen_año!$C$5</f>
        <v>44018</v>
      </c>
      <c r="P296" s="475">
        <v>2020</v>
      </c>
    </row>
    <row r="297" spans="1:16" ht="15.75" customHeight="1">
      <c r="A297" s="560" t="s">
        <v>88</v>
      </c>
      <c r="B297" s="560" t="s">
        <v>89</v>
      </c>
      <c r="C297" s="560" t="s">
        <v>110</v>
      </c>
      <c r="D297" s="569" t="s">
        <v>404</v>
      </c>
      <c r="E297" s="565" t="str">
        <f>+'Merluza común Artesanal'!D232</f>
        <v>STI DE BUZOS Y PESCADORES ALGUEROS Y RAMOS AFINES PROA CENTRO DUAO RSU 07.02.0111 (ROA 433)</v>
      </c>
      <c r="F297" s="560" t="s">
        <v>91</v>
      </c>
      <c r="G297" s="560" t="s">
        <v>91</v>
      </c>
      <c r="H297" s="561">
        <f>'Merluza común Artesanal'!G232</f>
        <v>44.015999999999998</v>
      </c>
      <c r="I297" s="561">
        <f>'Merluza común Artesanal'!H232</f>
        <v>0</v>
      </c>
      <c r="J297" s="561">
        <f>'Merluza común Artesanal'!I232</f>
        <v>44.015999999999998</v>
      </c>
      <c r="K297" s="561">
        <f>'Merluza común Artesanal'!J232</f>
        <v>33.194999999999993</v>
      </c>
      <c r="L297" s="561">
        <f>'Merluza común Artesanal'!K232</f>
        <v>10.821000000000005</v>
      </c>
      <c r="M297" s="575">
        <f>'Merluza común Artesanal'!L232</f>
        <v>0.75415757906215908</v>
      </c>
      <c r="N297" s="568" t="str">
        <f>'Merluza común Artesanal'!M232</f>
        <v>-</v>
      </c>
      <c r="O297" s="562">
        <f>Resumen_año!$C$5</f>
        <v>44018</v>
      </c>
      <c r="P297" s="475">
        <v>2020</v>
      </c>
    </row>
    <row r="298" spans="1:16" ht="15.75" customHeight="1">
      <c r="A298" s="560" t="s">
        <v>88</v>
      </c>
      <c r="B298" s="560" t="s">
        <v>89</v>
      </c>
      <c r="C298" s="560" t="s">
        <v>110</v>
      </c>
      <c r="D298" s="569" t="s">
        <v>404</v>
      </c>
      <c r="E298" s="565" t="str">
        <f>+'Merluza común Artesanal'!D232</f>
        <v>STI DE BUZOS Y PESCADORES ALGUEROS Y RAMOS AFINES PROA CENTRO DUAO RSU 07.02.0111 (ROA 433)</v>
      </c>
      <c r="F298" s="560" t="s">
        <v>92</v>
      </c>
      <c r="G298" s="560" t="s">
        <v>93</v>
      </c>
      <c r="H298" s="561">
        <f>'Merluza común Artesanal'!G233</f>
        <v>206.077</v>
      </c>
      <c r="I298" s="561">
        <f>'Merluza común Artesanal'!H233</f>
        <v>0</v>
      </c>
      <c r="J298" s="561">
        <f>'Merluza común Artesanal'!I233</f>
        <v>216.898</v>
      </c>
      <c r="K298" s="561">
        <f>'Merluza común Artesanal'!J233</f>
        <v>112.37800000000013</v>
      </c>
      <c r="L298" s="561">
        <f>'Merluza común Artesanal'!K233</f>
        <v>104.51999999999987</v>
      </c>
      <c r="M298" s="575">
        <f>'Merluza común Artesanal'!L233</f>
        <v>0.51811450543573534</v>
      </c>
      <c r="N298" s="568" t="str">
        <f>'Merluza común Artesanal'!M233</f>
        <v>-</v>
      </c>
      <c r="O298" s="562">
        <f>Resumen_año!$C$5</f>
        <v>44018</v>
      </c>
      <c r="P298" s="475">
        <v>2020</v>
      </c>
    </row>
    <row r="299" spans="1:16" ht="15.75" customHeight="1">
      <c r="A299" s="560" t="s">
        <v>88</v>
      </c>
      <c r="B299" s="560" t="s">
        <v>89</v>
      </c>
      <c r="C299" s="560" t="s">
        <v>110</v>
      </c>
      <c r="D299" s="569" t="s">
        <v>404</v>
      </c>
      <c r="E299" s="565" t="str">
        <f>+'Merluza común Artesanal'!D232</f>
        <v>STI DE BUZOS Y PESCADORES ALGUEROS Y RAMOS AFINES PROA CENTRO DUAO RSU 07.02.0111 (ROA 433)</v>
      </c>
      <c r="F299" s="560" t="s">
        <v>94</v>
      </c>
      <c r="G299" s="560" t="s">
        <v>95</v>
      </c>
      <c r="H299" s="561">
        <f>'Merluza común Artesanal'!G234</f>
        <v>250.09399999999999</v>
      </c>
      <c r="I299" s="561">
        <f>'Merluza común Artesanal'!H234</f>
        <v>0</v>
      </c>
      <c r="J299" s="561">
        <f>'Merluza común Artesanal'!I234</f>
        <v>354.61399999999986</v>
      </c>
      <c r="K299" s="561">
        <f>'Merluza común Artesanal'!J234</f>
        <v>12.464</v>
      </c>
      <c r="L299" s="561">
        <f>'Merluza común Artesanal'!K234</f>
        <v>342.14999999999986</v>
      </c>
      <c r="M299" s="575">
        <f>'Merluza común Artesanal'!L234</f>
        <v>3.5148076500081796E-2</v>
      </c>
      <c r="N299" s="568" t="str">
        <f>'Merluza común Artesanal'!M234</f>
        <v>-</v>
      </c>
      <c r="O299" s="562">
        <f>Resumen_año!$C$5</f>
        <v>44018</v>
      </c>
      <c r="P299" s="475">
        <v>2020</v>
      </c>
    </row>
    <row r="300" spans="1:16" ht="15.75" customHeight="1">
      <c r="A300" s="560" t="s">
        <v>88</v>
      </c>
      <c r="B300" s="560" t="s">
        <v>89</v>
      </c>
      <c r="C300" s="560" t="s">
        <v>110</v>
      </c>
      <c r="D300" s="569" t="s">
        <v>404</v>
      </c>
      <c r="E300" s="565" t="str">
        <f>+'Merluza común Artesanal'!D232</f>
        <v>STI DE BUZOS Y PESCADORES ALGUEROS Y RAMOS AFINES PROA CENTRO DUAO RSU 07.02.0111 (ROA 433)</v>
      </c>
      <c r="F300" s="560" t="s">
        <v>91</v>
      </c>
      <c r="G300" s="560" t="s">
        <v>95</v>
      </c>
      <c r="H300" s="561">
        <f>'Merluza común Artesanal'!N232</f>
        <v>500.18700000000001</v>
      </c>
      <c r="I300" s="561">
        <f>'Merluza común Artesanal'!O232</f>
        <v>0</v>
      </c>
      <c r="J300" s="561">
        <f>'Merluza común Artesanal'!P232</f>
        <v>500.18700000000001</v>
      </c>
      <c r="K300" s="561">
        <f>'Merluza común Artesanal'!Q232</f>
        <v>158.03700000000012</v>
      </c>
      <c r="L300" s="561">
        <f>'Merluza común Artesanal'!R232</f>
        <v>342.14999999999986</v>
      </c>
      <c r="M300" s="575">
        <f>'Merluza común Artesanal'!S232</f>
        <v>0.31595583251863824</v>
      </c>
      <c r="N300" s="568" t="s">
        <v>258</v>
      </c>
      <c r="O300" s="562">
        <f>Resumen_año!$C$5</f>
        <v>44018</v>
      </c>
      <c r="P300" s="475">
        <v>2020</v>
      </c>
    </row>
    <row r="301" spans="1:16" ht="15.75" customHeight="1">
      <c r="A301" s="560" t="s">
        <v>88</v>
      </c>
      <c r="B301" s="560" t="s">
        <v>89</v>
      </c>
      <c r="C301" s="560" t="s">
        <v>110</v>
      </c>
      <c r="D301" s="569" t="s">
        <v>404</v>
      </c>
      <c r="E301" s="565" t="str">
        <f>+'Merluza común Artesanal'!D235</f>
        <v>STI DE BUZOS Y PESCADORES ARTESANALES MAR BRAVA DE DUAO RSU 07.02.0116 (ROA 90214)</v>
      </c>
      <c r="F301" s="560" t="s">
        <v>91</v>
      </c>
      <c r="G301" s="560" t="s">
        <v>91</v>
      </c>
      <c r="H301" s="561">
        <f>'Merluza común Artesanal'!G235</f>
        <v>75.194000000000003</v>
      </c>
      <c r="I301" s="561">
        <f>'Merluza común Artesanal'!H235</f>
        <v>0</v>
      </c>
      <c r="J301" s="561">
        <f>'Merluza común Artesanal'!I235</f>
        <v>75.194000000000003</v>
      </c>
      <c r="K301" s="561">
        <f>'Merluza común Artesanal'!J235</f>
        <v>72.063000000000002</v>
      </c>
      <c r="L301" s="561">
        <f>'Merluza común Artesanal'!K235</f>
        <v>3.1310000000000002</v>
      </c>
      <c r="M301" s="575">
        <f>'Merluza común Artesanal'!L235</f>
        <v>0.95836103944463658</v>
      </c>
      <c r="N301" s="568" t="str">
        <f>'Merluza común Artesanal'!M235</f>
        <v>-</v>
      </c>
      <c r="O301" s="562">
        <f>Resumen_año!$C$5</f>
        <v>44018</v>
      </c>
      <c r="P301" s="475">
        <v>2020</v>
      </c>
    </row>
    <row r="302" spans="1:16" ht="15.75" customHeight="1">
      <c r="A302" s="560" t="s">
        <v>88</v>
      </c>
      <c r="B302" s="560" t="s">
        <v>89</v>
      </c>
      <c r="C302" s="560" t="s">
        <v>110</v>
      </c>
      <c r="D302" s="569" t="s">
        <v>404</v>
      </c>
      <c r="E302" s="565" t="str">
        <f>+'Merluza común Artesanal'!D235</f>
        <v>STI DE BUZOS Y PESCADORES ARTESANALES MAR BRAVA DE DUAO RSU 07.02.0116 (ROA 90214)</v>
      </c>
      <c r="F302" s="560" t="s">
        <v>92</v>
      </c>
      <c r="G302" s="560" t="s">
        <v>93</v>
      </c>
      <c r="H302" s="561">
        <f>'Merluza común Artesanal'!G236</f>
        <v>352.04399999999998</v>
      </c>
      <c r="I302" s="561">
        <f>'Merluza común Artesanal'!H236</f>
        <v>0</v>
      </c>
      <c r="J302" s="561">
        <f>'Merluza común Artesanal'!I236</f>
        <v>355.17499999999995</v>
      </c>
      <c r="K302" s="561">
        <f>'Merluza común Artesanal'!J236</f>
        <v>180.17100000000016</v>
      </c>
      <c r="L302" s="561">
        <f>'Merluza común Artesanal'!K236</f>
        <v>175.00399999999979</v>
      </c>
      <c r="M302" s="575">
        <f>'Merluza común Artesanal'!L236</f>
        <v>0.50727387907369659</v>
      </c>
      <c r="N302" s="568" t="str">
        <f>'Merluza común Artesanal'!M236</f>
        <v>-</v>
      </c>
      <c r="O302" s="562">
        <f>Resumen_año!$C$5</f>
        <v>44018</v>
      </c>
      <c r="P302" s="475">
        <v>2020</v>
      </c>
    </row>
    <row r="303" spans="1:16" ht="15.75" customHeight="1">
      <c r="A303" s="560" t="s">
        <v>88</v>
      </c>
      <c r="B303" s="560" t="s">
        <v>89</v>
      </c>
      <c r="C303" s="560" t="s">
        <v>110</v>
      </c>
      <c r="D303" s="569" t="s">
        <v>404</v>
      </c>
      <c r="E303" s="565" t="str">
        <f>+'Merluza común Artesanal'!D235</f>
        <v>STI DE BUZOS Y PESCADORES ARTESANALES MAR BRAVA DE DUAO RSU 07.02.0116 (ROA 90214)</v>
      </c>
      <c r="F303" s="560" t="s">
        <v>94</v>
      </c>
      <c r="G303" s="560" t="s">
        <v>95</v>
      </c>
      <c r="H303" s="561">
        <f>'Merluza común Artesanal'!G237</f>
        <v>427.238</v>
      </c>
      <c r="I303" s="561">
        <f>'Merluza común Artesanal'!H237</f>
        <v>0</v>
      </c>
      <c r="J303" s="561">
        <f>'Merluza común Artesanal'!I237</f>
        <v>602.24199999999973</v>
      </c>
      <c r="K303" s="561">
        <f>'Merluza común Artesanal'!J237</f>
        <v>18.818999999999999</v>
      </c>
      <c r="L303" s="561">
        <f>'Merluza común Artesanal'!K237</f>
        <v>583.42299999999977</v>
      </c>
      <c r="M303" s="575">
        <f>'Merluza común Artesanal'!L237</f>
        <v>3.124823575904704E-2</v>
      </c>
      <c r="N303" s="568" t="str">
        <f>'Merluza común Artesanal'!M237</f>
        <v>-</v>
      </c>
      <c r="O303" s="562">
        <f>Resumen_año!$C$5</f>
        <v>44018</v>
      </c>
      <c r="P303" s="475">
        <v>2020</v>
      </c>
    </row>
    <row r="304" spans="1:16" ht="15.75" customHeight="1">
      <c r="A304" s="560" t="s">
        <v>88</v>
      </c>
      <c r="B304" s="560" t="s">
        <v>89</v>
      </c>
      <c r="C304" s="560" t="s">
        <v>110</v>
      </c>
      <c r="D304" s="569" t="s">
        <v>404</v>
      </c>
      <c r="E304" s="565" t="str">
        <f>+'Merluza común Artesanal'!D235</f>
        <v>STI DE BUZOS Y PESCADORES ARTESANALES MAR BRAVA DE DUAO RSU 07.02.0116 (ROA 90214)</v>
      </c>
      <c r="F304" s="560" t="s">
        <v>91</v>
      </c>
      <c r="G304" s="560" t="s">
        <v>95</v>
      </c>
      <c r="H304" s="561">
        <f>'Merluza común Artesanal'!N235</f>
        <v>854.476</v>
      </c>
      <c r="I304" s="561">
        <f>'Merluza común Artesanal'!O235</f>
        <v>0</v>
      </c>
      <c r="J304" s="561">
        <f>'Merluza común Artesanal'!P235</f>
        <v>854.476</v>
      </c>
      <c r="K304" s="561">
        <f>'Merluza común Artesanal'!Q235</f>
        <v>271.05300000000017</v>
      </c>
      <c r="L304" s="561">
        <f>'Merluza común Artesanal'!R235</f>
        <v>583.42299999999977</v>
      </c>
      <c r="M304" s="575">
        <f>'Merluza común Artesanal'!S235</f>
        <v>0.31721546304401782</v>
      </c>
      <c r="N304" s="568" t="s">
        <v>258</v>
      </c>
      <c r="O304" s="562">
        <f>Resumen_año!$C$5</f>
        <v>44018</v>
      </c>
      <c r="P304" s="475">
        <v>2020</v>
      </c>
    </row>
    <row r="305" spans="1:16" ht="15.75" customHeight="1">
      <c r="A305" s="560" t="s">
        <v>88</v>
      </c>
      <c r="B305" s="560" t="s">
        <v>89</v>
      </c>
      <c r="C305" s="560" t="s">
        <v>110</v>
      </c>
      <c r="D305" s="569" t="s">
        <v>404</v>
      </c>
      <c r="E305" s="563" t="str">
        <f>+'Merluza común Artesanal'!D238</f>
        <v>STI DE BUZOS Y PESCADORES ARTESANALES Y ACUICULTORES MATAQUITO DE LA PESCA RSU 07.02.0103</v>
      </c>
      <c r="F305" s="560" t="s">
        <v>91</v>
      </c>
      <c r="G305" s="560" t="s">
        <v>91</v>
      </c>
      <c r="H305" s="561">
        <f>'Merluza común Artesanal'!G238</f>
        <v>23.838000000000001</v>
      </c>
      <c r="I305" s="561">
        <f>'Merluza común Artesanal'!H238</f>
        <v>0</v>
      </c>
      <c r="J305" s="561">
        <f>'Merluza común Artesanal'!I238</f>
        <v>23.838000000000001</v>
      </c>
      <c r="K305" s="561">
        <f>'Merluza común Artesanal'!J238</f>
        <v>22.923000000000002</v>
      </c>
      <c r="L305" s="561">
        <f>'Merluza común Artesanal'!K238</f>
        <v>0.91499999999999915</v>
      </c>
      <c r="M305" s="575">
        <f>'Merluza común Artesanal'!L238</f>
        <v>0.96161590737477975</v>
      </c>
      <c r="N305" s="568" t="str">
        <f>'Merluza común Artesanal'!M238</f>
        <v>-</v>
      </c>
      <c r="O305" s="562">
        <f>Resumen_año!$C$5</f>
        <v>44018</v>
      </c>
      <c r="P305" s="475">
        <v>2020</v>
      </c>
    </row>
    <row r="306" spans="1:16" ht="15.75" customHeight="1">
      <c r="A306" s="560" t="s">
        <v>88</v>
      </c>
      <c r="B306" s="560" t="s">
        <v>89</v>
      </c>
      <c r="C306" s="560" t="s">
        <v>110</v>
      </c>
      <c r="D306" s="569" t="s">
        <v>404</v>
      </c>
      <c r="E306" s="563" t="str">
        <f>+'Merluza común Artesanal'!D238</f>
        <v>STI DE BUZOS Y PESCADORES ARTESANALES Y ACUICULTORES MATAQUITO DE LA PESCA RSU 07.02.0103</v>
      </c>
      <c r="F306" s="560" t="s">
        <v>92</v>
      </c>
      <c r="G306" s="560" t="s">
        <v>93</v>
      </c>
      <c r="H306" s="561">
        <f>'Merluza común Artesanal'!G239</f>
        <v>111.605</v>
      </c>
      <c r="I306" s="561">
        <f>'Merluza común Artesanal'!H239</f>
        <v>0</v>
      </c>
      <c r="J306" s="561">
        <f>'Merluza común Artesanal'!I239</f>
        <v>112.52000000000001</v>
      </c>
      <c r="K306" s="561">
        <f>'Merluza común Artesanal'!J239</f>
        <v>52.947000000000031</v>
      </c>
      <c r="L306" s="561">
        <f>'Merluza común Artesanal'!K239</f>
        <v>59.572999999999979</v>
      </c>
      <c r="M306" s="575">
        <f>'Merluza común Artesanal'!L239</f>
        <v>0.47055634553857117</v>
      </c>
      <c r="N306" s="568" t="str">
        <f>'Merluza común Artesanal'!M239</f>
        <v>-</v>
      </c>
      <c r="O306" s="562">
        <f>Resumen_año!$C$5</f>
        <v>44018</v>
      </c>
      <c r="P306" s="475">
        <v>2020</v>
      </c>
    </row>
    <row r="307" spans="1:16" ht="15.75" customHeight="1">
      <c r="A307" s="560" t="s">
        <v>88</v>
      </c>
      <c r="B307" s="560" t="s">
        <v>89</v>
      </c>
      <c r="C307" s="560" t="s">
        <v>110</v>
      </c>
      <c r="D307" s="569" t="s">
        <v>404</v>
      </c>
      <c r="E307" s="563" t="str">
        <f>+'Merluza común Artesanal'!D238</f>
        <v>STI DE BUZOS Y PESCADORES ARTESANALES Y ACUICULTORES MATAQUITO DE LA PESCA RSU 07.02.0103</v>
      </c>
      <c r="F307" s="560" t="s">
        <v>94</v>
      </c>
      <c r="G307" s="560" t="s">
        <v>95</v>
      </c>
      <c r="H307" s="561">
        <f>'Merluza común Artesanal'!G240</f>
        <v>135.44300000000001</v>
      </c>
      <c r="I307" s="561">
        <f>'Merluza común Artesanal'!H240</f>
        <v>0</v>
      </c>
      <c r="J307" s="561">
        <f>'Merluza común Artesanal'!I240</f>
        <v>195.01599999999999</v>
      </c>
      <c r="K307" s="561">
        <f>'Merluza común Artesanal'!J240</f>
        <v>5.3730000000000002</v>
      </c>
      <c r="L307" s="561">
        <f>'Merluza común Artesanal'!K240</f>
        <v>189.643</v>
      </c>
      <c r="M307" s="575">
        <f>'Merluza común Artesanal'!L240</f>
        <v>2.7551585510932439E-2</v>
      </c>
      <c r="N307" s="568" t="str">
        <f>'Merluza común Artesanal'!M240</f>
        <v>-</v>
      </c>
      <c r="O307" s="562">
        <f>Resumen_año!$C$5</f>
        <v>44018</v>
      </c>
      <c r="P307" s="475">
        <v>2020</v>
      </c>
    </row>
    <row r="308" spans="1:16" ht="15.75" customHeight="1">
      <c r="A308" s="560" t="s">
        <v>88</v>
      </c>
      <c r="B308" s="560" t="s">
        <v>89</v>
      </c>
      <c r="C308" s="560" t="s">
        <v>110</v>
      </c>
      <c r="D308" s="569" t="s">
        <v>404</v>
      </c>
      <c r="E308" s="563" t="str">
        <f>+'Merluza común Artesanal'!D238</f>
        <v>STI DE BUZOS Y PESCADORES ARTESANALES Y ACUICULTORES MATAQUITO DE LA PESCA RSU 07.02.0103</v>
      </c>
      <c r="F308" s="560" t="s">
        <v>91</v>
      </c>
      <c r="G308" s="560" t="s">
        <v>95</v>
      </c>
      <c r="H308" s="561">
        <f>'Merluza común Artesanal'!N238</f>
        <v>270.88600000000002</v>
      </c>
      <c r="I308" s="561">
        <f>'Merluza común Artesanal'!O238</f>
        <v>0</v>
      </c>
      <c r="J308" s="561">
        <f>'Merluza común Artesanal'!P238</f>
        <v>270.88600000000002</v>
      </c>
      <c r="K308" s="561">
        <f>'Merluza común Artesanal'!Q238</f>
        <v>81.243000000000038</v>
      </c>
      <c r="L308" s="561">
        <f>'Merluza común Artesanal'!R238</f>
        <v>189.64299999999997</v>
      </c>
      <c r="M308" s="575">
        <f>'Merluza común Artesanal'!S238</f>
        <v>0.29991583175210246</v>
      </c>
      <c r="N308" s="568" t="s">
        <v>258</v>
      </c>
      <c r="O308" s="562">
        <f>Resumen_año!$C$5</f>
        <v>44018</v>
      </c>
      <c r="P308" s="475">
        <v>2020</v>
      </c>
    </row>
    <row r="309" spans="1:16" ht="15.75" customHeight="1">
      <c r="A309" s="560" t="s">
        <v>88</v>
      </c>
      <c r="B309" s="560" t="s">
        <v>89</v>
      </c>
      <c r="C309" s="560" t="s">
        <v>110</v>
      </c>
      <c r="D309" s="569" t="s">
        <v>404</v>
      </c>
      <c r="E309" s="563" t="str">
        <f>+'Merluza común Artesanal'!E241</f>
        <v>DEILYN I (961356)</v>
      </c>
      <c r="F309" s="560" t="s">
        <v>91</v>
      </c>
      <c r="G309" s="560" t="s">
        <v>91</v>
      </c>
      <c r="H309" s="561">
        <f>'Merluza común Artesanal'!G241</f>
        <v>1.835</v>
      </c>
      <c r="I309" s="561">
        <f>'Merluza común Artesanal'!H241</f>
        <v>0</v>
      </c>
      <c r="J309" s="561">
        <f>'Merluza común Artesanal'!I241</f>
        <v>1.835</v>
      </c>
      <c r="K309" s="561">
        <f>'Merluza común Artesanal'!J241</f>
        <v>1.8090000000000002</v>
      </c>
      <c r="L309" s="561">
        <f>'Merluza común Artesanal'!K241</f>
        <v>2.5999999999999801E-2</v>
      </c>
      <c r="M309" s="575">
        <f>'Merluza común Artesanal'!L241</f>
        <v>0.98583106267029985</v>
      </c>
      <c r="N309" s="568" t="str">
        <f>'Merluza común Artesanal'!M241</f>
        <v>-</v>
      </c>
      <c r="O309" s="562">
        <f>Resumen_año!$C$5</f>
        <v>44018</v>
      </c>
      <c r="P309" s="475">
        <v>2020</v>
      </c>
    </row>
    <row r="310" spans="1:16" ht="15.75" customHeight="1">
      <c r="A310" s="560" t="s">
        <v>88</v>
      </c>
      <c r="B310" s="560" t="s">
        <v>89</v>
      </c>
      <c r="C310" s="560" t="s">
        <v>110</v>
      </c>
      <c r="D310" s="569" t="s">
        <v>404</v>
      </c>
      <c r="E310" s="563" t="str">
        <f>+'Merluza común Artesanal'!E241</f>
        <v>DEILYN I (961356)</v>
      </c>
      <c r="F310" s="560" t="s">
        <v>92</v>
      </c>
      <c r="G310" s="560" t="s">
        <v>93</v>
      </c>
      <c r="H310" s="561">
        <f>'Merluza común Artesanal'!G242</f>
        <v>8.5890000000000004</v>
      </c>
      <c r="I310" s="561">
        <f>'Merluza común Artesanal'!H242</f>
        <v>0</v>
      </c>
      <c r="J310" s="561">
        <f>'Merluza común Artesanal'!I242</f>
        <v>8.6150000000000002</v>
      </c>
      <c r="K310" s="561">
        <f>'Merluza común Artesanal'!J242</f>
        <v>2.403</v>
      </c>
      <c r="L310" s="561">
        <f>'Merluza común Artesanal'!K242</f>
        <v>6.2119999999999997</v>
      </c>
      <c r="M310" s="575">
        <f>'Merluza común Artesanal'!L242</f>
        <v>0.27893209518282064</v>
      </c>
      <c r="N310" s="568" t="str">
        <f>'Merluza común Artesanal'!M242</f>
        <v>-</v>
      </c>
      <c r="O310" s="562">
        <f>Resumen_año!$C$5</f>
        <v>44018</v>
      </c>
      <c r="P310" s="475">
        <v>2020</v>
      </c>
    </row>
    <row r="311" spans="1:16" ht="15.75" customHeight="1">
      <c r="A311" s="560" t="s">
        <v>88</v>
      </c>
      <c r="B311" s="560" t="s">
        <v>89</v>
      </c>
      <c r="C311" s="560" t="s">
        <v>110</v>
      </c>
      <c r="D311" s="569" t="s">
        <v>404</v>
      </c>
      <c r="E311" s="563" t="str">
        <f>+'Merluza común Artesanal'!E241</f>
        <v>DEILYN I (961356)</v>
      </c>
      <c r="F311" s="560" t="s">
        <v>94</v>
      </c>
      <c r="G311" s="560" t="s">
        <v>95</v>
      </c>
      <c r="H311" s="561">
        <f>'Merluza común Artesanal'!G243</f>
        <v>10.423999999999999</v>
      </c>
      <c r="I311" s="561">
        <f>'Merluza común Artesanal'!H243</f>
        <v>0</v>
      </c>
      <c r="J311" s="561">
        <f>'Merluza común Artesanal'!I243</f>
        <v>16.635999999999999</v>
      </c>
      <c r="K311" s="561">
        <f>'Merluza común Artesanal'!J243</f>
        <v>0.35099999999999998</v>
      </c>
      <c r="L311" s="561">
        <f>'Merluza común Artesanal'!K243</f>
        <v>16.285</v>
      </c>
      <c r="M311" s="575">
        <f>'Merluza común Artesanal'!L243</f>
        <v>2.1098821832171193E-2</v>
      </c>
      <c r="N311" s="568" t="str">
        <f>'Merluza común Artesanal'!M243</f>
        <v>-</v>
      </c>
      <c r="O311" s="562">
        <f>Resumen_año!$C$5</f>
        <v>44018</v>
      </c>
      <c r="P311" s="475">
        <v>2020</v>
      </c>
    </row>
    <row r="312" spans="1:16" ht="15.75" customHeight="1">
      <c r="A312" s="560" t="s">
        <v>88</v>
      </c>
      <c r="B312" s="560" t="s">
        <v>89</v>
      </c>
      <c r="C312" s="560" t="s">
        <v>110</v>
      </c>
      <c r="D312" s="569" t="s">
        <v>404</v>
      </c>
      <c r="E312" s="563" t="str">
        <f>+'Merluza común Artesanal'!E241</f>
        <v>DEILYN I (961356)</v>
      </c>
      <c r="F312" s="560" t="s">
        <v>91</v>
      </c>
      <c r="G312" s="560" t="s">
        <v>95</v>
      </c>
      <c r="H312" s="561">
        <f>'Merluza común Artesanal'!N241</f>
        <v>20.847999999999999</v>
      </c>
      <c r="I312" s="561">
        <f>'Merluza común Artesanal'!O241</f>
        <v>0</v>
      </c>
      <c r="J312" s="561">
        <f>'Merluza común Artesanal'!P241</f>
        <v>20.847999999999999</v>
      </c>
      <c r="K312" s="561">
        <f>'Merluza común Artesanal'!Q241</f>
        <v>4.5629999999999997</v>
      </c>
      <c r="L312" s="561">
        <f>'Merluza común Artesanal'!R241</f>
        <v>16.285</v>
      </c>
      <c r="M312" s="575">
        <f>'Merluza común Artesanal'!S241</f>
        <v>0.21886991557943208</v>
      </c>
      <c r="N312" s="568" t="s">
        <v>258</v>
      </c>
      <c r="O312" s="562">
        <f>Resumen_año!$C$5</f>
        <v>44018</v>
      </c>
      <c r="P312" s="475">
        <v>2020</v>
      </c>
    </row>
    <row r="313" spans="1:16" ht="15.75" customHeight="1">
      <c r="A313" s="560" t="s">
        <v>88</v>
      </c>
      <c r="B313" s="560" t="s">
        <v>89</v>
      </c>
      <c r="C313" s="560" t="s">
        <v>110</v>
      </c>
      <c r="D313" s="569" t="s">
        <v>404</v>
      </c>
      <c r="E313" s="563" t="str">
        <f>+'Merluza común Artesanal'!E244</f>
        <v>EL LOLO II (960360)</v>
      </c>
      <c r="F313" s="560" t="s">
        <v>91</v>
      </c>
      <c r="G313" s="560" t="s">
        <v>91</v>
      </c>
      <c r="H313" s="561">
        <f>'Merluza común Artesanal'!G244</f>
        <v>1.8340000000000001</v>
      </c>
      <c r="I313" s="561">
        <f>'Merluza común Artesanal'!H244</f>
        <v>0</v>
      </c>
      <c r="J313" s="561">
        <f>'Merluza común Artesanal'!I244</f>
        <v>1.8340000000000001</v>
      </c>
      <c r="K313" s="561">
        <f>'Merluza común Artesanal'!J244</f>
        <v>0.8640000000000001</v>
      </c>
      <c r="L313" s="561">
        <f>'Merluza común Artesanal'!K244</f>
        <v>0.97</v>
      </c>
      <c r="M313" s="575">
        <f>'Merluza común Artesanal'!L244</f>
        <v>0.4711014176663032</v>
      </c>
      <c r="N313" s="568" t="str">
        <f>'Merluza común Artesanal'!M244</f>
        <v>-</v>
      </c>
      <c r="O313" s="562">
        <f>Resumen_año!$C$5</f>
        <v>44018</v>
      </c>
      <c r="P313" s="475">
        <v>2020</v>
      </c>
    </row>
    <row r="314" spans="1:16" ht="15.75" customHeight="1">
      <c r="A314" s="560" t="s">
        <v>88</v>
      </c>
      <c r="B314" s="560" t="s">
        <v>89</v>
      </c>
      <c r="C314" s="560" t="s">
        <v>110</v>
      </c>
      <c r="D314" s="569" t="s">
        <v>404</v>
      </c>
      <c r="E314" s="563" t="str">
        <f>+'Merluza común Artesanal'!E244</f>
        <v>EL LOLO II (960360)</v>
      </c>
      <c r="F314" s="560" t="s">
        <v>92</v>
      </c>
      <c r="G314" s="560" t="s">
        <v>93</v>
      </c>
      <c r="H314" s="561">
        <f>'Merluza común Artesanal'!G245</f>
        <v>8.5890000000000004</v>
      </c>
      <c r="I314" s="561">
        <f>'Merluza común Artesanal'!H245</f>
        <v>0</v>
      </c>
      <c r="J314" s="561">
        <f>'Merluza común Artesanal'!I245</f>
        <v>9.5590000000000011</v>
      </c>
      <c r="K314" s="561">
        <f>'Merluza común Artesanal'!J245</f>
        <v>2.4300000000000002</v>
      </c>
      <c r="L314" s="561">
        <f>'Merluza común Artesanal'!K245</f>
        <v>7.1290000000000013</v>
      </c>
      <c r="M314" s="575">
        <f>'Merluza común Artesanal'!L245</f>
        <v>0.25421069149492626</v>
      </c>
      <c r="N314" s="568" t="str">
        <f>'Merluza común Artesanal'!M245</f>
        <v>-</v>
      </c>
      <c r="O314" s="562">
        <f>Resumen_año!$C$5</f>
        <v>44018</v>
      </c>
      <c r="P314" s="475">
        <v>2020</v>
      </c>
    </row>
    <row r="315" spans="1:16" ht="15.75" customHeight="1">
      <c r="A315" s="560" t="s">
        <v>88</v>
      </c>
      <c r="B315" s="560" t="s">
        <v>89</v>
      </c>
      <c r="C315" s="560" t="s">
        <v>110</v>
      </c>
      <c r="D315" s="569" t="s">
        <v>404</v>
      </c>
      <c r="E315" s="563" t="str">
        <f>+'Merluza común Artesanal'!E244</f>
        <v>EL LOLO II (960360)</v>
      </c>
      <c r="F315" s="560" t="s">
        <v>94</v>
      </c>
      <c r="G315" s="560" t="s">
        <v>95</v>
      </c>
      <c r="H315" s="561">
        <f>'Merluza común Artesanal'!G246</f>
        <v>10.423</v>
      </c>
      <c r="I315" s="561">
        <f>'Merluza común Artesanal'!H246</f>
        <v>0</v>
      </c>
      <c r="J315" s="561">
        <f>'Merluza común Artesanal'!I246</f>
        <v>17.552</v>
      </c>
      <c r="K315" s="561">
        <f>'Merluza común Artesanal'!J246</f>
        <v>0</v>
      </c>
      <c r="L315" s="561">
        <f>'Merluza común Artesanal'!K246</f>
        <v>17.552</v>
      </c>
      <c r="M315" s="575">
        <f>'Merluza común Artesanal'!L246</f>
        <v>0</v>
      </c>
      <c r="N315" s="568" t="str">
        <f>'Merluza común Artesanal'!M246</f>
        <v>-</v>
      </c>
      <c r="O315" s="562">
        <f>Resumen_año!$C$5</f>
        <v>44018</v>
      </c>
      <c r="P315" s="475">
        <v>2020</v>
      </c>
    </row>
    <row r="316" spans="1:16" ht="15.75" customHeight="1">
      <c r="A316" s="560" t="s">
        <v>88</v>
      </c>
      <c r="B316" s="560" t="s">
        <v>89</v>
      </c>
      <c r="C316" s="560" t="s">
        <v>110</v>
      </c>
      <c r="D316" s="569" t="s">
        <v>404</v>
      </c>
      <c r="E316" s="563" t="str">
        <f>+'Merluza común Artesanal'!E244</f>
        <v>EL LOLO II (960360)</v>
      </c>
      <c r="F316" s="560" t="s">
        <v>91</v>
      </c>
      <c r="G316" s="560" t="s">
        <v>95</v>
      </c>
      <c r="H316" s="561">
        <f>'Merluza común Artesanal'!N244</f>
        <v>20.846</v>
      </c>
      <c r="I316" s="561">
        <f>'Merluza común Artesanal'!O244</f>
        <v>0</v>
      </c>
      <c r="J316" s="561">
        <f>'Merluza común Artesanal'!P244</f>
        <v>20.846</v>
      </c>
      <c r="K316" s="561">
        <f>'Merluza común Artesanal'!Q244</f>
        <v>3.2940000000000005</v>
      </c>
      <c r="L316" s="561">
        <f>'Merluza común Artesanal'!R244</f>
        <v>17.552</v>
      </c>
      <c r="M316" s="575">
        <f>'Merluza común Artesanal'!S244</f>
        <v>0.15801592631679942</v>
      </c>
      <c r="N316" s="568" t="s">
        <v>258</v>
      </c>
      <c r="O316" s="562">
        <f>Resumen_año!$C$5</f>
        <v>44018</v>
      </c>
      <c r="P316" s="475">
        <v>2020</v>
      </c>
    </row>
    <row r="317" spans="1:16" ht="15.75" customHeight="1">
      <c r="A317" s="560" t="s">
        <v>88</v>
      </c>
      <c r="B317" s="560" t="s">
        <v>89</v>
      </c>
      <c r="C317" s="560" t="s">
        <v>110</v>
      </c>
      <c r="D317" s="569" t="s">
        <v>404</v>
      </c>
      <c r="E317" s="563" t="str">
        <f>+'Merluza común Artesanal'!E247</f>
        <v>EL FANTASMA I (966603)</v>
      </c>
      <c r="F317" s="560" t="s">
        <v>91</v>
      </c>
      <c r="G317" s="560" t="s">
        <v>91</v>
      </c>
      <c r="H317" s="561">
        <f>'Merluza común Artesanal'!G247</f>
        <v>1.833</v>
      </c>
      <c r="I317" s="561">
        <f>'Merluza común Artesanal'!H247</f>
        <v>0</v>
      </c>
      <c r="J317" s="561">
        <f>'Merluza común Artesanal'!I247</f>
        <v>1.833</v>
      </c>
      <c r="K317" s="561">
        <f>'Merluza común Artesanal'!J247</f>
        <v>0.51300000000000001</v>
      </c>
      <c r="L317" s="561">
        <f>'Merluza común Artesanal'!K247</f>
        <v>1.3199999999999998</v>
      </c>
      <c r="M317" s="575">
        <f>'Merluza común Artesanal'!L247</f>
        <v>0.27986906710310966</v>
      </c>
      <c r="N317" s="568" t="str">
        <f>'Merluza común Artesanal'!M247</f>
        <v>-</v>
      </c>
      <c r="O317" s="562">
        <f>Resumen_año!$C$5</f>
        <v>44018</v>
      </c>
      <c r="P317" s="475">
        <v>2020</v>
      </c>
    </row>
    <row r="318" spans="1:16" ht="15.75" customHeight="1">
      <c r="A318" s="560" t="s">
        <v>88</v>
      </c>
      <c r="B318" s="560" t="s">
        <v>89</v>
      </c>
      <c r="C318" s="560" t="s">
        <v>110</v>
      </c>
      <c r="D318" s="569" t="s">
        <v>404</v>
      </c>
      <c r="E318" s="563" t="str">
        <f>+'Merluza común Artesanal'!E247</f>
        <v>EL FANTASMA I (966603)</v>
      </c>
      <c r="F318" s="560" t="s">
        <v>92</v>
      </c>
      <c r="G318" s="560" t="s">
        <v>93</v>
      </c>
      <c r="H318" s="561">
        <f>'Merluza común Artesanal'!G248</f>
        <v>8.5830000000000002</v>
      </c>
      <c r="I318" s="561">
        <f>'Merluza común Artesanal'!H248</f>
        <v>0</v>
      </c>
      <c r="J318" s="561">
        <f>'Merluza común Artesanal'!I248</f>
        <v>9.9030000000000005</v>
      </c>
      <c r="K318" s="561">
        <f>'Merluza común Artesanal'!J248</f>
        <v>4.3740000000000006</v>
      </c>
      <c r="L318" s="561">
        <f>'Merluza común Artesanal'!K248</f>
        <v>5.5289999999999999</v>
      </c>
      <c r="M318" s="575">
        <f>'Merluza común Artesanal'!L248</f>
        <v>0.44168433807936991</v>
      </c>
      <c r="N318" s="568" t="str">
        <f>'Merluza común Artesanal'!M248</f>
        <v>-</v>
      </c>
      <c r="O318" s="562">
        <f>Resumen_año!$C$5</f>
        <v>44018</v>
      </c>
      <c r="P318" s="475">
        <v>2020</v>
      </c>
    </row>
    <row r="319" spans="1:16" ht="15.75" customHeight="1">
      <c r="A319" s="560" t="s">
        <v>88</v>
      </c>
      <c r="B319" s="560" t="s">
        <v>89</v>
      </c>
      <c r="C319" s="560" t="s">
        <v>110</v>
      </c>
      <c r="D319" s="569" t="s">
        <v>404</v>
      </c>
      <c r="E319" s="563" t="str">
        <f>+'Merluza común Artesanal'!E247</f>
        <v>EL FANTASMA I (966603)</v>
      </c>
      <c r="F319" s="560" t="s">
        <v>94</v>
      </c>
      <c r="G319" s="560" t="s">
        <v>95</v>
      </c>
      <c r="H319" s="561">
        <f>'Merluza común Artesanal'!G249</f>
        <v>10.417</v>
      </c>
      <c r="I319" s="561">
        <f>'Merluza común Artesanal'!H249</f>
        <v>0</v>
      </c>
      <c r="J319" s="561">
        <f>'Merluza común Artesanal'!I249</f>
        <v>15.946</v>
      </c>
      <c r="K319" s="561">
        <f>'Merluza común Artesanal'!J249</f>
        <v>0</v>
      </c>
      <c r="L319" s="561">
        <f>'Merluza común Artesanal'!K249</f>
        <v>15.946</v>
      </c>
      <c r="M319" s="575">
        <f>'Merluza común Artesanal'!L249</f>
        <v>0</v>
      </c>
      <c r="N319" s="568" t="str">
        <f>'Merluza común Artesanal'!M249</f>
        <v>-</v>
      </c>
      <c r="O319" s="562">
        <f>Resumen_año!$C$5</f>
        <v>44018</v>
      </c>
      <c r="P319" s="475">
        <v>2020</v>
      </c>
    </row>
    <row r="320" spans="1:16" ht="15.75" customHeight="1">
      <c r="A320" s="560" t="s">
        <v>88</v>
      </c>
      <c r="B320" s="560" t="s">
        <v>89</v>
      </c>
      <c r="C320" s="560" t="s">
        <v>110</v>
      </c>
      <c r="D320" s="569" t="s">
        <v>404</v>
      </c>
      <c r="E320" s="563" t="str">
        <f>+'Merluza común Artesanal'!E247</f>
        <v>EL FANTASMA I (966603)</v>
      </c>
      <c r="F320" s="560" t="s">
        <v>91</v>
      </c>
      <c r="G320" s="560" t="s">
        <v>95</v>
      </c>
      <c r="H320" s="561">
        <f>'Merluza común Artesanal'!N247</f>
        <v>20.832999999999998</v>
      </c>
      <c r="I320" s="561">
        <f>'Merluza común Artesanal'!O247</f>
        <v>0</v>
      </c>
      <c r="J320" s="561">
        <f>'Merluza común Artesanal'!P247</f>
        <v>20.832999999999998</v>
      </c>
      <c r="K320" s="561">
        <f>'Merluza común Artesanal'!Q247</f>
        <v>4.8870000000000005</v>
      </c>
      <c r="L320" s="561">
        <f>'Merluza común Artesanal'!R247</f>
        <v>15.945999999999998</v>
      </c>
      <c r="M320" s="575">
        <f>'Merluza común Artesanal'!S247</f>
        <v>0.23457975327605246</v>
      </c>
      <c r="N320" s="568" t="s">
        <v>258</v>
      </c>
      <c r="O320" s="562">
        <f>Resumen_año!$C$5</f>
        <v>44018</v>
      </c>
      <c r="P320" s="475">
        <v>2020</v>
      </c>
    </row>
    <row r="321" spans="1:16" ht="15.75" customHeight="1">
      <c r="A321" s="560" t="s">
        <v>88</v>
      </c>
      <c r="B321" s="560" t="s">
        <v>89</v>
      </c>
      <c r="C321" s="560" t="s">
        <v>110</v>
      </c>
      <c r="D321" s="569" t="s">
        <v>404</v>
      </c>
      <c r="E321" s="563" t="str">
        <f>+'Merluza común Artesanal'!E250</f>
        <v>SKORPIOS II (966149)</v>
      </c>
      <c r="F321" s="560" t="s">
        <v>91</v>
      </c>
      <c r="G321" s="560" t="s">
        <v>91</v>
      </c>
      <c r="H321" s="561">
        <f>'Merluza común Artesanal'!G250</f>
        <v>1.8340000000000001</v>
      </c>
      <c r="I321" s="561">
        <f>'Merluza común Artesanal'!H250</f>
        <v>0</v>
      </c>
      <c r="J321" s="561">
        <f>'Merluza común Artesanal'!I250</f>
        <v>1.8340000000000001</v>
      </c>
      <c r="K321" s="561">
        <f>'Merluza común Artesanal'!J250</f>
        <v>0.75600000000000001</v>
      </c>
      <c r="L321" s="561">
        <f>'Merluza común Artesanal'!K250</f>
        <v>1.0780000000000001</v>
      </c>
      <c r="M321" s="575">
        <f>'Merluza común Artesanal'!L250</f>
        <v>0.41221374045801523</v>
      </c>
      <c r="N321" s="568" t="str">
        <f>'Merluza común Artesanal'!M250</f>
        <v>-</v>
      </c>
      <c r="O321" s="562">
        <f>Resumen_año!$C$5</f>
        <v>44018</v>
      </c>
      <c r="P321" s="475">
        <v>2020</v>
      </c>
    </row>
    <row r="322" spans="1:16" ht="15.75" customHeight="1">
      <c r="A322" s="560" t="s">
        <v>88</v>
      </c>
      <c r="B322" s="560" t="s">
        <v>89</v>
      </c>
      <c r="C322" s="560" t="s">
        <v>110</v>
      </c>
      <c r="D322" s="569" t="s">
        <v>404</v>
      </c>
      <c r="E322" s="563" t="str">
        <f>+'Merluza común Artesanal'!E250</f>
        <v>SKORPIOS II (966149)</v>
      </c>
      <c r="F322" s="560" t="s">
        <v>92</v>
      </c>
      <c r="G322" s="560" t="s">
        <v>93</v>
      </c>
      <c r="H322" s="561">
        <f>'Merluza común Artesanal'!G251</f>
        <v>8.5869999999999997</v>
      </c>
      <c r="I322" s="561">
        <f>'Merluza común Artesanal'!H251</f>
        <v>0</v>
      </c>
      <c r="J322" s="561">
        <f>'Merluza común Artesanal'!I251</f>
        <v>9.6649999999999991</v>
      </c>
      <c r="K322" s="561">
        <f>'Merluza común Artesanal'!J251</f>
        <v>1.4850000000000001</v>
      </c>
      <c r="L322" s="561">
        <f>'Merluza común Artesanal'!K251</f>
        <v>8.18</v>
      </c>
      <c r="M322" s="575">
        <f>'Merluza común Artesanal'!L251</f>
        <v>0.15364718054837043</v>
      </c>
      <c r="N322" s="568" t="str">
        <f>'Merluza común Artesanal'!M251</f>
        <v>-</v>
      </c>
      <c r="O322" s="562">
        <f>Resumen_año!$C$5</f>
        <v>44018</v>
      </c>
      <c r="P322" s="475">
        <v>2020</v>
      </c>
    </row>
    <row r="323" spans="1:16" ht="16.5" customHeight="1">
      <c r="A323" s="560" t="s">
        <v>88</v>
      </c>
      <c r="B323" s="560" t="s">
        <v>89</v>
      </c>
      <c r="C323" s="560" t="s">
        <v>110</v>
      </c>
      <c r="D323" s="569" t="s">
        <v>404</v>
      </c>
      <c r="E323" s="563" t="str">
        <f>+'Merluza común Artesanal'!E250</f>
        <v>SKORPIOS II (966149)</v>
      </c>
      <c r="F323" s="560" t="s">
        <v>94</v>
      </c>
      <c r="G323" s="560" t="s">
        <v>95</v>
      </c>
      <c r="H323" s="561">
        <f>'Merluza común Artesanal'!G252</f>
        <v>10.420999999999999</v>
      </c>
      <c r="I323" s="561">
        <f>'Merluza común Artesanal'!H252</f>
        <v>0</v>
      </c>
      <c r="J323" s="561">
        <f>'Merluza común Artesanal'!I252</f>
        <v>18.600999999999999</v>
      </c>
      <c r="K323" s="561">
        <f>'Merluza común Artesanal'!J252</f>
        <v>0</v>
      </c>
      <c r="L323" s="561">
        <f>'Merluza común Artesanal'!K252</f>
        <v>18.600999999999999</v>
      </c>
      <c r="M323" s="575">
        <f>'Merluza común Artesanal'!L252</f>
        <v>0</v>
      </c>
      <c r="N323" s="568" t="str">
        <f>'Merluza común Artesanal'!M252</f>
        <v>-</v>
      </c>
      <c r="O323" s="562">
        <f>Resumen_año!$C$5</f>
        <v>44018</v>
      </c>
      <c r="P323" s="475">
        <v>2020</v>
      </c>
    </row>
    <row r="324" spans="1:16" ht="16.5" customHeight="1">
      <c r="A324" s="560" t="s">
        <v>88</v>
      </c>
      <c r="B324" s="560" t="s">
        <v>89</v>
      </c>
      <c r="C324" s="560" t="s">
        <v>110</v>
      </c>
      <c r="D324" s="569" t="s">
        <v>404</v>
      </c>
      <c r="E324" s="563" t="str">
        <f>+'Merluza común Artesanal'!E250</f>
        <v>SKORPIOS II (966149)</v>
      </c>
      <c r="F324" s="560" t="s">
        <v>91</v>
      </c>
      <c r="G324" s="560" t="s">
        <v>95</v>
      </c>
      <c r="H324" s="561">
        <f>'Merluza común Artesanal'!N250</f>
        <v>20.841999999999999</v>
      </c>
      <c r="I324" s="561">
        <f>'Merluza común Artesanal'!O250</f>
        <v>0</v>
      </c>
      <c r="J324" s="561">
        <f>'Merluza común Artesanal'!P250</f>
        <v>20.841999999999999</v>
      </c>
      <c r="K324" s="561">
        <f>'Merluza común Artesanal'!Q250</f>
        <v>2.2410000000000001</v>
      </c>
      <c r="L324" s="561">
        <f>'Merluza común Artesanal'!R250</f>
        <v>18.600999999999999</v>
      </c>
      <c r="M324" s="575">
        <f>'Merluza común Artesanal'!S250</f>
        <v>0.10752327031954707</v>
      </c>
      <c r="N324" s="568" t="s">
        <v>258</v>
      </c>
      <c r="O324" s="562">
        <f>Resumen_año!$C$5</f>
        <v>44018</v>
      </c>
      <c r="P324" s="475">
        <v>2020</v>
      </c>
    </row>
    <row r="325" spans="1:16" ht="15.75" customHeight="1">
      <c r="A325" s="560" t="s">
        <v>88</v>
      </c>
      <c r="B325" s="560" t="s">
        <v>89</v>
      </c>
      <c r="C325" s="560" t="s">
        <v>110</v>
      </c>
      <c r="D325" s="569" t="s">
        <v>404</v>
      </c>
      <c r="E325" s="560" t="str">
        <f>+'Merluza común Artesanal'!D253</f>
        <v>Residual</v>
      </c>
      <c r="F325" s="560" t="s">
        <v>91</v>
      </c>
      <c r="G325" s="560" t="s">
        <v>91</v>
      </c>
      <c r="H325" s="561">
        <f>'Merluza común Artesanal'!G253</f>
        <v>11.000999999999999</v>
      </c>
      <c r="I325" s="561">
        <f>'Merluza común Artesanal'!H253</f>
        <v>0</v>
      </c>
      <c r="J325" s="561">
        <f>'Merluza común Artesanal'!I253</f>
        <v>11.000999999999999</v>
      </c>
      <c r="K325" s="561">
        <f>'Merluza común Artesanal'!J253</f>
        <v>6.48</v>
      </c>
      <c r="L325" s="561">
        <f>'Merluza común Artesanal'!K253</f>
        <v>4.520999999999999</v>
      </c>
      <c r="M325" s="575">
        <f>'Merluza común Artesanal'!L253</f>
        <v>0.58903736023997821</v>
      </c>
      <c r="N325" s="568" t="str">
        <f>'Merluza común Artesanal'!M253</f>
        <v>-</v>
      </c>
      <c r="O325" s="562">
        <f>Resumen_año!$C$5</f>
        <v>44018</v>
      </c>
      <c r="P325" s="475">
        <v>2020</v>
      </c>
    </row>
    <row r="326" spans="1:16" ht="15.75" customHeight="1">
      <c r="A326" s="560" t="s">
        <v>88</v>
      </c>
      <c r="B326" s="560" t="s">
        <v>89</v>
      </c>
      <c r="C326" s="560" t="s">
        <v>110</v>
      </c>
      <c r="D326" s="569" t="s">
        <v>404</v>
      </c>
      <c r="E326" s="560" t="str">
        <f>+'Merluza común Artesanal'!D253</f>
        <v>Residual</v>
      </c>
      <c r="F326" s="560" t="s">
        <v>92</v>
      </c>
      <c r="G326" s="560" t="s">
        <v>93</v>
      </c>
      <c r="H326" s="561">
        <f>'Merluza común Artesanal'!G254</f>
        <v>51.497999999999998</v>
      </c>
      <c r="I326" s="561">
        <f>'Merluza común Artesanal'!H254</f>
        <v>0</v>
      </c>
      <c r="J326" s="561">
        <f>'Merluza común Artesanal'!I254</f>
        <v>56.018999999999998</v>
      </c>
      <c r="K326" s="561">
        <f>'Merluza común Artesanal'!J254</f>
        <v>21.670999999999999</v>
      </c>
      <c r="L326" s="561">
        <f>'Merluza común Artesanal'!K254</f>
        <v>34.347999999999999</v>
      </c>
      <c r="M326" s="575">
        <f>'Merluza común Artesanal'!L254</f>
        <v>0.38685088987664901</v>
      </c>
      <c r="N326" s="568" t="str">
        <f>'Merluza común Artesanal'!M254</f>
        <v>-</v>
      </c>
      <c r="O326" s="562">
        <f>Resumen_año!$C$5</f>
        <v>44018</v>
      </c>
      <c r="P326" s="475">
        <v>2020</v>
      </c>
    </row>
    <row r="327" spans="1:16" ht="15.75" customHeight="1">
      <c r="A327" s="560" t="s">
        <v>88</v>
      </c>
      <c r="B327" s="560" t="s">
        <v>89</v>
      </c>
      <c r="C327" s="560" t="s">
        <v>110</v>
      </c>
      <c r="D327" s="569" t="s">
        <v>404</v>
      </c>
      <c r="E327" s="560" t="str">
        <f>+'Merluza común Artesanal'!D253</f>
        <v>Residual</v>
      </c>
      <c r="F327" s="560" t="s">
        <v>94</v>
      </c>
      <c r="G327" s="560" t="s">
        <v>95</v>
      </c>
      <c r="H327" s="561">
        <f>'Merluza común Artesanal'!G255</f>
        <v>62.497</v>
      </c>
      <c r="I327" s="561">
        <f>'Merluza común Artesanal'!H255</f>
        <v>0</v>
      </c>
      <c r="J327" s="561">
        <f>'Merluza común Artesanal'!I255</f>
        <v>96.844999999999999</v>
      </c>
      <c r="K327" s="561">
        <f>'Merluza común Artesanal'!J255</f>
        <v>0.16200000000000001</v>
      </c>
      <c r="L327" s="561">
        <f>'Merluza común Artesanal'!K255</f>
        <v>96.682999999999993</v>
      </c>
      <c r="M327" s="575">
        <f>'Merluza común Artesanal'!L255</f>
        <v>1.6727760854974444E-3</v>
      </c>
      <c r="N327" s="568" t="str">
        <f>'Merluza común Artesanal'!M255</f>
        <v>-</v>
      </c>
      <c r="O327" s="562">
        <f>Resumen_año!$C$5</f>
        <v>44018</v>
      </c>
      <c r="P327" s="563">
        <v>2020</v>
      </c>
    </row>
    <row r="328" spans="1:16" ht="15.75" customHeight="1">
      <c r="A328" s="560" t="s">
        <v>88</v>
      </c>
      <c r="B328" s="560" t="s">
        <v>89</v>
      </c>
      <c r="C328" s="560" t="s">
        <v>110</v>
      </c>
      <c r="D328" s="569" t="s">
        <v>404</v>
      </c>
      <c r="E328" s="560" t="str">
        <f>+'Merluza común Artesanal'!D253</f>
        <v>Residual</v>
      </c>
      <c r="F328" s="560" t="s">
        <v>91</v>
      </c>
      <c r="G328" s="560" t="s">
        <v>95</v>
      </c>
      <c r="H328" s="561">
        <f>'Merluza común Artesanal'!N253</f>
        <v>124.996</v>
      </c>
      <c r="I328" s="561">
        <f>'Merluza común Artesanal'!O253</f>
        <v>0</v>
      </c>
      <c r="J328" s="561">
        <f>'Merluza común Artesanal'!P253</f>
        <v>124.996</v>
      </c>
      <c r="K328" s="561">
        <f>'Merluza común Artesanal'!Q253</f>
        <v>28.312999999999999</v>
      </c>
      <c r="L328" s="561">
        <f>'Merluza común Artesanal'!R253</f>
        <v>96.682999999999993</v>
      </c>
      <c r="M328" s="575">
        <f>'Merluza común Artesanal'!S253</f>
        <v>0.22651124835994751</v>
      </c>
      <c r="N328" s="568" t="s">
        <v>258</v>
      </c>
      <c r="O328" s="562">
        <f>Resumen_año!$C$5</f>
        <v>44018</v>
      </c>
      <c r="P328" s="563">
        <v>2020</v>
      </c>
    </row>
    <row r="329" spans="1:16" ht="15.75" customHeight="1">
      <c r="A329" s="560" t="s">
        <v>88</v>
      </c>
      <c r="B329" s="560" t="s">
        <v>89</v>
      </c>
      <c r="C329" s="560" t="s">
        <v>110</v>
      </c>
      <c r="D329" s="569" t="s">
        <v>404</v>
      </c>
      <c r="E329" s="560" t="str">
        <f>'Merluza común Artesanal'!D256</f>
        <v>AREA CENTRO</v>
      </c>
      <c r="F329" s="560" t="s">
        <v>91</v>
      </c>
      <c r="G329" s="560" t="s">
        <v>91</v>
      </c>
      <c r="H329" s="561">
        <f>'Merluza común Artesanal'!G256</f>
        <v>7.5759999999999996</v>
      </c>
      <c r="I329" s="561">
        <f>'Merluza común Artesanal'!H256</f>
        <v>0</v>
      </c>
      <c r="J329" s="561">
        <f>'Merluza común Artesanal'!I256</f>
        <v>7.5759999999999996</v>
      </c>
      <c r="K329" s="561">
        <f>'Merluza común Artesanal'!J256</f>
        <v>6.1290000000000004</v>
      </c>
      <c r="L329" s="561">
        <f>'Merluza común Artesanal'!K256</f>
        <v>1.4469999999999992</v>
      </c>
      <c r="M329" s="575">
        <f>'Merluza común Artesanal'!L256</f>
        <v>0.80900211193241822</v>
      </c>
      <c r="N329" s="568" t="str">
        <f>'Merluza común Artesanal'!M256</f>
        <v>-</v>
      </c>
      <c r="O329" s="562">
        <f>Resumen_año!$C$5</f>
        <v>44018</v>
      </c>
      <c r="P329" s="563">
        <v>2020</v>
      </c>
    </row>
    <row r="330" spans="1:16" ht="15.75" customHeight="1">
      <c r="A330" s="560" t="s">
        <v>88</v>
      </c>
      <c r="B330" s="560" t="s">
        <v>89</v>
      </c>
      <c r="C330" s="560" t="s">
        <v>110</v>
      </c>
      <c r="D330" s="569" t="s">
        <v>404</v>
      </c>
      <c r="E330" s="560" t="str">
        <f>'Merluza común Artesanal'!D256</f>
        <v>AREA CENTRO</v>
      </c>
      <c r="F330" s="560" t="s">
        <v>92</v>
      </c>
      <c r="G330" s="560" t="s">
        <v>93</v>
      </c>
      <c r="H330" s="561">
        <f>'Merluza común Artesanal'!G257</f>
        <v>35.469000000000001</v>
      </c>
      <c r="I330" s="561">
        <f>'Merluza común Artesanal'!H257</f>
        <v>0</v>
      </c>
      <c r="J330" s="561">
        <f>'Merluza común Artesanal'!I257</f>
        <v>36.915999999999997</v>
      </c>
      <c r="K330" s="561">
        <f>'Merluza común Artesanal'!J257</f>
        <v>38.151000000000003</v>
      </c>
      <c r="L330" s="561">
        <f>'Merluza común Artesanal'!K257</f>
        <v>-1.2350000000000065</v>
      </c>
      <c r="M330" s="575">
        <f>'Merluza común Artesanal'!L257</f>
        <v>1.0334543287463431</v>
      </c>
      <c r="N330" s="568">
        <f>'Merluza común Artesanal'!M257</f>
        <v>43979</v>
      </c>
      <c r="O330" s="562">
        <f>Resumen_año!$C$5</f>
        <v>44018</v>
      </c>
      <c r="P330" s="563">
        <v>2020</v>
      </c>
    </row>
    <row r="331" spans="1:16" ht="15.75" customHeight="1">
      <c r="A331" s="560" t="s">
        <v>88</v>
      </c>
      <c r="B331" s="560" t="s">
        <v>89</v>
      </c>
      <c r="C331" s="560" t="s">
        <v>110</v>
      </c>
      <c r="D331" s="569" t="s">
        <v>404</v>
      </c>
      <c r="E331" s="560" t="str">
        <f>'Merluza común Artesanal'!D256</f>
        <v>AREA CENTRO</v>
      </c>
      <c r="F331" s="560" t="s">
        <v>94</v>
      </c>
      <c r="G331" s="560" t="s">
        <v>95</v>
      </c>
      <c r="H331" s="561">
        <f>'Merluza común Artesanal'!G258</f>
        <v>43.045000000000002</v>
      </c>
      <c r="I331" s="561">
        <f>'Merluza común Artesanal'!H258</f>
        <v>0</v>
      </c>
      <c r="J331" s="561">
        <f>'Merluza común Artesanal'!I258</f>
        <v>41.809999999999995</v>
      </c>
      <c r="K331" s="561">
        <f>'Merluza común Artesanal'!J258</f>
        <v>0</v>
      </c>
      <c r="L331" s="561">
        <f>'Merluza común Artesanal'!K258</f>
        <v>41.809999999999995</v>
      </c>
      <c r="M331" s="575">
        <f>'Merluza común Artesanal'!L258</f>
        <v>0</v>
      </c>
      <c r="N331" s="568" t="str">
        <f>'Merluza común Artesanal'!M258</f>
        <v>-</v>
      </c>
      <c r="O331" s="562">
        <f>Resumen_año!$C$5</f>
        <v>44018</v>
      </c>
      <c r="P331" s="563">
        <v>2020</v>
      </c>
    </row>
    <row r="332" spans="1:16" ht="15.75" customHeight="1">
      <c r="A332" s="560" t="s">
        <v>88</v>
      </c>
      <c r="B332" s="560" t="s">
        <v>89</v>
      </c>
      <c r="C332" s="560" t="s">
        <v>110</v>
      </c>
      <c r="D332" s="569" t="s">
        <v>404</v>
      </c>
      <c r="E332" s="560" t="str">
        <f>'Merluza común Artesanal'!D256</f>
        <v>AREA CENTRO</v>
      </c>
      <c r="F332" s="560" t="s">
        <v>91</v>
      </c>
      <c r="G332" s="560" t="s">
        <v>95</v>
      </c>
      <c r="H332" s="561">
        <f>'Merluza común Artesanal'!N256</f>
        <v>86.09</v>
      </c>
      <c r="I332" s="561">
        <f>'Merluza común Artesanal'!O256</f>
        <v>0</v>
      </c>
      <c r="J332" s="561">
        <f>'Merluza común Artesanal'!P256</f>
        <v>86.09</v>
      </c>
      <c r="K332" s="561">
        <f>'Merluza común Artesanal'!Q256</f>
        <v>44.28</v>
      </c>
      <c r="L332" s="561">
        <f>'Merluza común Artesanal'!R256</f>
        <v>41.81</v>
      </c>
      <c r="M332" s="575">
        <f>'Merluza común Artesanal'!S256</f>
        <v>0.51434545243349983</v>
      </c>
      <c r="N332" s="561" t="s">
        <v>258</v>
      </c>
      <c r="O332" s="562">
        <f>Resumen_año!$C$5</f>
        <v>44018</v>
      </c>
      <c r="P332" s="563">
        <v>2020</v>
      </c>
    </row>
    <row r="333" spans="1:16" ht="15.75" customHeight="1">
      <c r="A333" s="560" t="s">
        <v>88</v>
      </c>
      <c r="B333" s="560" t="s">
        <v>89</v>
      </c>
      <c r="C333" s="560" t="s">
        <v>110</v>
      </c>
      <c r="D333" s="560" t="s">
        <v>104</v>
      </c>
      <c r="E333" s="563" t="str">
        <f>+'Merluza común Artesanal'!D259</f>
        <v>STI PESCADORES ARTESANALES, BUZOS, MARISCADORES Y ALGUEROS DE PELLINES  RSU 70.50.061</v>
      </c>
      <c r="F333" s="560" t="s">
        <v>91</v>
      </c>
      <c r="G333" s="560" t="s">
        <v>91</v>
      </c>
      <c r="H333" s="561">
        <f>'Merluza común Artesanal'!G259</f>
        <v>12.211</v>
      </c>
      <c r="I333" s="561">
        <f>'Merluza común Artesanal'!H259</f>
        <v>0</v>
      </c>
      <c r="J333" s="561">
        <f>'Merluza común Artesanal'!I259</f>
        <v>12.211</v>
      </c>
      <c r="K333" s="561">
        <f>'Merluza común Artesanal'!J259</f>
        <v>15.092999999999998</v>
      </c>
      <c r="L333" s="561">
        <f>'Merluza común Artesanal'!K259</f>
        <v>-2.8819999999999979</v>
      </c>
      <c r="M333" s="575">
        <f>'Merluza común Artesanal'!L259</f>
        <v>1.2360167062484644</v>
      </c>
      <c r="N333" s="568">
        <f>'Merluza común Artesanal'!M259</f>
        <v>43858</v>
      </c>
      <c r="O333" s="562">
        <f>Resumen_año!$C$5</f>
        <v>44018</v>
      </c>
      <c r="P333" s="563">
        <v>2020</v>
      </c>
    </row>
    <row r="334" spans="1:16" ht="15.75" customHeight="1">
      <c r="A334" s="560" t="s">
        <v>88</v>
      </c>
      <c r="B334" s="560" t="s">
        <v>89</v>
      </c>
      <c r="C334" s="560" t="s">
        <v>110</v>
      </c>
      <c r="D334" s="560" t="s">
        <v>104</v>
      </c>
      <c r="E334" s="563" t="str">
        <f>+'Merluza común Artesanal'!D259</f>
        <v>STI PESCADORES ARTESANALES, BUZOS, MARISCADORES Y ALGUEROS DE PELLINES  RSU 70.50.061</v>
      </c>
      <c r="F334" s="560" t="s">
        <v>92</v>
      </c>
      <c r="G334" s="560" t="s">
        <v>93</v>
      </c>
      <c r="H334" s="561">
        <f>'Merluza común Artesanal'!G260</f>
        <v>57.170999999999999</v>
      </c>
      <c r="I334" s="561">
        <f>'Merluza común Artesanal'!H260</f>
        <v>0</v>
      </c>
      <c r="J334" s="561">
        <f>'Merluza común Artesanal'!I260</f>
        <v>54.289000000000001</v>
      </c>
      <c r="K334" s="561">
        <f>'Merluza común Artesanal'!J260</f>
        <v>43.251000000000047</v>
      </c>
      <c r="L334" s="561">
        <f>'Merluza común Artesanal'!K260</f>
        <v>11.037999999999954</v>
      </c>
      <c r="M334" s="575">
        <f>'Merluza común Artesanal'!L260</f>
        <v>0.79668072721914285</v>
      </c>
      <c r="N334" s="568" t="str">
        <f>'Merluza común Artesanal'!M260</f>
        <v>-</v>
      </c>
      <c r="O334" s="562">
        <f>Resumen_año!$C$5</f>
        <v>44018</v>
      </c>
      <c r="P334" s="563">
        <v>2020</v>
      </c>
    </row>
    <row r="335" spans="1:16" ht="15.75" customHeight="1">
      <c r="A335" s="560" t="s">
        <v>88</v>
      </c>
      <c r="B335" s="560" t="s">
        <v>89</v>
      </c>
      <c r="C335" s="560" t="s">
        <v>110</v>
      </c>
      <c r="D335" s="560" t="s">
        <v>104</v>
      </c>
      <c r="E335" s="563" t="str">
        <f>+'Merluza común Artesanal'!D259</f>
        <v>STI PESCADORES ARTESANALES, BUZOS, MARISCADORES Y ALGUEROS DE PELLINES  RSU 70.50.061</v>
      </c>
      <c r="F335" s="560" t="s">
        <v>94</v>
      </c>
      <c r="G335" s="560" t="s">
        <v>95</v>
      </c>
      <c r="H335" s="561">
        <f>'Merluza común Artesanal'!G261</f>
        <v>69.382000000000005</v>
      </c>
      <c r="I335" s="561">
        <f>'Merluza común Artesanal'!H261</f>
        <v>0</v>
      </c>
      <c r="J335" s="561">
        <f>'Merluza común Artesanal'!I261</f>
        <v>80.419999999999959</v>
      </c>
      <c r="K335" s="561">
        <f>'Merluza común Artesanal'!J261</f>
        <v>0.94499999999999995</v>
      </c>
      <c r="L335" s="561">
        <f>'Merluza común Artesanal'!K261</f>
        <v>79.474999999999966</v>
      </c>
      <c r="M335" s="575">
        <f>'Merluza común Artesanal'!L261</f>
        <v>1.1750808256652579E-2</v>
      </c>
      <c r="N335" s="568" t="str">
        <f>'Merluza común Artesanal'!M261</f>
        <v>-</v>
      </c>
      <c r="O335" s="562">
        <f>Resumen_año!$C$5</f>
        <v>44018</v>
      </c>
      <c r="P335" s="563">
        <v>2020</v>
      </c>
    </row>
    <row r="336" spans="1:16" ht="15.75" customHeight="1">
      <c r="A336" s="560" t="s">
        <v>88</v>
      </c>
      <c r="B336" s="560" t="s">
        <v>89</v>
      </c>
      <c r="C336" s="560" t="s">
        <v>110</v>
      </c>
      <c r="D336" s="560" t="s">
        <v>104</v>
      </c>
      <c r="E336" s="563" t="str">
        <f>+'Merluza común Artesanal'!D259</f>
        <v>STI PESCADORES ARTESANALES, BUZOS, MARISCADORES Y ALGUEROS DE PELLINES  RSU 70.50.061</v>
      </c>
      <c r="F336" s="560" t="s">
        <v>91</v>
      </c>
      <c r="G336" s="560" t="s">
        <v>95</v>
      </c>
      <c r="H336" s="561">
        <f>'Merluza común Artesanal'!N259</f>
        <v>138.76400000000001</v>
      </c>
      <c r="I336" s="561">
        <f>'Merluza común Artesanal'!O259</f>
        <v>0</v>
      </c>
      <c r="J336" s="561">
        <f>'Merluza común Artesanal'!P259</f>
        <v>138.76400000000001</v>
      </c>
      <c r="K336" s="561">
        <f>'Merluza común Artesanal'!Q259</f>
        <v>59.289000000000044</v>
      </c>
      <c r="L336" s="561">
        <f>'Merluza común Artesanal'!R259</f>
        <v>79.474999999999966</v>
      </c>
      <c r="M336" s="575">
        <f>'Merluza común Artesanal'!S259</f>
        <v>0.42726499668501944</v>
      </c>
      <c r="N336" s="561" t="s">
        <v>258</v>
      </c>
      <c r="O336" s="562">
        <f>Resumen_año!$C$5</f>
        <v>44018</v>
      </c>
      <c r="P336" s="563">
        <v>2020</v>
      </c>
    </row>
    <row r="337" spans="1:16" ht="15.75" customHeight="1">
      <c r="A337" s="560" t="s">
        <v>88</v>
      </c>
      <c r="B337" s="560" t="s">
        <v>89</v>
      </c>
      <c r="C337" s="560" t="s">
        <v>110</v>
      </c>
      <c r="D337" s="565" t="s">
        <v>404</v>
      </c>
      <c r="E337" s="565" t="str">
        <f>+'Merluza común Artesanal'!E262</f>
        <v>ABRAHAM (966190)</v>
      </c>
      <c r="F337" s="560" t="s">
        <v>91</v>
      </c>
      <c r="G337" s="560" t="s">
        <v>91</v>
      </c>
      <c r="H337" s="561">
        <f>'Merluza común Artesanal'!G262</f>
        <v>0.93899999999999995</v>
      </c>
      <c r="I337" s="561">
        <f>'Merluza común Artesanal'!H262</f>
        <v>0</v>
      </c>
      <c r="J337" s="561">
        <f>'Merluza común Artesanal'!I262</f>
        <v>0.93899999999999995</v>
      </c>
      <c r="K337" s="561">
        <f>'Merluza común Artesanal'!J262</f>
        <v>0.81</v>
      </c>
      <c r="L337" s="561">
        <f>'Merluza común Artesanal'!K262</f>
        <v>0.12899999999999989</v>
      </c>
      <c r="M337" s="597">
        <f>'Merluza común Artesanal'!L262</f>
        <v>0.86261980830670937</v>
      </c>
      <c r="N337" s="568" t="str">
        <f>'Merluza común Artesanal'!M262</f>
        <v>-</v>
      </c>
      <c r="O337" s="562">
        <f>Resumen_año!$C$5</f>
        <v>44018</v>
      </c>
      <c r="P337" s="563">
        <v>2020</v>
      </c>
    </row>
    <row r="338" spans="1:16" ht="15.75" customHeight="1">
      <c r="A338" s="560" t="s">
        <v>88</v>
      </c>
      <c r="B338" s="560" t="s">
        <v>89</v>
      </c>
      <c r="C338" s="560" t="s">
        <v>110</v>
      </c>
      <c r="D338" s="565" t="s">
        <v>404</v>
      </c>
      <c r="E338" s="565" t="str">
        <f>+'Merluza común Artesanal'!E262</f>
        <v>ABRAHAM (966190)</v>
      </c>
      <c r="F338" s="560" t="s">
        <v>92</v>
      </c>
      <c r="G338" s="560" t="s">
        <v>93</v>
      </c>
      <c r="H338" s="561">
        <f>'Merluza común Artesanal'!G263</f>
        <v>4.3970000000000002</v>
      </c>
      <c r="I338" s="561">
        <f>'Merluza común Artesanal'!H263</f>
        <v>0</v>
      </c>
      <c r="J338" s="561">
        <f>'Merluza común Artesanal'!I263</f>
        <v>4.5259999999999998</v>
      </c>
      <c r="K338" s="561">
        <f>'Merluza común Artesanal'!J263</f>
        <v>2.0250000000000004</v>
      </c>
      <c r="L338" s="561">
        <f>'Merluza común Artesanal'!K263</f>
        <v>2.5009999999999994</v>
      </c>
      <c r="M338" s="597">
        <f>'Merluza común Artesanal'!L263</f>
        <v>0.44741493592576237</v>
      </c>
      <c r="N338" s="568" t="str">
        <f>'Merluza común Artesanal'!M263</f>
        <v>-</v>
      </c>
      <c r="O338" s="562">
        <f>Resumen_año!$C$5</f>
        <v>44018</v>
      </c>
      <c r="P338" s="563">
        <v>2020</v>
      </c>
    </row>
    <row r="339" spans="1:16" ht="15.75" customHeight="1">
      <c r="A339" s="560" t="s">
        <v>88</v>
      </c>
      <c r="B339" s="560" t="s">
        <v>89</v>
      </c>
      <c r="C339" s="560" t="s">
        <v>110</v>
      </c>
      <c r="D339" s="565" t="s">
        <v>404</v>
      </c>
      <c r="E339" s="565" t="str">
        <f>+'Merluza común Artesanal'!E262</f>
        <v>ABRAHAM (966190)</v>
      </c>
      <c r="F339" s="560" t="s">
        <v>94</v>
      </c>
      <c r="G339" s="560" t="s">
        <v>95</v>
      </c>
      <c r="H339" s="561">
        <f>'Merluza común Artesanal'!G264</f>
        <v>5.3360000000000003</v>
      </c>
      <c r="I339" s="561">
        <f>'Merluza común Artesanal'!H264</f>
        <v>0</v>
      </c>
      <c r="J339" s="561">
        <f>'Merluza común Artesanal'!I264</f>
        <v>7.8369999999999997</v>
      </c>
      <c r="K339" s="561">
        <f>'Merluza común Artesanal'!J264</f>
        <v>0</v>
      </c>
      <c r="L339" s="561">
        <f>'Merluza común Artesanal'!K264</f>
        <v>7.8369999999999997</v>
      </c>
      <c r="M339" s="597">
        <f>'Merluza común Artesanal'!L264</f>
        <v>0</v>
      </c>
      <c r="N339" s="568" t="str">
        <f>'Merluza común Artesanal'!M264</f>
        <v>-</v>
      </c>
      <c r="O339" s="562">
        <f>Resumen_año!$C$5</f>
        <v>44018</v>
      </c>
      <c r="P339" s="563">
        <v>2020</v>
      </c>
    </row>
    <row r="340" spans="1:16" ht="15.75" customHeight="1">
      <c r="A340" s="560" t="s">
        <v>88</v>
      </c>
      <c r="B340" s="560" t="s">
        <v>89</v>
      </c>
      <c r="C340" s="560" t="s">
        <v>110</v>
      </c>
      <c r="D340" s="565" t="s">
        <v>404</v>
      </c>
      <c r="E340" s="565" t="str">
        <f>+'Merluza común Artesanal'!E262</f>
        <v>ABRAHAM (966190)</v>
      </c>
      <c r="F340" s="560" t="s">
        <v>91</v>
      </c>
      <c r="G340" s="560" t="s">
        <v>95</v>
      </c>
      <c r="H340" s="561">
        <f>'Merluza común Artesanal'!N262</f>
        <v>10.672000000000001</v>
      </c>
      <c r="I340" s="561">
        <f>'Merluza común Artesanal'!O262</f>
        <v>0</v>
      </c>
      <c r="J340" s="561">
        <f>'Merluza común Artesanal'!P262</f>
        <v>10.672000000000001</v>
      </c>
      <c r="K340" s="561">
        <f>'Merluza común Artesanal'!Q262</f>
        <v>2.8350000000000004</v>
      </c>
      <c r="L340" s="561">
        <f>'Merluza común Artesanal'!R262</f>
        <v>7.8369999999999997</v>
      </c>
      <c r="M340" s="597">
        <f>'Merluza común Artesanal'!S262</f>
        <v>0.26564842578710646</v>
      </c>
      <c r="N340" s="568" t="str">
        <f>'Merluza común Artesanal'!M265</f>
        <v>-</v>
      </c>
      <c r="O340" s="562">
        <f>Resumen_año!$C$5</f>
        <v>44018</v>
      </c>
      <c r="P340" s="563">
        <v>2020</v>
      </c>
    </row>
    <row r="341" spans="1:16" ht="15.75" customHeight="1">
      <c r="A341" s="560" t="s">
        <v>88</v>
      </c>
      <c r="B341" s="560" t="s">
        <v>89</v>
      </c>
      <c r="C341" s="560" t="s">
        <v>110</v>
      </c>
      <c r="D341" s="565" t="s">
        <v>404</v>
      </c>
      <c r="E341" s="565" t="str">
        <f>+'Merluza común Artesanal'!E265</f>
        <v>ALFA I (961290)</v>
      </c>
      <c r="F341" s="560" t="s">
        <v>91</v>
      </c>
      <c r="G341" s="560" t="s">
        <v>91</v>
      </c>
      <c r="H341" s="561">
        <f>'Merluza común Artesanal'!G265</f>
        <v>0.93899999999999995</v>
      </c>
      <c r="I341" s="561">
        <f>'Merluza común Artesanal'!H265</f>
        <v>0</v>
      </c>
      <c r="J341" s="561">
        <f>'Merluza común Artesanal'!I265</f>
        <v>0.93899999999999995</v>
      </c>
      <c r="K341" s="561">
        <f>'Merluza común Artesanal'!J265</f>
        <v>0</v>
      </c>
      <c r="L341" s="561">
        <f>'Merluza común Artesanal'!K265</f>
        <v>0.93899999999999995</v>
      </c>
      <c r="M341" s="597">
        <f>'Merluza común Artesanal'!L265</f>
        <v>0</v>
      </c>
      <c r="N341" s="568" t="str">
        <f>'Merluza común Artesanal'!M265</f>
        <v>-</v>
      </c>
      <c r="O341" s="562">
        <f>Resumen_año!$C$5</f>
        <v>44018</v>
      </c>
      <c r="P341" s="563">
        <v>2020</v>
      </c>
    </row>
    <row r="342" spans="1:16" ht="15.75" customHeight="1">
      <c r="A342" s="560" t="s">
        <v>88</v>
      </c>
      <c r="B342" s="560" t="s">
        <v>89</v>
      </c>
      <c r="C342" s="560" t="s">
        <v>110</v>
      </c>
      <c r="D342" s="565" t="s">
        <v>404</v>
      </c>
      <c r="E342" s="565" t="str">
        <f>+'Merluza común Artesanal'!E265</f>
        <v>ALFA I (961290)</v>
      </c>
      <c r="F342" s="560" t="s">
        <v>92</v>
      </c>
      <c r="G342" s="560" t="s">
        <v>93</v>
      </c>
      <c r="H342" s="561">
        <f>'Merluza común Artesanal'!G266</f>
        <v>4.3959999999999999</v>
      </c>
      <c r="I342" s="561">
        <f>'Merluza común Artesanal'!H266</f>
        <v>0</v>
      </c>
      <c r="J342" s="561">
        <f>'Merluza común Artesanal'!I266</f>
        <v>5.335</v>
      </c>
      <c r="K342" s="561">
        <f>'Merluza común Artesanal'!J266</f>
        <v>2.2949999999999999</v>
      </c>
      <c r="L342" s="561">
        <f>'Merluza común Artesanal'!K266</f>
        <v>3.04</v>
      </c>
      <c r="M342" s="597">
        <f>'Merluza común Artesanal'!L266</f>
        <v>0.43017806935332709</v>
      </c>
      <c r="N342" s="568" t="str">
        <f>'Merluza común Artesanal'!M266</f>
        <v>-</v>
      </c>
      <c r="O342" s="562">
        <f>Resumen_año!$C$5</f>
        <v>44018</v>
      </c>
      <c r="P342" s="563">
        <v>2020</v>
      </c>
    </row>
    <row r="343" spans="1:16" ht="15.75" customHeight="1">
      <c r="A343" s="560" t="s">
        <v>88</v>
      </c>
      <c r="B343" s="560" t="s">
        <v>89</v>
      </c>
      <c r="C343" s="560" t="s">
        <v>110</v>
      </c>
      <c r="D343" s="565" t="s">
        <v>404</v>
      </c>
      <c r="E343" s="565" t="str">
        <f>+'Merluza común Artesanal'!E265</f>
        <v>ALFA I (961290)</v>
      </c>
      <c r="F343" s="560" t="s">
        <v>94</v>
      </c>
      <c r="G343" s="560" t="s">
        <v>95</v>
      </c>
      <c r="H343" s="561">
        <f>'Merluza común Artesanal'!G267</f>
        <v>5.335</v>
      </c>
      <c r="I343" s="561">
        <f>'Merluza común Artesanal'!H267</f>
        <v>0</v>
      </c>
      <c r="J343" s="561">
        <f>'Merluza común Artesanal'!I267</f>
        <v>8.375</v>
      </c>
      <c r="K343" s="561">
        <f>'Merluza común Artesanal'!J267</f>
        <v>0</v>
      </c>
      <c r="L343" s="561">
        <f>'Merluza común Artesanal'!K267</f>
        <v>8.375</v>
      </c>
      <c r="M343" s="597">
        <f>'Merluza común Artesanal'!L267</f>
        <v>0</v>
      </c>
      <c r="N343" s="568" t="str">
        <f>'Merluza común Artesanal'!M267</f>
        <v>-</v>
      </c>
      <c r="O343" s="562">
        <f>Resumen_año!$C$5</f>
        <v>44018</v>
      </c>
      <c r="P343" s="563">
        <v>2020</v>
      </c>
    </row>
    <row r="344" spans="1:16" ht="15.75" customHeight="1">
      <c r="A344" s="560" t="s">
        <v>88</v>
      </c>
      <c r="B344" s="560" t="s">
        <v>89</v>
      </c>
      <c r="C344" s="560" t="s">
        <v>110</v>
      </c>
      <c r="D344" s="565" t="s">
        <v>404</v>
      </c>
      <c r="E344" s="565" t="str">
        <f>+'Merluza común Artesanal'!E265</f>
        <v>ALFA I (961290)</v>
      </c>
      <c r="F344" s="560" t="s">
        <v>91</v>
      </c>
      <c r="G344" s="560" t="s">
        <v>95</v>
      </c>
      <c r="H344" s="561">
        <f>'Merluza común Artesanal'!N265</f>
        <v>10.67</v>
      </c>
      <c r="I344" s="561">
        <f>'Merluza común Artesanal'!O265</f>
        <v>0</v>
      </c>
      <c r="J344" s="561">
        <f>'Merluza común Artesanal'!P265</f>
        <v>10.67</v>
      </c>
      <c r="K344" s="561">
        <f>'Merluza común Artesanal'!Q265</f>
        <v>2.2949999999999999</v>
      </c>
      <c r="L344" s="561">
        <f>'Merluza común Artesanal'!R265</f>
        <v>8.375</v>
      </c>
      <c r="M344" s="597">
        <f>'Merluza común Artesanal'!S265</f>
        <v>0.21508903467666354</v>
      </c>
      <c r="N344" s="568" t="str">
        <f>'Merluza común Artesanal'!M268</f>
        <v>-</v>
      </c>
      <c r="O344" s="562">
        <f>Resumen_año!$C$5</f>
        <v>44018</v>
      </c>
      <c r="P344" s="563">
        <v>2020</v>
      </c>
    </row>
    <row r="345" spans="1:16" ht="15.75" customHeight="1">
      <c r="A345" s="560" t="s">
        <v>88</v>
      </c>
      <c r="B345" s="560" t="s">
        <v>89</v>
      </c>
      <c r="C345" s="560" t="s">
        <v>110</v>
      </c>
      <c r="D345" s="565" t="s">
        <v>404</v>
      </c>
      <c r="E345" s="565" t="str">
        <f>+'Merluza común Artesanal'!E268</f>
        <v>MAC - GIVER IV (966923)</v>
      </c>
      <c r="F345" s="560" t="s">
        <v>91</v>
      </c>
      <c r="G345" s="560" t="s">
        <v>91</v>
      </c>
      <c r="H345" s="561">
        <f>'Merluza común Artesanal'!G268</f>
        <v>0.93899999999999995</v>
      </c>
      <c r="I345" s="561">
        <f>'Merluza común Artesanal'!H268</f>
        <v>0</v>
      </c>
      <c r="J345" s="561">
        <f>'Merluza común Artesanal'!I268</f>
        <v>0.93899999999999995</v>
      </c>
      <c r="K345" s="561">
        <f>'Merluza común Artesanal'!J268</f>
        <v>0</v>
      </c>
      <c r="L345" s="561">
        <f>'Merluza común Artesanal'!K268</f>
        <v>0.93899999999999995</v>
      </c>
      <c r="M345" s="561">
        <f>'Merluza común Artesanal'!L268</f>
        <v>0</v>
      </c>
      <c r="N345" s="568" t="str">
        <f>'Merluza común Artesanal'!M268</f>
        <v>-</v>
      </c>
      <c r="O345" s="562">
        <f>Resumen_año!$C$5</f>
        <v>44018</v>
      </c>
      <c r="P345" s="563">
        <v>2020</v>
      </c>
    </row>
    <row r="346" spans="1:16" ht="15.75" customHeight="1">
      <c r="A346" s="560" t="s">
        <v>88</v>
      </c>
      <c r="B346" s="560" t="s">
        <v>89</v>
      </c>
      <c r="C346" s="560" t="s">
        <v>110</v>
      </c>
      <c r="D346" s="565" t="s">
        <v>404</v>
      </c>
      <c r="E346" s="565" t="str">
        <f>+'Merluza común Artesanal'!E268</f>
        <v>MAC - GIVER IV (966923)</v>
      </c>
      <c r="F346" s="560" t="s">
        <v>92</v>
      </c>
      <c r="G346" s="560" t="s">
        <v>93</v>
      </c>
      <c r="H346" s="561">
        <f>'Merluza común Artesanal'!G269</f>
        <v>4.3979999999999997</v>
      </c>
      <c r="I346" s="561">
        <f>'Merluza común Artesanal'!H269</f>
        <v>0</v>
      </c>
      <c r="J346" s="561">
        <f>'Merluza común Artesanal'!I269</f>
        <v>5.3369999999999997</v>
      </c>
      <c r="K346" s="561">
        <f>'Merluza común Artesanal'!J269</f>
        <v>0.83000000000000007</v>
      </c>
      <c r="L346" s="561">
        <f>'Merluza común Artesanal'!K269</f>
        <v>4.5069999999999997</v>
      </c>
      <c r="M346" s="561">
        <f>'Merluza común Artesanal'!L269</f>
        <v>0.15551808131909314</v>
      </c>
      <c r="N346" s="568" t="str">
        <f>'Merluza común Artesanal'!M269</f>
        <v>-</v>
      </c>
      <c r="O346" s="562">
        <f>Resumen_año!$C$5</f>
        <v>44018</v>
      </c>
      <c r="P346" s="563">
        <v>2020</v>
      </c>
    </row>
    <row r="347" spans="1:16" ht="15.75" customHeight="1">
      <c r="A347" s="560" t="s">
        <v>88</v>
      </c>
      <c r="B347" s="560" t="s">
        <v>89</v>
      </c>
      <c r="C347" s="560" t="s">
        <v>110</v>
      </c>
      <c r="D347" s="565" t="s">
        <v>404</v>
      </c>
      <c r="E347" s="565" t="str">
        <f>+'Merluza común Artesanal'!E268</f>
        <v>MAC - GIVER IV (966923)</v>
      </c>
      <c r="F347" s="560" t="s">
        <v>94</v>
      </c>
      <c r="G347" s="560" t="s">
        <v>95</v>
      </c>
      <c r="H347" s="561">
        <f>'Merluza común Artesanal'!G270</f>
        <v>5.3369999999999997</v>
      </c>
      <c r="I347" s="561">
        <f>'Merluza común Artesanal'!H270</f>
        <v>0</v>
      </c>
      <c r="J347" s="561">
        <f>'Merluza común Artesanal'!I270</f>
        <v>9.8439999999999994</v>
      </c>
      <c r="K347" s="561">
        <f>'Merluza común Artesanal'!J270</f>
        <v>0.25</v>
      </c>
      <c r="L347" s="561">
        <f>'Merluza común Artesanal'!K270</f>
        <v>9.5939999999999994</v>
      </c>
      <c r="M347" s="561">
        <f>'Merluza común Artesanal'!L270</f>
        <v>2.5396180414465667E-2</v>
      </c>
      <c r="N347" s="568" t="str">
        <f>'Merluza común Artesanal'!M270</f>
        <v>-</v>
      </c>
      <c r="O347" s="562">
        <f>Resumen_año!$C$5</f>
        <v>44018</v>
      </c>
      <c r="P347" s="563">
        <v>2020</v>
      </c>
    </row>
    <row r="348" spans="1:16" ht="15.75" customHeight="1">
      <c r="A348" s="560" t="s">
        <v>88</v>
      </c>
      <c r="B348" s="560" t="s">
        <v>89</v>
      </c>
      <c r="C348" s="560" t="s">
        <v>110</v>
      </c>
      <c r="D348" s="565" t="s">
        <v>404</v>
      </c>
      <c r="E348" s="565" t="str">
        <f>+'Merluza común Artesanal'!E268</f>
        <v>MAC - GIVER IV (966923)</v>
      </c>
      <c r="F348" s="560" t="s">
        <v>91</v>
      </c>
      <c r="G348" s="560" t="s">
        <v>95</v>
      </c>
      <c r="H348" s="561">
        <f>'Merluza común Artesanal'!N268</f>
        <v>10.673999999999999</v>
      </c>
      <c r="I348" s="561">
        <f>'Merluza común Artesanal'!O268</f>
        <v>0</v>
      </c>
      <c r="J348" s="561">
        <f>'Merluza común Artesanal'!P268</f>
        <v>10.673999999999999</v>
      </c>
      <c r="K348" s="561">
        <f>'Merluza común Artesanal'!Q268</f>
        <v>1.08</v>
      </c>
      <c r="L348" s="561">
        <f>'Merluza común Artesanal'!R268</f>
        <v>9.5939999999999994</v>
      </c>
      <c r="M348" s="561">
        <f>'Merluza común Artesanal'!S268</f>
        <v>0.10118043844856663</v>
      </c>
      <c r="N348" s="568" t="s">
        <v>258</v>
      </c>
      <c r="O348" s="562">
        <f>Resumen_año!$C$5</f>
        <v>44018</v>
      </c>
      <c r="P348" s="563">
        <v>2020</v>
      </c>
    </row>
    <row r="349" spans="1:16" ht="15.75" customHeight="1">
      <c r="A349" s="560" t="s">
        <v>88</v>
      </c>
      <c r="B349" s="560" t="s">
        <v>89</v>
      </c>
      <c r="C349" s="560" t="s">
        <v>110</v>
      </c>
      <c r="D349" s="565" t="s">
        <v>404</v>
      </c>
      <c r="E349" s="565" t="str">
        <f>+'Merluza común Artesanal'!E271</f>
        <v>PAZ NATANAEL III (966681)</v>
      </c>
      <c r="F349" s="560" t="s">
        <v>91</v>
      </c>
      <c r="G349" s="560" t="s">
        <v>91</v>
      </c>
      <c r="H349" s="561">
        <f>'Merluza común Artesanal'!G271</f>
        <v>0.93899999999999995</v>
      </c>
      <c r="I349" s="561">
        <f>'Merluza común Artesanal'!H271</f>
        <v>0</v>
      </c>
      <c r="J349" s="561">
        <f>'Merluza común Artesanal'!I271</f>
        <v>0.93899999999999995</v>
      </c>
      <c r="K349" s="561">
        <f>'Merluza común Artesanal'!J271</f>
        <v>0.40500000000000003</v>
      </c>
      <c r="L349" s="561">
        <f>'Merluza común Artesanal'!K271</f>
        <v>0.53399999999999992</v>
      </c>
      <c r="M349" s="561">
        <f>'Merluza común Artesanal'!L271</f>
        <v>0.43130990415335468</v>
      </c>
      <c r="N349" s="568" t="str">
        <f>'Merluza común Artesanal'!M271</f>
        <v>-</v>
      </c>
      <c r="O349" s="562">
        <f>Resumen_año!$C$5</f>
        <v>44018</v>
      </c>
      <c r="P349" s="563">
        <v>2020</v>
      </c>
    </row>
    <row r="350" spans="1:16" ht="15.75" customHeight="1">
      <c r="A350" s="560" t="s">
        <v>88</v>
      </c>
      <c r="B350" s="560" t="s">
        <v>89</v>
      </c>
      <c r="C350" s="560" t="s">
        <v>110</v>
      </c>
      <c r="D350" s="565" t="s">
        <v>404</v>
      </c>
      <c r="E350" s="565" t="str">
        <f>+'Merluza común Artesanal'!E271</f>
        <v>PAZ NATANAEL III (966681)</v>
      </c>
      <c r="F350" s="560" t="s">
        <v>92</v>
      </c>
      <c r="G350" s="560" t="s">
        <v>93</v>
      </c>
      <c r="H350" s="561">
        <f>'Merluza común Artesanal'!G272</f>
        <v>4.3970000000000002</v>
      </c>
      <c r="I350" s="561">
        <f>'Merluza común Artesanal'!H272</f>
        <v>0</v>
      </c>
      <c r="J350" s="561">
        <f>'Merluza común Artesanal'!I272</f>
        <v>4.931</v>
      </c>
      <c r="K350" s="561">
        <f>'Merluza común Artesanal'!J272</f>
        <v>3.08</v>
      </c>
      <c r="L350" s="561">
        <f>'Merluza común Artesanal'!K272</f>
        <v>1.851</v>
      </c>
      <c r="M350" s="561">
        <f>'Merluza común Artesanal'!L272</f>
        <v>0.62461975258568248</v>
      </c>
      <c r="N350" s="568" t="str">
        <f>'Merluza común Artesanal'!M272</f>
        <v>-</v>
      </c>
      <c r="O350" s="562">
        <f>Resumen_año!$C$5</f>
        <v>44018</v>
      </c>
      <c r="P350" s="563">
        <v>2020</v>
      </c>
    </row>
    <row r="351" spans="1:16" ht="15.75" customHeight="1">
      <c r="A351" s="560" t="s">
        <v>88</v>
      </c>
      <c r="B351" s="560" t="s">
        <v>89</v>
      </c>
      <c r="C351" s="560" t="s">
        <v>110</v>
      </c>
      <c r="D351" s="565" t="s">
        <v>404</v>
      </c>
      <c r="E351" s="565" t="str">
        <f>+'Merluza común Artesanal'!E271</f>
        <v>PAZ NATANAEL III (966681)</v>
      </c>
      <c r="F351" s="560" t="s">
        <v>94</v>
      </c>
      <c r="G351" s="560" t="s">
        <v>95</v>
      </c>
      <c r="H351" s="561">
        <f>'Merluza común Artesanal'!G273</f>
        <v>5.3369999999999997</v>
      </c>
      <c r="I351" s="561">
        <f>'Merluza común Artesanal'!H273</f>
        <v>0</v>
      </c>
      <c r="J351" s="561">
        <f>'Merluza común Artesanal'!I273</f>
        <v>7.1879999999999997</v>
      </c>
      <c r="K351" s="561">
        <f>'Merluza común Artesanal'!J273</f>
        <v>0</v>
      </c>
      <c r="L351" s="561">
        <f>'Merluza común Artesanal'!K273</f>
        <v>7.1879999999999997</v>
      </c>
      <c r="M351" s="561">
        <f>'Merluza común Artesanal'!L273</f>
        <v>0</v>
      </c>
      <c r="N351" s="568" t="str">
        <f>'Merluza común Artesanal'!M273</f>
        <v>-</v>
      </c>
      <c r="O351" s="562">
        <f>Resumen_año!$C$5</f>
        <v>44018</v>
      </c>
      <c r="P351" s="563">
        <v>2020</v>
      </c>
    </row>
    <row r="352" spans="1:16" ht="15.75" customHeight="1">
      <c r="A352" s="560" t="s">
        <v>88</v>
      </c>
      <c r="B352" s="560" t="s">
        <v>89</v>
      </c>
      <c r="C352" s="560" t="s">
        <v>110</v>
      </c>
      <c r="D352" s="565" t="s">
        <v>404</v>
      </c>
      <c r="E352" s="565" t="str">
        <f>+'Merluza común Artesanal'!E271</f>
        <v>PAZ NATANAEL III (966681)</v>
      </c>
      <c r="F352" s="560" t="s">
        <v>91</v>
      </c>
      <c r="G352" s="560" t="s">
        <v>95</v>
      </c>
      <c r="H352" s="561">
        <f>'Merluza común Artesanal'!N271</f>
        <v>10.673</v>
      </c>
      <c r="I352" s="561">
        <f>'Merluza común Artesanal'!O271</f>
        <v>0</v>
      </c>
      <c r="J352" s="561">
        <f>'Merluza común Artesanal'!P271</f>
        <v>10.673</v>
      </c>
      <c r="K352" s="561">
        <f>'Merluza común Artesanal'!Q271</f>
        <v>3.4850000000000003</v>
      </c>
      <c r="L352" s="561">
        <f>'Merluza común Artesanal'!R271</f>
        <v>7.1879999999999997</v>
      </c>
      <c r="M352" s="561">
        <f>'Merluza común Artesanal'!S271</f>
        <v>0.32652487585496115</v>
      </c>
      <c r="N352" s="568" t="s">
        <v>258</v>
      </c>
      <c r="O352" s="562">
        <f>Resumen_año!$C$5</f>
        <v>44018</v>
      </c>
      <c r="P352" s="563">
        <v>2020</v>
      </c>
    </row>
    <row r="353" spans="1:16" ht="15.75" customHeight="1">
      <c r="A353" s="354" t="s">
        <v>88</v>
      </c>
      <c r="B353" s="560" t="s">
        <v>89</v>
      </c>
      <c r="C353" s="560" t="s">
        <v>110</v>
      </c>
      <c r="D353" s="565" t="s">
        <v>404</v>
      </c>
      <c r="E353" s="565" t="str">
        <f>+'Merluza común Artesanal'!E274</f>
        <v xml:space="preserve">SABANDIJA (966072) </v>
      </c>
      <c r="F353" s="560" t="s">
        <v>91</v>
      </c>
      <c r="G353" s="560" t="s">
        <v>91</v>
      </c>
      <c r="H353" s="561">
        <f>'Merluza común Artesanal'!G274</f>
        <v>0.93899999999999995</v>
      </c>
      <c r="I353" s="561">
        <f>'Merluza común Artesanal'!H274</f>
        <v>0</v>
      </c>
      <c r="J353" s="561">
        <f>'Merluza común Artesanal'!I274</f>
        <v>0.93899999999999995</v>
      </c>
      <c r="K353" s="561">
        <f>'Merluza común Artesanal'!J274</f>
        <v>0.91800000000000004</v>
      </c>
      <c r="L353" s="561">
        <f>'Merluza común Artesanal'!K274</f>
        <v>2.0999999999999908E-2</v>
      </c>
      <c r="M353" s="561">
        <f>'Merluza común Artesanal'!L274</f>
        <v>0.97763578274760388</v>
      </c>
      <c r="N353" s="568" t="str">
        <f>'Merluza común Artesanal'!M274</f>
        <v>-</v>
      </c>
      <c r="O353" s="562">
        <f>Resumen_año!$C$5</f>
        <v>44018</v>
      </c>
      <c r="P353" s="563">
        <v>2020</v>
      </c>
    </row>
    <row r="354" spans="1:16" ht="15.75" customHeight="1">
      <c r="A354" s="354" t="s">
        <v>88</v>
      </c>
      <c r="B354" s="560" t="s">
        <v>89</v>
      </c>
      <c r="C354" s="560" t="s">
        <v>110</v>
      </c>
      <c r="D354" s="565" t="s">
        <v>404</v>
      </c>
      <c r="E354" s="565" t="str">
        <f>+'Merluza común Artesanal'!E274</f>
        <v xml:space="preserve">SABANDIJA (966072) </v>
      </c>
      <c r="F354" s="560" t="s">
        <v>92</v>
      </c>
      <c r="G354" s="560" t="s">
        <v>93</v>
      </c>
      <c r="H354" s="561">
        <f>'Merluza común Artesanal'!G275</f>
        <v>4.3979999999999997</v>
      </c>
      <c r="I354" s="561">
        <f>'Merluza común Artesanal'!H275</f>
        <v>0</v>
      </c>
      <c r="J354" s="561">
        <f>'Merluza común Artesanal'!I275</f>
        <v>4.4189999999999996</v>
      </c>
      <c r="K354" s="561">
        <f>'Merluza común Artesanal'!J275</f>
        <v>4.2700000000000005</v>
      </c>
      <c r="L354" s="561">
        <f>'Merluza común Artesanal'!K275</f>
        <v>0.14899999999999913</v>
      </c>
      <c r="M354" s="561">
        <f>'Merluza común Artesanal'!L275</f>
        <v>0.96628196424530455</v>
      </c>
      <c r="N354" s="568" t="str">
        <f>'Merluza común Artesanal'!M275</f>
        <v>-</v>
      </c>
      <c r="O354" s="562">
        <f>Resumen_año!$C$5</f>
        <v>44018</v>
      </c>
      <c r="P354" s="563">
        <v>2020</v>
      </c>
    </row>
    <row r="355" spans="1:16" ht="15.75" customHeight="1">
      <c r="A355" s="354" t="s">
        <v>88</v>
      </c>
      <c r="B355" s="560" t="s">
        <v>89</v>
      </c>
      <c r="C355" s="560" t="s">
        <v>110</v>
      </c>
      <c r="D355" s="565" t="s">
        <v>404</v>
      </c>
      <c r="E355" s="565" t="str">
        <f>+'Merluza común Artesanal'!E274</f>
        <v xml:space="preserve">SABANDIJA (966072) </v>
      </c>
      <c r="F355" s="560" t="s">
        <v>94</v>
      </c>
      <c r="G355" s="560" t="s">
        <v>95</v>
      </c>
      <c r="H355" s="561">
        <f>'Merluza común Artesanal'!G276</f>
        <v>5.3369999999999997</v>
      </c>
      <c r="I355" s="561">
        <f>'Merluza común Artesanal'!H276</f>
        <v>0</v>
      </c>
      <c r="J355" s="561">
        <f>'Merluza común Artesanal'!I276</f>
        <v>5.4859999999999989</v>
      </c>
      <c r="K355" s="561">
        <f>'Merluza común Artesanal'!J276</f>
        <v>0.13400000000000001</v>
      </c>
      <c r="L355" s="561">
        <f>'Merluza común Artesanal'!K276</f>
        <v>5.3519999999999985</v>
      </c>
      <c r="M355" s="561">
        <f>'Merluza común Artesanal'!L276</f>
        <v>2.4425811155668983E-2</v>
      </c>
      <c r="N355" s="568" t="str">
        <f>'Merluza común Artesanal'!M276</f>
        <v>-</v>
      </c>
      <c r="O355" s="562">
        <f>Resumen_año!$C$5</f>
        <v>44018</v>
      </c>
      <c r="P355" s="563">
        <v>2020</v>
      </c>
    </row>
    <row r="356" spans="1:16" ht="15.75" customHeight="1">
      <c r="A356" s="354" t="s">
        <v>88</v>
      </c>
      <c r="B356" s="560" t="s">
        <v>89</v>
      </c>
      <c r="C356" s="560" t="s">
        <v>110</v>
      </c>
      <c r="D356" s="565" t="s">
        <v>404</v>
      </c>
      <c r="E356" s="565" t="str">
        <f>+'Merluza común Artesanal'!E274</f>
        <v xml:space="preserve">SABANDIJA (966072) </v>
      </c>
      <c r="F356" s="560" t="s">
        <v>91</v>
      </c>
      <c r="G356" s="560" t="s">
        <v>95</v>
      </c>
      <c r="H356" s="561">
        <f>'Merluza común Artesanal'!N274</f>
        <v>10.673999999999999</v>
      </c>
      <c r="I356" s="561">
        <f>'Merluza común Artesanal'!O274</f>
        <v>0</v>
      </c>
      <c r="J356" s="561">
        <f>'Merluza común Artesanal'!P274</f>
        <v>10.673999999999999</v>
      </c>
      <c r="K356" s="561">
        <f>'Merluza común Artesanal'!Q274</f>
        <v>5.322000000000001</v>
      </c>
      <c r="L356" s="561">
        <f>'Merluza común Artesanal'!R274</f>
        <v>5.3519999999999985</v>
      </c>
      <c r="M356" s="561">
        <f>'Merluza común Artesanal'!S274</f>
        <v>0.49859471613265893</v>
      </c>
      <c r="N356" s="568" t="s">
        <v>258</v>
      </c>
      <c r="O356" s="562">
        <f>Resumen_año!$C$5</f>
        <v>44018</v>
      </c>
      <c r="P356" s="563">
        <v>2020</v>
      </c>
    </row>
    <row r="357" spans="1:16" ht="15.75" customHeight="1">
      <c r="A357" s="354" t="s">
        <v>88</v>
      </c>
      <c r="B357" s="560" t="s">
        <v>89</v>
      </c>
      <c r="C357" s="560" t="s">
        <v>110</v>
      </c>
      <c r="D357" s="565" t="s">
        <v>404</v>
      </c>
      <c r="E357" s="565" t="str">
        <f>+'Merluza común Artesanal'!E277</f>
        <v>TRISTAN II (964422)</v>
      </c>
      <c r="F357" s="560" t="s">
        <v>91</v>
      </c>
      <c r="G357" s="560" t="s">
        <v>91</v>
      </c>
      <c r="H357" s="561">
        <f>'Merluza común Artesanal'!G277</f>
        <v>0.93899999999999995</v>
      </c>
      <c r="I357" s="561">
        <f>'Merluza común Artesanal'!H277</f>
        <v>0</v>
      </c>
      <c r="J357" s="561">
        <f>'Merluza común Artesanal'!I277</f>
        <v>0.93899999999999995</v>
      </c>
      <c r="K357" s="561">
        <f>'Merluza común Artesanal'!J277</f>
        <v>0.81</v>
      </c>
      <c r="L357" s="561">
        <f>'Merluza común Artesanal'!K277</f>
        <v>0.12899999999999989</v>
      </c>
      <c r="M357" s="561">
        <f>'Merluza común Artesanal'!L277</f>
        <v>0.86261980830670937</v>
      </c>
      <c r="N357" s="568" t="str">
        <f>'Merluza común Artesanal'!M277</f>
        <v>-</v>
      </c>
      <c r="O357" s="562">
        <f>Resumen_año!$C$5</f>
        <v>44018</v>
      </c>
      <c r="P357" s="563">
        <v>2020</v>
      </c>
    </row>
    <row r="358" spans="1:16" ht="15.75" customHeight="1">
      <c r="A358" s="354" t="s">
        <v>88</v>
      </c>
      <c r="B358" s="560" t="s">
        <v>89</v>
      </c>
      <c r="C358" s="560" t="s">
        <v>110</v>
      </c>
      <c r="D358" s="565" t="s">
        <v>404</v>
      </c>
      <c r="E358" s="565" t="str">
        <f>+'Merluza común Artesanal'!E277</f>
        <v>TRISTAN II (964422)</v>
      </c>
      <c r="F358" s="560" t="s">
        <v>92</v>
      </c>
      <c r="G358" s="560" t="s">
        <v>93</v>
      </c>
      <c r="H358" s="561">
        <f>'Merluza común Artesanal'!G278</f>
        <v>4.3970000000000002</v>
      </c>
      <c r="I358" s="561">
        <f>'Merluza común Artesanal'!H278</f>
        <v>0</v>
      </c>
      <c r="J358" s="561">
        <f>'Merluza común Artesanal'!I278</f>
        <v>4.5259999999999998</v>
      </c>
      <c r="K358" s="561">
        <f>'Merluza común Artesanal'!J278</f>
        <v>4.7250000000000005</v>
      </c>
      <c r="L358" s="561">
        <f>'Merluza común Artesanal'!K278</f>
        <v>-0.19900000000000073</v>
      </c>
      <c r="M358" s="561">
        <f>'Merluza común Artesanal'!L278</f>
        <v>1.0439681838267787</v>
      </c>
      <c r="N358" s="568">
        <f>'Merluza común Artesanal'!M278</f>
        <v>43973</v>
      </c>
      <c r="O358" s="562">
        <f>Resumen_año!$C$5</f>
        <v>44018</v>
      </c>
      <c r="P358" s="563">
        <v>2020</v>
      </c>
    </row>
    <row r="359" spans="1:16" ht="15.75" customHeight="1">
      <c r="A359" s="354" t="s">
        <v>88</v>
      </c>
      <c r="B359" s="560" t="s">
        <v>89</v>
      </c>
      <c r="C359" s="560" t="s">
        <v>110</v>
      </c>
      <c r="D359" s="565" t="s">
        <v>404</v>
      </c>
      <c r="E359" s="565" t="str">
        <f>+'Merluza común Artesanal'!E277</f>
        <v>TRISTAN II (964422)</v>
      </c>
      <c r="F359" s="560" t="s">
        <v>94</v>
      </c>
      <c r="G359" s="560" t="s">
        <v>95</v>
      </c>
      <c r="H359" s="561">
        <f>'Merluza común Artesanal'!G279</f>
        <v>5.3360000000000003</v>
      </c>
      <c r="I359" s="561">
        <f>'Merluza común Artesanal'!H279</f>
        <v>0</v>
      </c>
      <c r="J359" s="561">
        <f>'Merluza común Artesanal'!I279</f>
        <v>5.1369999999999996</v>
      </c>
      <c r="K359" s="561">
        <f>'Merluza común Artesanal'!J279</f>
        <v>0</v>
      </c>
      <c r="L359" s="561">
        <f>'Merluza común Artesanal'!K279</f>
        <v>5.1369999999999996</v>
      </c>
      <c r="M359" s="561">
        <f>'Merluza común Artesanal'!L279</f>
        <v>0</v>
      </c>
      <c r="N359" s="568" t="str">
        <f>'Merluza común Artesanal'!M279</f>
        <v>-</v>
      </c>
      <c r="O359" s="562">
        <f>Resumen_año!$C$5</f>
        <v>44018</v>
      </c>
      <c r="P359" s="563">
        <v>2020</v>
      </c>
    </row>
    <row r="360" spans="1:16" ht="15.75" customHeight="1">
      <c r="A360" s="354" t="s">
        <v>88</v>
      </c>
      <c r="B360" s="560" t="s">
        <v>89</v>
      </c>
      <c r="C360" s="560" t="s">
        <v>110</v>
      </c>
      <c r="D360" s="565" t="s">
        <v>404</v>
      </c>
      <c r="E360" s="565" t="str">
        <f>+'Merluza común Artesanal'!E277</f>
        <v>TRISTAN II (964422)</v>
      </c>
      <c r="F360" s="560" t="s">
        <v>91</v>
      </c>
      <c r="G360" s="560" t="s">
        <v>95</v>
      </c>
      <c r="H360" s="561">
        <f>'Merluza común Artesanal'!N277</f>
        <v>10.672000000000001</v>
      </c>
      <c r="I360" s="561">
        <f>'Merluza común Artesanal'!O277</f>
        <v>0</v>
      </c>
      <c r="J360" s="561">
        <f>'Merluza común Artesanal'!P277</f>
        <v>10.672000000000001</v>
      </c>
      <c r="K360" s="561">
        <f>'Merluza común Artesanal'!Q277</f>
        <v>5.5350000000000001</v>
      </c>
      <c r="L360" s="561">
        <f>'Merluza común Artesanal'!R277</f>
        <v>5.1370000000000005</v>
      </c>
      <c r="M360" s="561">
        <f>'Merluza común Artesanal'!S277</f>
        <v>0.51864692653673161</v>
      </c>
      <c r="N360" s="568" t="s">
        <v>258</v>
      </c>
      <c r="O360" s="562">
        <f>Resumen_año!$C$5</f>
        <v>44018</v>
      </c>
      <c r="P360" s="563">
        <v>2020</v>
      </c>
    </row>
    <row r="361" spans="1:16" ht="15.75" customHeight="1">
      <c r="A361" s="354" t="s">
        <v>88</v>
      </c>
      <c r="B361" s="560" t="s">
        <v>89</v>
      </c>
      <c r="C361" s="560" t="s">
        <v>110</v>
      </c>
      <c r="D361" s="565" t="s">
        <v>404</v>
      </c>
      <c r="E361" s="565" t="str">
        <f>+'Merluza común Artesanal'!E280</f>
        <v>TRISTAN III (965407)</v>
      </c>
      <c r="F361" s="560" t="s">
        <v>91</v>
      </c>
      <c r="G361" s="560" t="s">
        <v>91</v>
      </c>
      <c r="H361" s="561">
        <f>'Merluza común Artesanal'!G280</f>
        <v>0.94</v>
      </c>
      <c r="I361" s="561">
        <f>'Merluza común Artesanal'!H280</f>
        <v>0</v>
      </c>
      <c r="J361" s="561">
        <f>'Merluza común Artesanal'!I280</f>
        <v>0.94</v>
      </c>
      <c r="K361" s="561">
        <f>'Merluza común Artesanal'!J280</f>
        <v>0.13500000000000001</v>
      </c>
      <c r="L361" s="561">
        <f>'Merluza común Artesanal'!K280</f>
        <v>0.80499999999999994</v>
      </c>
      <c r="M361" s="561">
        <f>'Merluza común Artesanal'!L280</f>
        <v>0.14361702127659576</v>
      </c>
      <c r="N361" s="568" t="str">
        <f>'Merluza común Artesanal'!M280</f>
        <v>-</v>
      </c>
      <c r="O361" s="562">
        <f>Resumen_año!$C$5</f>
        <v>44018</v>
      </c>
      <c r="P361" s="563">
        <v>2020</v>
      </c>
    </row>
    <row r="362" spans="1:16" ht="15.75" customHeight="1">
      <c r="A362" s="354" t="s">
        <v>88</v>
      </c>
      <c r="B362" s="560" t="s">
        <v>89</v>
      </c>
      <c r="C362" s="560" t="s">
        <v>110</v>
      </c>
      <c r="D362" s="565" t="s">
        <v>404</v>
      </c>
      <c r="E362" s="565" t="str">
        <f>+'Merluza común Artesanal'!E280</f>
        <v>TRISTAN III (965407)</v>
      </c>
      <c r="F362" s="560" t="s">
        <v>92</v>
      </c>
      <c r="G362" s="560" t="s">
        <v>93</v>
      </c>
      <c r="H362" s="561">
        <f>'Merluza común Artesanal'!G281</f>
        <v>4.3949999999999996</v>
      </c>
      <c r="I362" s="561">
        <f>'Merluza común Artesanal'!H281</f>
        <v>0</v>
      </c>
      <c r="J362" s="561">
        <f>'Merluza común Artesanal'!I281</f>
        <v>5.1999999999999993</v>
      </c>
      <c r="K362" s="561">
        <f>'Merluza común Artesanal'!J281</f>
        <v>3.78</v>
      </c>
      <c r="L362" s="561">
        <f>'Merluza común Artesanal'!K281</f>
        <v>1.4199999999999995</v>
      </c>
      <c r="M362" s="561">
        <f>'Merluza común Artesanal'!L281</f>
        <v>0.72692307692307701</v>
      </c>
      <c r="N362" s="568" t="str">
        <f>'Merluza común Artesanal'!M281</f>
        <v>-</v>
      </c>
      <c r="O362" s="562">
        <f>Resumen_año!$C$5</f>
        <v>44018</v>
      </c>
      <c r="P362" s="563">
        <v>2020</v>
      </c>
    </row>
    <row r="363" spans="1:16" ht="15.75" customHeight="1">
      <c r="A363" s="354" t="s">
        <v>88</v>
      </c>
      <c r="B363" s="560" t="s">
        <v>89</v>
      </c>
      <c r="C363" s="560" t="s">
        <v>110</v>
      </c>
      <c r="D363" s="565" t="s">
        <v>404</v>
      </c>
      <c r="E363" s="565" t="str">
        <f>+'Merluza común Artesanal'!E280</f>
        <v>TRISTAN III (965407)</v>
      </c>
      <c r="F363" s="560" t="s">
        <v>94</v>
      </c>
      <c r="G363" s="560" t="s">
        <v>95</v>
      </c>
      <c r="H363" s="561">
        <f>'Merluza común Artesanal'!G282</f>
        <v>5.3339999999999996</v>
      </c>
      <c r="I363" s="561">
        <f>'Merluza común Artesanal'!H282</f>
        <v>0</v>
      </c>
      <c r="J363" s="561">
        <f>'Merluza común Artesanal'!I282</f>
        <v>6.7539999999999996</v>
      </c>
      <c r="K363" s="561">
        <f>'Merluza común Artesanal'!J282</f>
        <v>0</v>
      </c>
      <c r="L363" s="561">
        <f>'Merluza común Artesanal'!K282</f>
        <v>6.7539999999999996</v>
      </c>
      <c r="M363" s="561">
        <f>'Merluza común Artesanal'!L282</f>
        <v>0</v>
      </c>
      <c r="N363" s="568" t="str">
        <f>'Merluza común Artesanal'!M282</f>
        <v>-</v>
      </c>
      <c r="O363" s="562">
        <f>Resumen_año!$C$5</f>
        <v>44018</v>
      </c>
      <c r="P363" s="563">
        <v>2020</v>
      </c>
    </row>
    <row r="364" spans="1:16" ht="15.75" customHeight="1">
      <c r="A364" s="354" t="s">
        <v>88</v>
      </c>
      <c r="B364" s="560" t="s">
        <v>89</v>
      </c>
      <c r="C364" s="560" t="s">
        <v>110</v>
      </c>
      <c r="D364" s="565" t="s">
        <v>404</v>
      </c>
      <c r="E364" s="565" t="str">
        <f>+'Merluza común Artesanal'!E280</f>
        <v>TRISTAN III (965407)</v>
      </c>
      <c r="F364" s="560" t="s">
        <v>91</v>
      </c>
      <c r="G364" s="560" t="s">
        <v>95</v>
      </c>
      <c r="H364" s="561">
        <f>'Merluza común Artesanal'!N280</f>
        <v>10.668999999999999</v>
      </c>
      <c r="I364" s="561">
        <f>'Merluza común Artesanal'!O280</f>
        <v>0</v>
      </c>
      <c r="J364" s="561">
        <f>'Merluza común Artesanal'!P280</f>
        <v>10.668999999999999</v>
      </c>
      <c r="K364" s="561">
        <f>'Merluza común Artesanal'!Q280</f>
        <v>3.915</v>
      </c>
      <c r="L364" s="561">
        <f>'Merluza común Artesanal'!R280</f>
        <v>6.7539999999999987</v>
      </c>
      <c r="M364" s="561">
        <f>'Merluza común Artesanal'!S280</f>
        <v>0.36695097947324029</v>
      </c>
      <c r="N364" s="568" t="s">
        <v>258</v>
      </c>
      <c r="O364" s="562">
        <f>Resumen_año!$C$5</f>
        <v>44018</v>
      </c>
      <c r="P364" s="563">
        <v>2020</v>
      </c>
    </row>
    <row r="365" spans="1:16" ht="15.75" customHeight="1">
      <c r="A365" s="354" t="s">
        <v>88</v>
      </c>
      <c r="B365" s="560" t="s">
        <v>89</v>
      </c>
      <c r="C365" s="560" t="s">
        <v>110</v>
      </c>
      <c r="D365" s="565" t="s">
        <v>404</v>
      </c>
      <c r="E365" s="565" t="str">
        <f>+'Merluza común Artesanal'!E283</f>
        <v>LOBO SOLITARIO IV (967956)</v>
      </c>
      <c r="F365" s="560" t="s">
        <v>91</v>
      </c>
      <c r="G365" s="560" t="s">
        <v>91</v>
      </c>
      <c r="H365" s="561">
        <f>'Merluza común Artesanal'!G283</f>
        <v>0.93899999999999995</v>
      </c>
      <c r="I365" s="561">
        <f>'Merluza común Artesanal'!H283</f>
        <v>0</v>
      </c>
      <c r="J365" s="561">
        <f>'Merluza común Artesanal'!I283</f>
        <v>0.93899999999999995</v>
      </c>
      <c r="K365" s="561">
        <f>'Merluza común Artesanal'!J283</f>
        <v>0</v>
      </c>
      <c r="L365" s="561">
        <f>'Merluza común Artesanal'!K283</f>
        <v>0.93899999999999995</v>
      </c>
      <c r="M365" s="561">
        <f>'Merluza común Artesanal'!L283</f>
        <v>0</v>
      </c>
      <c r="N365" s="568" t="str">
        <f>'Merluza común Artesanal'!M283</f>
        <v>-</v>
      </c>
      <c r="O365" s="562">
        <f>Resumen_año!$C$5</f>
        <v>44018</v>
      </c>
      <c r="P365" s="563">
        <v>2020</v>
      </c>
    </row>
    <row r="366" spans="1:16" ht="15.75" customHeight="1">
      <c r="A366" s="354" t="s">
        <v>88</v>
      </c>
      <c r="B366" s="560" t="s">
        <v>89</v>
      </c>
      <c r="C366" s="560" t="s">
        <v>110</v>
      </c>
      <c r="D366" s="565" t="s">
        <v>404</v>
      </c>
      <c r="E366" s="565" t="str">
        <f>+'Merluza común Artesanal'!E283</f>
        <v>LOBO SOLITARIO IV (967956)</v>
      </c>
      <c r="F366" s="560" t="s">
        <v>92</v>
      </c>
      <c r="G366" s="560" t="s">
        <v>93</v>
      </c>
      <c r="H366" s="561">
        <f>'Merluza común Artesanal'!G284</f>
        <v>4.3959999999999999</v>
      </c>
      <c r="I366" s="561">
        <f>'Merluza común Artesanal'!H284</f>
        <v>0</v>
      </c>
      <c r="J366" s="561">
        <f>'Merluza común Artesanal'!I284</f>
        <v>5.335</v>
      </c>
      <c r="K366" s="561">
        <f>'Merluza común Artesanal'!J284</f>
        <v>1.2150000000000001</v>
      </c>
      <c r="L366" s="561">
        <f>'Merluza común Artesanal'!K284</f>
        <v>4.12</v>
      </c>
      <c r="M366" s="561">
        <f>'Merluza común Artesanal'!L284</f>
        <v>0.22774133083411435</v>
      </c>
      <c r="N366" s="568" t="str">
        <f>'Merluza común Artesanal'!M284</f>
        <v>-</v>
      </c>
      <c r="O366" s="562">
        <f>Resumen_año!$C$5</f>
        <v>44018</v>
      </c>
      <c r="P366" s="563">
        <v>2020</v>
      </c>
    </row>
    <row r="367" spans="1:16" ht="15.75" customHeight="1">
      <c r="A367" s="354" t="s">
        <v>88</v>
      </c>
      <c r="B367" s="560" t="s">
        <v>89</v>
      </c>
      <c r="C367" s="560" t="s">
        <v>110</v>
      </c>
      <c r="D367" s="565" t="s">
        <v>404</v>
      </c>
      <c r="E367" s="565" t="str">
        <f>+'Merluza común Artesanal'!E283</f>
        <v>LOBO SOLITARIO IV (967956)</v>
      </c>
      <c r="F367" s="560" t="s">
        <v>94</v>
      </c>
      <c r="G367" s="560" t="s">
        <v>95</v>
      </c>
      <c r="H367" s="561">
        <f>'Merluza común Artesanal'!G285</f>
        <v>5.335</v>
      </c>
      <c r="I367" s="561">
        <f>'Merluza común Artesanal'!H285</f>
        <v>0</v>
      </c>
      <c r="J367" s="561">
        <f>'Merluza común Artesanal'!I285</f>
        <v>9.4550000000000001</v>
      </c>
      <c r="K367" s="561">
        <f>'Merluza común Artesanal'!J285</f>
        <v>0</v>
      </c>
      <c r="L367" s="561">
        <f>'Merluza común Artesanal'!K285</f>
        <v>9.4550000000000001</v>
      </c>
      <c r="M367" s="561">
        <f>'Merluza común Artesanal'!L285</f>
        <v>0</v>
      </c>
      <c r="N367" s="568" t="str">
        <f>'Merluza común Artesanal'!M285</f>
        <v>-</v>
      </c>
      <c r="O367" s="562">
        <f>Resumen_año!$C$5</f>
        <v>44018</v>
      </c>
      <c r="P367" s="563">
        <v>2020</v>
      </c>
    </row>
    <row r="368" spans="1:16" ht="15.75" customHeight="1">
      <c r="A368" s="354" t="s">
        <v>88</v>
      </c>
      <c r="B368" s="560" t="s">
        <v>89</v>
      </c>
      <c r="C368" s="560" t="s">
        <v>110</v>
      </c>
      <c r="D368" s="565" t="s">
        <v>404</v>
      </c>
      <c r="E368" s="565" t="str">
        <f>+'Merluza común Artesanal'!E283</f>
        <v>LOBO SOLITARIO IV (967956)</v>
      </c>
      <c r="F368" s="560" t="s">
        <v>91</v>
      </c>
      <c r="G368" s="560" t="s">
        <v>95</v>
      </c>
      <c r="H368" s="561">
        <f>'Merluza común Artesanal'!N283</f>
        <v>10.67</v>
      </c>
      <c r="I368" s="561">
        <f>'Merluza común Artesanal'!O283</f>
        <v>0</v>
      </c>
      <c r="J368" s="561">
        <f>'Merluza común Artesanal'!P283</f>
        <v>10.67</v>
      </c>
      <c r="K368" s="561">
        <f>'Merluza común Artesanal'!Q283</f>
        <v>1.2150000000000001</v>
      </c>
      <c r="L368" s="561">
        <f>'Merluza común Artesanal'!R283</f>
        <v>9.4550000000000001</v>
      </c>
      <c r="M368" s="561">
        <f>'Merluza común Artesanal'!S283</f>
        <v>0.11387066541705718</v>
      </c>
      <c r="N368" s="568" t="s">
        <v>258</v>
      </c>
      <c r="O368" s="562">
        <f>Resumen_año!$C$5</f>
        <v>44018</v>
      </c>
      <c r="P368" s="563">
        <v>2020</v>
      </c>
    </row>
    <row r="369" spans="1:16" ht="15.75" customHeight="1">
      <c r="A369" s="354" t="s">
        <v>88</v>
      </c>
      <c r="B369" s="560" t="s">
        <v>89</v>
      </c>
      <c r="C369" s="560" t="s">
        <v>110</v>
      </c>
      <c r="D369" s="565" t="s">
        <v>404</v>
      </c>
      <c r="E369" s="565" t="str">
        <f>+'Merluza común Artesanal'!E286</f>
        <v>CORNELIA MARIE 3.0 (967937)</v>
      </c>
      <c r="F369" s="560" t="s">
        <v>91</v>
      </c>
      <c r="G369" s="560" t="s">
        <v>91</v>
      </c>
      <c r="H369" s="561">
        <f>'Merluza común Artesanal'!G286</f>
        <v>0.93899999999999995</v>
      </c>
      <c r="I369" s="561">
        <f>'Merluza común Artesanal'!H286</f>
        <v>0</v>
      </c>
      <c r="J369" s="561">
        <f>'Merluza común Artesanal'!I286</f>
        <v>0.93899999999999995</v>
      </c>
      <c r="K369" s="561">
        <f>'Merluza común Artesanal'!J286</f>
        <v>0.9</v>
      </c>
      <c r="L369" s="561">
        <f>'Merluza común Artesanal'!K286</f>
        <v>3.8999999999999924E-2</v>
      </c>
      <c r="M369" s="561">
        <f>'Merluza común Artesanal'!L286</f>
        <v>0.95846645367412153</v>
      </c>
      <c r="N369" s="568" t="str">
        <f>'Merluza común Artesanal'!M286</f>
        <v>-</v>
      </c>
      <c r="O369" s="562">
        <f>Resumen_año!$C$5</f>
        <v>44018</v>
      </c>
      <c r="P369" s="563">
        <v>2020</v>
      </c>
    </row>
    <row r="370" spans="1:16" ht="15.75" customHeight="1">
      <c r="A370" s="354" t="s">
        <v>88</v>
      </c>
      <c r="B370" s="560" t="s">
        <v>89</v>
      </c>
      <c r="C370" s="560" t="s">
        <v>110</v>
      </c>
      <c r="D370" s="565" t="s">
        <v>404</v>
      </c>
      <c r="E370" s="565" t="str">
        <f>+'Merluza común Artesanal'!E286</f>
        <v>CORNELIA MARIE 3.0 (967937)</v>
      </c>
      <c r="F370" s="560" t="s">
        <v>92</v>
      </c>
      <c r="G370" s="560" t="s">
        <v>93</v>
      </c>
      <c r="H370" s="561">
        <f>'Merluza común Artesanal'!G287</f>
        <v>4.3979999999999997</v>
      </c>
      <c r="I370" s="561">
        <f>'Merluza común Artesanal'!H287</f>
        <v>0</v>
      </c>
      <c r="J370" s="561">
        <f>'Merluza común Artesanal'!I287</f>
        <v>4.4369999999999994</v>
      </c>
      <c r="K370" s="561">
        <f>'Merluza común Artesanal'!J287</f>
        <v>2.177</v>
      </c>
      <c r="L370" s="561">
        <f>'Merluza común Artesanal'!K287</f>
        <v>2.2599999999999993</v>
      </c>
      <c r="M370" s="561">
        <f>'Merluza común Artesanal'!L287</f>
        <v>0.49064683344602217</v>
      </c>
      <c r="N370" s="568" t="str">
        <f>'Merluza común Artesanal'!M287</f>
        <v>-</v>
      </c>
      <c r="O370" s="562">
        <f>Resumen_año!$C$5</f>
        <v>44018</v>
      </c>
      <c r="P370" s="563">
        <v>2020</v>
      </c>
    </row>
    <row r="371" spans="1:16" ht="15.75" customHeight="1">
      <c r="A371" s="354" t="s">
        <v>88</v>
      </c>
      <c r="B371" s="560" t="s">
        <v>89</v>
      </c>
      <c r="C371" s="560" t="s">
        <v>110</v>
      </c>
      <c r="D371" s="565" t="s">
        <v>404</v>
      </c>
      <c r="E371" s="565" t="str">
        <f>+'Merluza común Artesanal'!E286</f>
        <v>CORNELIA MARIE 3.0 (967937)</v>
      </c>
      <c r="F371" s="560" t="s">
        <v>94</v>
      </c>
      <c r="G371" s="560" t="s">
        <v>95</v>
      </c>
      <c r="H371" s="561">
        <f>'Merluza común Artesanal'!G288</f>
        <v>5.3369999999999997</v>
      </c>
      <c r="I371" s="561">
        <f>'Merluza común Artesanal'!H288</f>
        <v>0</v>
      </c>
      <c r="J371" s="561">
        <f>'Merluza común Artesanal'!I288</f>
        <v>7.5969999999999995</v>
      </c>
      <c r="K371" s="561">
        <f>'Merluza común Artesanal'!J288</f>
        <v>0</v>
      </c>
      <c r="L371" s="561">
        <f>'Merluza común Artesanal'!K288</f>
        <v>7.5969999999999995</v>
      </c>
      <c r="M371" s="561">
        <f>'Merluza común Artesanal'!L288</f>
        <v>0</v>
      </c>
      <c r="N371" s="568" t="str">
        <f>'Merluza común Artesanal'!M288</f>
        <v>-</v>
      </c>
      <c r="O371" s="562">
        <f>Resumen_año!$C$5</f>
        <v>44018</v>
      </c>
      <c r="P371" s="563">
        <v>2020</v>
      </c>
    </row>
    <row r="372" spans="1:16" ht="15.75" customHeight="1">
      <c r="A372" s="354" t="s">
        <v>88</v>
      </c>
      <c r="B372" s="560" t="s">
        <v>89</v>
      </c>
      <c r="C372" s="560" t="s">
        <v>110</v>
      </c>
      <c r="D372" s="565" t="s">
        <v>404</v>
      </c>
      <c r="E372" s="565" t="str">
        <f>+'Merluza común Artesanal'!E286</f>
        <v>CORNELIA MARIE 3.0 (967937)</v>
      </c>
      <c r="F372" s="560" t="s">
        <v>91</v>
      </c>
      <c r="G372" s="560" t="s">
        <v>95</v>
      </c>
      <c r="H372" s="561">
        <f>'Merluza común Artesanal'!N286</f>
        <v>10.673999999999999</v>
      </c>
      <c r="I372" s="561">
        <f>'Merluza común Artesanal'!O286</f>
        <v>0</v>
      </c>
      <c r="J372" s="561">
        <f>'Merluza común Artesanal'!P286</f>
        <v>10.673999999999999</v>
      </c>
      <c r="K372" s="561">
        <f>'Merluza común Artesanal'!Q286</f>
        <v>3.077</v>
      </c>
      <c r="L372" s="561">
        <f>'Merluza común Artesanal'!R286</f>
        <v>7.5969999999999995</v>
      </c>
      <c r="M372" s="561">
        <f>'Merluza común Artesanal'!S286</f>
        <v>0.28827056398725875</v>
      </c>
      <c r="N372" s="568" t="s">
        <v>258</v>
      </c>
      <c r="O372" s="562">
        <f>Resumen_año!$C$5</f>
        <v>44018</v>
      </c>
      <c r="P372" s="563">
        <v>2020</v>
      </c>
    </row>
    <row r="373" spans="1:16" ht="15.75" customHeight="1">
      <c r="A373" s="354" t="s">
        <v>88</v>
      </c>
      <c r="B373" s="354" t="s">
        <v>89</v>
      </c>
      <c r="C373" s="354" t="s">
        <v>110</v>
      </c>
      <c r="D373" s="351" t="s">
        <v>404</v>
      </c>
      <c r="E373" s="351" t="str">
        <f>+'Merluza común Artesanal'!E289</f>
        <v>EL LLANERO VI (967255)</v>
      </c>
      <c r="F373" s="474" t="s">
        <v>91</v>
      </c>
      <c r="G373" s="474" t="s">
        <v>91</v>
      </c>
      <c r="H373" s="356">
        <f>'Merluza común Artesanal'!G289</f>
        <v>0.93899999999999995</v>
      </c>
      <c r="I373" s="356">
        <f>'Merluza común Artesanal'!H289</f>
        <v>0</v>
      </c>
      <c r="J373" s="356">
        <f>'Merluza común Artesanal'!I289</f>
        <v>0.93899999999999995</v>
      </c>
      <c r="K373" s="356">
        <f>'Merluza común Artesanal'!J289</f>
        <v>0.378</v>
      </c>
      <c r="L373" s="356">
        <f>'Merluza común Artesanal'!K289</f>
        <v>0.56099999999999994</v>
      </c>
      <c r="M373" s="356">
        <f>'Merluza común Artesanal'!L289</f>
        <v>0.402555910543131</v>
      </c>
      <c r="N373" s="567" t="str">
        <f>'Merluza común Artesanal'!M289</f>
        <v>-</v>
      </c>
      <c r="O373" s="451">
        <f>Resumen_año!$C$5</f>
        <v>44018</v>
      </c>
      <c r="P373" s="475">
        <v>2020</v>
      </c>
    </row>
    <row r="374" spans="1:16" ht="15.75" customHeight="1">
      <c r="A374" s="354" t="s">
        <v>88</v>
      </c>
      <c r="B374" s="354" t="s">
        <v>89</v>
      </c>
      <c r="C374" s="354" t="s">
        <v>110</v>
      </c>
      <c r="D374" s="351" t="s">
        <v>404</v>
      </c>
      <c r="E374" s="351" t="str">
        <f>+'Merluza común Artesanal'!E289</f>
        <v>EL LLANERO VI (967255)</v>
      </c>
      <c r="F374" s="474" t="s">
        <v>92</v>
      </c>
      <c r="G374" s="474" t="s">
        <v>93</v>
      </c>
      <c r="H374" s="356">
        <f>'Merluza común Artesanal'!G290</f>
        <v>4.3979999999999997</v>
      </c>
      <c r="I374" s="356">
        <f>'Merluza común Artesanal'!H290</f>
        <v>0</v>
      </c>
      <c r="J374" s="356">
        <f>'Merluza común Artesanal'!I290</f>
        <v>4.9589999999999996</v>
      </c>
      <c r="K374" s="356">
        <f>'Merluza común Artesanal'!J290</f>
        <v>1.5660000000000001</v>
      </c>
      <c r="L374" s="356">
        <f>'Merluza común Artesanal'!K290</f>
        <v>3.3929999999999998</v>
      </c>
      <c r="M374" s="356">
        <f>'Merluza común Artesanal'!L290</f>
        <v>0.31578947368421056</v>
      </c>
      <c r="N374" s="567" t="str">
        <f>'Merluza común Artesanal'!M290</f>
        <v>-</v>
      </c>
      <c r="O374" s="451">
        <f>Resumen_año!$C$5</f>
        <v>44018</v>
      </c>
      <c r="P374" s="475">
        <v>2020</v>
      </c>
    </row>
    <row r="375" spans="1:16" ht="15.75" customHeight="1">
      <c r="A375" s="354" t="s">
        <v>88</v>
      </c>
      <c r="B375" s="354" t="s">
        <v>89</v>
      </c>
      <c r="C375" s="354" t="s">
        <v>110</v>
      </c>
      <c r="D375" s="351" t="s">
        <v>404</v>
      </c>
      <c r="E375" s="351" t="str">
        <f>+'Merluza común Artesanal'!E289</f>
        <v>EL LLANERO VI (967255)</v>
      </c>
      <c r="F375" s="474" t="s">
        <v>94</v>
      </c>
      <c r="G375" s="474" t="s">
        <v>95</v>
      </c>
      <c r="H375" s="356">
        <f>'Merluza común Artesanal'!G291</f>
        <v>5.3369999999999997</v>
      </c>
      <c r="I375" s="356">
        <f>'Merluza común Artesanal'!H291</f>
        <v>0</v>
      </c>
      <c r="J375" s="356">
        <f>'Merluza común Artesanal'!I291</f>
        <v>8.73</v>
      </c>
      <c r="K375" s="356">
        <f>'Merluza común Artesanal'!J291</f>
        <v>0</v>
      </c>
      <c r="L375" s="356">
        <f>'Merluza común Artesanal'!K291</f>
        <v>8.73</v>
      </c>
      <c r="M375" s="356">
        <f>'Merluza común Artesanal'!L291</f>
        <v>0</v>
      </c>
      <c r="N375" s="567" t="str">
        <f>'Merluza común Artesanal'!M291</f>
        <v>-</v>
      </c>
      <c r="O375" s="451">
        <f>Resumen_año!$C$5</f>
        <v>44018</v>
      </c>
      <c r="P375" s="475">
        <v>2020</v>
      </c>
    </row>
    <row r="376" spans="1:16" ht="15.75" customHeight="1">
      <c r="A376" s="354" t="s">
        <v>88</v>
      </c>
      <c r="B376" s="354" t="s">
        <v>89</v>
      </c>
      <c r="C376" s="354" t="s">
        <v>110</v>
      </c>
      <c r="D376" s="351" t="s">
        <v>404</v>
      </c>
      <c r="E376" s="351" t="str">
        <f>+'Merluza común Artesanal'!E289</f>
        <v>EL LLANERO VI (967255)</v>
      </c>
      <c r="F376" s="474" t="s">
        <v>91</v>
      </c>
      <c r="G376" s="474" t="s">
        <v>95</v>
      </c>
      <c r="H376" s="561">
        <f>'Merluza común Artesanal'!N293</f>
        <v>0</v>
      </c>
      <c r="I376" s="356"/>
      <c r="J376" s="356"/>
      <c r="K376" s="356"/>
      <c r="L376" s="356"/>
      <c r="M376" s="356"/>
      <c r="N376" s="567" t="s">
        <v>258</v>
      </c>
      <c r="O376" s="451">
        <f>Resumen_año!$C$5</f>
        <v>44018</v>
      </c>
      <c r="P376" s="475">
        <v>2020</v>
      </c>
    </row>
    <row r="377" spans="1:16" ht="15.75" customHeight="1">
      <c r="A377" s="354" t="s">
        <v>88</v>
      </c>
      <c r="B377" s="354" t="s">
        <v>89</v>
      </c>
      <c r="C377" s="354" t="s">
        <v>110</v>
      </c>
      <c r="D377" s="351" t="s">
        <v>404</v>
      </c>
      <c r="E377" s="351" t="str">
        <f>+'Merluza común Artesanal'!E292</f>
        <v>EL REY DEL MAR (964745)</v>
      </c>
      <c r="F377" s="474" t="s">
        <v>91</v>
      </c>
      <c r="G377" s="474" t="s">
        <v>91</v>
      </c>
      <c r="H377" s="356">
        <f>'Merluza común Artesanal'!G292</f>
        <v>0.93899999999999995</v>
      </c>
      <c r="I377" s="356">
        <f>'Merluza común Artesanal'!H292</f>
        <v>0</v>
      </c>
      <c r="J377" s="356">
        <f>'Merluza común Artesanal'!I292</f>
        <v>0.93899999999999995</v>
      </c>
      <c r="K377" s="356">
        <f>'Merluza común Artesanal'!J292</f>
        <v>1.4850000000000001</v>
      </c>
      <c r="L377" s="356">
        <f>'Merluza común Artesanal'!K292</f>
        <v>-0.54600000000000015</v>
      </c>
      <c r="M377" s="356">
        <f>'Merluza común Artesanal'!L292</f>
        <v>1.5814696485623005</v>
      </c>
      <c r="N377" s="567">
        <f>'Merluza común Artesanal'!M292</f>
        <v>43858</v>
      </c>
      <c r="O377" s="451">
        <f>Resumen_año!$C$5</f>
        <v>44018</v>
      </c>
      <c r="P377" s="475">
        <v>2020</v>
      </c>
    </row>
    <row r="378" spans="1:16" ht="15.75" customHeight="1">
      <c r="A378" s="354" t="s">
        <v>88</v>
      </c>
      <c r="B378" s="354" t="s">
        <v>89</v>
      </c>
      <c r="C378" s="354" t="s">
        <v>110</v>
      </c>
      <c r="D378" s="351" t="s">
        <v>404</v>
      </c>
      <c r="E378" s="351" t="str">
        <f>+'Merluza común Artesanal'!E292</f>
        <v>EL REY DEL MAR (964745)</v>
      </c>
      <c r="F378" s="474" t="s">
        <v>92</v>
      </c>
      <c r="G378" s="474" t="s">
        <v>93</v>
      </c>
      <c r="H378" s="356">
        <f>'Merluza común Artesanal'!G293</f>
        <v>4.3959999999999999</v>
      </c>
      <c r="I378" s="356">
        <f>'Merluza común Artesanal'!H293</f>
        <v>0</v>
      </c>
      <c r="J378" s="356">
        <f>'Merluza común Artesanal'!I293</f>
        <v>3.8499999999999996</v>
      </c>
      <c r="K378" s="356">
        <f>'Merluza común Artesanal'!J293</f>
        <v>2.4649999999999999</v>
      </c>
      <c r="L378" s="356">
        <f>'Merluza común Artesanal'!K293</f>
        <v>1.3849999999999998</v>
      </c>
      <c r="M378" s="356">
        <f>'Merluza común Artesanal'!L293</f>
        <v>0.64025974025974031</v>
      </c>
      <c r="N378" s="567" t="str">
        <f>'Merluza común Artesanal'!M293</f>
        <v>-</v>
      </c>
      <c r="O378" s="451">
        <f>Resumen_año!$C$5</f>
        <v>44018</v>
      </c>
      <c r="P378" s="475">
        <v>2020</v>
      </c>
    </row>
    <row r="379" spans="1:16" ht="15.75" customHeight="1">
      <c r="A379" s="354" t="s">
        <v>88</v>
      </c>
      <c r="B379" s="354" t="s">
        <v>89</v>
      </c>
      <c r="C379" s="354" t="s">
        <v>110</v>
      </c>
      <c r="D379" s="351" t="s">
        <v>404</v>
      </c>
      <c r="E379" s="351" t="str">
        <f>+'Merluza común Artesanal'!E292</f>
        <v>EL REY DEL MAR (964745)</v>
      </c>
      <c r="F379" s="474" t="s">
        <v>94</v>
      </c>
      <c r="G379" s="474" t="s">
        <v>95</v>
      </c>
      <c r="H379" s="356">
        <f>'Merluza común Artesanal'!G294</f>
        <v>5.3339999999999996</v>
      </c>
      <c r="I379" s="356">
        <f>'Merluza común Artesanal'!H294</f>
        <v>0</v>
      </c>
      <c r="J379" s="356">
        <f>'Merluza común Artesanal'!I294</f>
        <v>6.7189999999999994</v>
      </c>
      <c r="K379" s="356">
        <f>'Merluza común Artesanal'!J294</f>
        <v>0.27</v>
      </c>
      <c r="L379" s="356">
        <f>'Merluza común Artesanal'!K294</f>
        <v>6.4489999999999998</v>
      </c>
      <c r="M379" s="356">
        <f>'Merluza común Artesanal'!L294</f>
        <v>4.0184551272510798E-2</v>
      </c>
      <c r="N379" s="567" t="str">
        <f>'Merluza común Artesanal'!M294</f>
        <v>-</v>
      </c>
      <c r="O379" s="451">
        <f>Resumen_año!$C$5</f>
        <v>44018</v>
      </c>
      <c r="P379" s="475">
        <v>2020</v>
      </c>
    </row>
    <row r="380" spans="1:16" ht="15.75" customHeight="1">
      <c r="A380" s="354" t="s">
        <v>88</v>
      </c>
      <c r="B380" s="354" t="s">
        <v>89</v>
      </c>
      <c r="C380" s="354" t="s">
        <v>110</v>
      </c>
      <c r="D380" s="351" t="s">
        <v>404</v>
      </c>
      <c r="E380" s="351" t="str">
        <f>+'Merluza común Artesanal'!E292</f>
        <v>EL REY DEL MAR (964745)</v>
      </c>
      <c r="F380" s="474" t="s">
        <v>91</v>
      </c>
      <c r="G380" s="474" t="s">
        <v>95</v>
      </c>
      <c r="H380" s="561">
        <f>'Merluza común Artesanal'!N297</f>
        <v>0</v>
      </c>
      <c r="I380" s="356"/>
      <c r="J380" s="356"/>
      <c r="K380" s="356"/>
      <c r="L380" s="356"/>
      <c r="M380" s="356"/>
      <c r="N380" s="567" t="s">
        <v>258</v>
      </c>
      <c r="O380" s="451">
        <f>Resumen_año!$C$5</f>
        <v>44018</v>
      </c>
      <c r="P380" s="475">
        <v>2020</v>
      </c>
    </row>
    <row r="381" spans="1:16" ht="15.75" customHeight="1">
      <c r="A381" s="354" t="s">
        <v>88</v>
      </c>
      <c r="B381" s="354" t="s">
        <v>89</v>
      </c>
      <c r="C381" s="354" t="s">
        <v>110</v>
      </c>
      <c r="D381" s="351" t="s">
        <v>404</v>
      </c>
      <c r="E381" s="351" t="str">
        <f>+'Merluza común Artesanal'!E295</f>
        <v>HALCON CUARTO (966653)</v>
      </c>
      <c r="F381" s="474" t="s">
        <v>91</v>
      </c>
      <c r="G381" s="474" t="s">
        <v>91</v>
      </c>
      <c r="H381" s="356">
        <f>'Merluza común Artesanal'!G295</f>
        <v>0.93899999999999995</v>
      </c>
      <c r="I381" s="356">
        <f>'Merluza común Artesanal'!H295</f>
        <v>0</v>
      </c>
      <c r="J381" s="356">
        <f>'Merluza común Artesanal'!I295</f>
        <v>0.93899999999999995</v>
      </c>
      <c r="K381" s="356">
        <f>'Merluza común Artesanal'!J295</f>
        <v>0.15</v>
      </c>
      <c r="L381" s="356">
        <f>'Merluza común Artesanal'!K295</f>
        <v>0.78899999999999992</v>
      </c>
      <c r="M381" s="356">
        <f>'Merluza común Artesanal'!L295</f>
        <v>0.15974440894568689</v>
      </c>
      <c r="N381" s="567" t="str">
        <f>'Merluza común Artesanal'!M295</f>
        <v>-</v>
      </c>
      <c r="O381" s="451">
        <f>Resumen_año!$C$5</f>
        <v>44018</v>
      </c>
      <c r="P381" s="475">
        <v>2020</v>
      </c>
    </row>
    <row r="382" spans="1:16" ht="15.75" customHeight="1">
      <c r="A382" s="354" t="s">
        <v>88</v>
      </c>
      <c r="B382" s="354" t="s">
        <v>89</v>
      </c>
      <c r="C382" s="354" t="s">
        <v>110</v>
      </c>
      <c r="D382" s="351" t="s">
        <v>404</v>
      </c>
      <c r="E382" s="351" t="str">
        <f>+'Merluza común Artesanal'!E295</f>
        <v>HALCON CUARTO (966653)</v>
      </c>
      <c r="F382" s="354" t="s">
        <v>92</v>
      </c>
      <c r="G382" s="354" t="s">
        <v>93</v>
      </c>
      <c r="H382" s="356">
        <f>'Merluza común Artesanal'!G296</f>
        <v>4.3970000000000002</v>
      </c>
      <c r="I382" s="356">
        <f>'Merluza común Artesanal'!H296</f>
        <v>0</v>
      </c>
      <c r="J382" s="356">
        <f>'Merluza común Artesanal'!I296</f>
        <v>5.1859999999999999</v>
      </c>
      <c r="K382" s="356">
        <f>'Merluza común Artesanal'!J296</f>
        <v>3.8610000000000002</v>
      </c>
      <c r="L382" s="356">
        <f>'Merluza común Artesanal'!K296</f>
        <v>1.3249999999999997</v>
      </c>
      <c r="M382" s="356">
        <f>'Merluza común Artesanal'!L296</f>
        <v>0.74450443501735442</v>
      </c>
      <c r="N382" s="567" t="str">
        <f>'Merluza común Artesanal'!M296</f>
        <v>-</v>
      </c>
      <c r="O382" s="451">
        <f>Resumen_año!$C$5</f>
        <v>44018</v>
      </c>
      <c r="P382" s="475">
        <v>2020</v>
      </c>
    </row>
    <row r="383" spans="1:16" ht="15.75" customHeight="1">
      <c r="A383" s="354" t="s">
        <v>88</v>
      </c>
      <c r="B383" s="354" t="s">
        <v>89</v>
      </c>
      <c r="C383" s="354" t="s">
        <v>110</v>
      </c>
      <c r="D383" s="351" t="s">
        <v>404</v>
      </c>
      <c r="E383" s="351" t="str">
        <f>+'Merluza común Artesanal'!E295</f>
        <v>HALCON CUARTO (966653)</v>
      </c>
      <c r="F383" s="354" t="s">
        <v>94</v>
      </c>
      <c r="G383" s="354" t="s">
        <v>95</v>
      </c>
      <c r="H383" s="356">
        <f>'Merluza común Artesanal'!G297</f>
        <v>5.3360000000000003</v>
      </c>
      <c r="I383" s="356">
        <f>'Merluza común Artesanal'!H297</f>
        <v>0</v>
      </c>
      <c r="J383" s="356">
        <f>'Merluza común Artesanal'!I297</f>
        <v>6.6609999999999996</v>
      </c>
      <c r="K383" s="356">
        <f>'Merluza común Artesanal'!J297</f>
        <v>0.27</v>
      </c>
      <c r="L383" s="356">
        <f>'Merluza común Artesanal'!K297</f>
        <v>6.391</v>
      </c>
      <c r="M383" s="356">
        <f>'Merluza común Artesanal'!L297</f>
        <v>4.0534454286143225E-2</v>
      </c>
      <c r="N383" s="567" t="str">
        <f>'Merluza común Artesanal'!M297</f>
        <v>-</v>
      </c>
      <c r="O383" s="451">
        <f>Resumen_año!$C$5</f>
        <v>44018</v>
      </c>
      <c r="P383" s="475">
        <v>2020</v>
      </c>
    </row>
    <row r="384" spans="1:16" ht="15.75" customHeight="1">
      <c r="A384" s="354" t="s">
        <v>88</v>
      </c>
      <c r="B384" s="354" t="s">
        <v>89</v>
      </c>
      <c r="C384" s="354" t="s">
        <v>110</v>
      </c>
      <c r="D384" s="351" t="s">
        <v>404</v>
      </c>
      <c r="E384" s="351" t="str">
        <f>+'Merluza común Artesanal'!E295</f>
        <v>HALCON CUARTO (966653)</v>
      </c>
      <c r="F384" s="354" t="s">
        <v>91</v>
      </c>
      <c r="G384" s="354" t="s">
        <v>95</v>
      </c>
      <c r="H384" s="561">
        <f>'Merluza común Artesanal'!N301</f>
        <v>10.673</v>
      </c>
      <c r="I384" s="356"/>
      <c r="J384" s="356"/>
      <c r="K384" s="356"/>
      <c r="L384" s="356"/>
      <c r="M384" s="356"/>
      <c r="N384" s="567" t="s">
        <v>258</v>
      </c>
      <c r="O384" s="451">
        <f>Resumen_año!$C$5</f>
        <v>44018</v>
      </c>
      <c r="P384" s="475">
        <v>2020</v>
      </c>
    </row>
    <row r="385" spans="1:16" ht="15.75" customHeight="1">
      <c r="A385" s="354" t="s">
        <v>88</v>
      </c>
      <c r="B385" s="354" t="s">
        <v>89</v>
      </c>
      <c r="C385" s="354" t="s">
        <v>110</v>
      </c>
      <c r="D385" s="351" t="s">
        <v>404</v>
      </c>
      <c r="E385" s="351" t="str">
        <f>+'Merluza común Artesanal'!E298</f>
        <v>SEA SHEPHERD (967391)</v>
      </c>
      <c r="F385" s="354" t="s">
        <v>91</v>
      </c>
      <c r="G385" s="354" t="s">
        <v>91</v>
      </c>
      <c r="H385" s="356">
        <f>'Merluza común Artesanal'!G298</f>
        <v>0.93899999999999995</v>
      </c>
      <c r="I385" s="356">
        <f>'Merluza común Artesanal'!H298</f>
        <v>0</v>
      </c>
      <c r="J385" s="356">
        <f>'Merluza común Artesanal'!I298</f>
        <v>0.93899999999999995</v>
      </c>
      <c r="K385" s="356">
        <f>'Merluza común Artesanal'!J298</f>
        <v>0.11899999999999999</v>
      </c>
      <c r="L385" s="356">
        <f>'Merluza común Artesanal'!K298</f>
        <v>0.82</v>
      </c>
      <c r="M385" s="356">
        <f>'Merluza común Artesanal'!L298</f>
        <v>0.12673056443024494</v>
      </c>
      <c r="N385" s="567" t="str">
        <f>'Merluza común Artesanal'!M298</f>
        <v>-</v>
      </c>
      <c r="O385" s="451">
        <f>Resumen_año!$C$5</f>
        <v>44018</v>
      </c>
      <c r="P385" s="475">
        <v>2020</v>
      </c>
    </row>
    <row r="386" spans="1:16" ht="15.75" customHeight="1">
      <c r="A386" s="354" t="s">
        <v>88</v>
      </c>
      <c r="B386" s="354" t="s">
        <v>89</v>
      </c>
      <c r="C386" s="354" t="s">
        <v>110</v>
      </c>
      <c r="D386" s="351" t="s">
        <v>404</v>
      </c>
      <c r="E386" s="351" t="str">
        <f>+'Merluza común Artesanal'!E298</f>
        <v>SEA SHEPHERD (967391)</v>
      </c>
      <c r="F386" s="354" t="s">
        <v>92</v>
      </c>
      <c r="G386" s="354" t="s">
        <v>93</v>
      </c>
      <c r="H386" s="356">
        <f>'Merluza común Artesanal'!G299</f>
        <v>4.3979999999999997</v>
      </c>
      <c r="I386" s="356">
        <f>'Merluza común Artesanal'!H299</f>
        <v>0</v>
      </c>
      <c r="J386" s="356">
        <f>'Merluza común Artesanal'!I299</f>
        <v>5.218</v>
      </c>
      <c r="K386" s="356">
        <f>'Merluza común Artesanal'!J299</f>
        <v>3.4730000000000003</v>
      </c>
      <c r="L386" s="356">
        <f>'Merluza común Artesanal'!K299</f>
        <v>1.7449999999999997</v>
      </c>
      <c r="M386" s="356">
        <f>'Merluza común Artesanal'!L299</f>
        <v>0.66558068225373712</v>
      </c>
      <c r="N386" s="567" t="str">
        <f>'Merluza común Artesanal'!M299</f>
        <v>-</v>
      </c>
      <c r="O386" s="451">
        <f>Resumen_año!$C$5</f>
        <v>44018</v>
      </c>
      <c r="P386" s="475">
        <v>2020</v>
      </c>
    </row>
    <row r="387" spans="1:16" ht="15.75" customHeight="1">
      <c r="A387" s="354" t="s">
        <v>88</v>
      </c>
      <c r="B387" s="354" t="s">
        <v>89</v>
      </c>
      <c r="C387" s="354" t="s">
        <v>110</v>
      </c>
      <c r="D387" s="351" t="s">
        <v>404</v>
      </c>
      <c r="E387" s="351" t="str">
        <f>+'Merluza común Artesanal'!E298</f>
        <v>SEA SHEPHERD (967391)</v>
      </c>
      <c r="F387" s="354" t="s">
        <v>94</v>
      </c>
      <c r="G387" s="354" t="s">
        <v>95</v>
      </c>
      <c r="H387" s="356">
        <f>'Merluza común Artesanal'!G300</f>
        <v>5.3369999999999997</v>
      </c>
      <c r="I387" s="356">
        <f>'Merluza común Artesanal'!H300</f>
        <v>0</v>
      </c>
      <c r="J387" s="356">
        <f>'Merluza común Artesanal'!I300</f>
        <v>7.081999999999999</v>
      </c>
      <c r="K387" s="356">
        <f>'Merluza común Artesanal'!J300</f>
        <v>0</v>
      </c>
      <c r="L387" s="356">
        <f>'Merluza común Artesanal'!K300</f>
        <v>7.081999999999999</v>
      </c>
      <c r="M387" s="356">
        <f>'Merluza común Artesanal'!L300</f>
        <v>0</v>
      </c>
      <c r="N387" s="567" t="str">
        <f>'Merluza común Artesanal'!M300</f>
        <v>-</v>
      </c>
      <c r="O387" s="451">
        <f>Resumen_año!$C$5</f>
        <v>44018</v>
      </c>
      <c r="P387" s="475">
        <v>2020</v>
      </c>
    </row>
    <row r="388" spans="1:16" ht="15.75" customHeight="1">
      <c r="A388" s="354" t="s">
        <v>88</v>
      </c>
      <c r="B388" s="354" t="s">
        <v>89</v>
      </c>
      <c r="C388" s="354" t="s">
        <v>110</v>
      </c>
      <c r="D388" s="351" t="s">
        <v>404</v>
      </c>
      <c r="E388" s="351" t="str">
        <f>+'Merluza común Artesanal'!E298</f>
        <v>SEA SHEPHERD (967391)</v>
      </c>
      <c r="F388" s="354" t="s">
        <v>91</v>
      </c>
      <c r="G388" s="354" t="s">
        <v>95</v>
      </c>
      <c r="H388" s="561">
        <f>'Merluza común Artesanal'!N305</f>
        <v>0</v>
      </c>
      <c r="I388" s="356"/>
      <c r="J388" s="356"/>
      <c r="K388" s="356"/>
      <c r="L388" s="356"/>
      <c r="M388" s="356"/>
      <c r="N388" s="567" t="s">
        <v>258</v>
      </c>
      <c r="O388" s="451">
        <f>Resumen_año!$C$5</f>
        <v>44018</v>
      </c>
      <c r="P388" s="475">
        <v>2020</v>
      </c>
    </row>
    <row r="389" spans="1:16" ht="15.75" customHeight="1">
      <c r="A389" s="354" t="s">
        <v>88</v>
      </c>
      <c r="B389" s="354" t="s">
        <v>89</v>
      </c>
      <c r="C389" s="354" t="s">
        <v>110</v>
      </c>
      <c r="D389" s="351" t="s">
        <v>404</v>
      </c>
      <c r="E389" s="351" t="str">
        <f>+'Merluza común Artesanal'!E301</f>
        <v>LOBO SOLITARIO V (967631)</v>
      </c>
      <c r="F389" s="354" t="s">
        <v>91</v>
      </c>
      <c r="G389" s="354" t="s">
        <v>91</v>
      </c>
      <c r="H389" s="356">
        <f>'Merluza común Artesanal'!G301</f>
        <v>0.93899999999999995</v>
      </c>
      <c r="I389" s="356">
        <f>'Merluza común Artesanal'!H301</f>
        <v>0</v>
      </c>
      <c r="J389" s="356">
        <f>'Merluza común Artesanal'!I301</f>
        <v>0.93899999999999995</v>
      </c>
      <c r="K389" s="356">
        <f>'Merluza común Artesanal'!J301</f>
        <v>0.43000000000000005</v>
      </c>
      <c r="L389" s="356">
        <f>'Merluza común Artesanal'!K301</f>
        <v>0.5089999999999999</v>
      </c>
      <c r="M389" s="356">
        <f>'Merluza común Artesanal'!L301</f>
        <v>0.45793397231096922</v>
      </c>
      <c r="N389" s="567" t="str">
        <f>'Merluza común Artesanal'!M301</f>
        <v>-</v>
      </c>
      <c r="O389" s="451">
        <f>Resumen_año!$C$5</f>
        <v>44018</v>
      </c>
      <c r="P389" s="475">
        <v>2020</v>
      </c>
    </row>
    <row r="390" spans="1:16" ht="15.75" customHeight="1">
      <c r="A390" s="354" t="s">
        <v>88</v>
      </c>
      <c r="B390" s="354" t="s">
        <v>89</v>
      </c>
      <c r="C390" s="354" t="s">
        <v>110</v>
      </c>
      <c r="D390" s="351" t="s">
        <v>404</v>
      </c>
      <c r="E390" s="351" t="str">
        <f>+'Merluza común Artesanal'!E301</f>
        <v>LOBO SOLITARIO V (967631)</v>
      </c>
      <c r="F390" s="354" t="s">
        <v>92</v>
      </c>
      <c r="G390" s="354" t="s">
        <v>93</v>
      </c>
      <c r="H390" s="356">
        <f>'Merluza común Artesanal'!G302</f>
        <v>4.3970000000000002</v>
      </c>
      <c r="I390" s="356">
        <f>'Merluza común Artesanal'!H302</f>
        <v>0</v>
      </c>
      <c r="J390" s="356">
        <f>'Merluza común Artesanal'!I302</f>
        <v>4.9060000000000006</v>
      </c>
      <c r="K390" s="356">
        <f>'Merluza común Artesanal'!J302</f>
        <v>4.4799999999999995</v>
      </c>
      <c r="L390" s="356">
        <f>'Merluza común Artesanal'!K302</f>
        <v>0.42600000000000104</v>
      </c>
      <c r="M390" s="356">
        <f>'Merluza común Artesanal'!L302</f>
        <v>0.91316754993885019</v>
      </c>
      <c r="N390" s="567" t="str">
        <f>'Merluza común Artesanal'!M302</f>
        <v>-</v>
      </c>
      <c r="O390" s="451">
        <f>Resumen_año!$C$5</f>
        <v>44018</v>
      </c>
      <c r="P390" s="475">
        <v>2020</v>
      </c>
    </row>
    <row r="391" spans="1:16" ht="15.75" customHeight="1">
      <c r="A391" s="354" t="s">
        <v>88</v>
      </c>
      <c r="B391" s="354" t="s">
        <v>89</v>
      </c>
      <c r="C391" s="354" t="s">
        <v>110</v>
      </c>
      <c r="D391" s="351" t="s">
        <v>404</v>
      </c>
      <c r="E391" s="351" t="str">
        <f>+'Merluza común Artesanal'!E301</f>
        <v>LOBO SOLITARIO V (967631)</v>
      </c>
      <c r="F391" s="354" t="s">
        <v>94</v>
      </c>
      <c r="G391" s="354" t="s">
        <v>95</v>
      </c>
      <c r="H391" s="356">
        <f>'Merluza común Artesanal'!G303</f>
        <v>5.3369999999999997</v>
      </c>
      <c r="I391" s="356">
        <f>'Merluza común Artesanal'!H303</f>
        <v>0</v>
      </c>
      <c r="J391" s="356">
        <f>'Merluza común Artesanal'!I303</f>
        <v>5.7630000000000008</v>
      </c>
      <c r="K391" s="356">
        <f>'Merluza común Artesanal'!J303</f>
        <v>0.2</v>
      </c>
      <c r="L391" s="356">
        <f>'Merluza común Artesanal'!K303</f>
        <v>5.5630000000000006</v>
      </c>
      <c r="M391" s="356">
        <f>'Merluza común Artesanal'!L303</f>
        <v>3.4704147145583897E-2</v>
      </c>
      <c r="N391" s="567" t="str">
        <f>'Merluza común Artesanal'!M303</f>
        <v>-</v>
      </c>
      <c r="O391" s="451">
        <f>Resumen_año!$C$5</f>
        <v>44018</v>
      </c>
      <c r="P391" s="475">
        <v>2020</v>
      </c>
    </row>
    <row r="392" spans="1:16" ht="15.75" customHeight="1">
      <c r="A392" s="354" t="s">
        <v>88</v>
      </c>
      <c r="B392" s="354" t="s">
        <v>89</v>
      </c>
      <c r="C392" s="354" t="s">
        <v>110</v>
      </c>
      <c r="D392" s="351" t="s">
        <v>404</v>
      </c>
      <c r="E392" s="351" t="str">
        <f>+'Merluza común Artesanal'!E301</f>
        <v>LOBO SOLITARIO V (967631)</v>
      </c>
      <c r="F392" s="354" t="s">
        <v>91</v>
      </c>
      <c r="G392" s="354" t="s">
        <v>95</v>
      </c>
      <c r="H392" s="561">
        <f>'Merluza común Artesanal'!N309</f>
        <v>0</v>
      </c>
      <c r="I392" s="356"/>
      <c r="J392" s="356"/>
      <c r="K392" s="356"/>
      <c r="L392" s="356"/>
      <c r="M392" s="356"/>
      <c r="N392" s="567" t="s">
        <v>258</v>
      </c>
      <c r="O392" s="451">
        <f>Resumen_año!$C$5</f>
        <v>44018</v>
      </c>
      <c r="P392" s="475">
        <v>2020</v>
      </c>
    </row>
    <row r="393" spans="1:16" ht="15.75" customHeight="1">
      <c r="A393" s="354" t="s">
        <v>88</v>
      </c>
      <c r="B393" s="354" t="s">
        <v>89</v>
      </c>
      <c r="C393" s="354" t="s">
        <v>110</v>
      </c>
      <c r="D393" s="351" t="s">
        <v>404</v>
      </c>
      <c r="E393" s="351" t="str">
        <f>+'Merluza común Artesanal'!E304</f>
        <v>PAULITO I (955236)</v>
      </c>
      <c r="F393" s="354" t="s">
        <v>91</v>
      </c>
      <c r="G393" s="354" t="s">
        <v>91</v>
      </c>
      <c r="H393" s="356">
        <f>'Merluza común Artesanal'!G304</f>
        <v>0.93899999999999995</v>
      </c>
      <c r="I393" s="356">
        <f>'Merluza común Artesanal'!H304</f>
        <v>0</v>
      </c>
      <c r="J393" s="356">
        <f>'Merluza común Artesanal'!I304</f>
        <v>0.93899999999999995</v>
      </c>
      <c r="K393" s="356">
        <f>'Merluza común Artesanal'!J304</f>
        <v>0.65</v>
      </c>
      <c r="L393" s="356">
        <f>'Merluza común Artesanal'!K304</f>
        <v>0.28899999999999992</v>
      </c>
      <c r="M393" s="356">
        <f>'Merluza común Artesanal'!L304</f>
        <v>0.69222577209797664</v>
      </c>
      <c r="N393" s="567" t="str">
        <f>'Merluza común Artesanal'!M304</f>
        <v>-</v>
      </c>
      <c r="O393" s="451">
        <f>Resumen_año!$C$5</f>
        <v>44018</v>
      </c>
      <c r="P393" s="475">
        <v>2020</v>
      </c>
    </row>
    <row r="394" spans="1:16" ht="15.75" customHeight="1">
      <c r="A394" s="354" t="s">
        <v>88</v>
      </c>
      <c r="B394" s="354" t="s">
        <v>89</v>
      </c>
      <c r="C394" s="354" t="s">
        <v>110</v>
      </c>
      <c r="D394" s="351" t="s">
        <v>404</v>
      </c>
      <c r="E394" s="351" t="str">
        <f>+'Merluza común Artesanal'!E304</f>
        <v>PAULITO I (955236)</v>
      </c>
      <c r="F394" s="354" t="s">
        <v>92</v>
      </c>
      <c r="G394" s="354" t="s">
        <v>93</v>
      </c>
      <c r="H394" s="356">
        <f>'Merluza común Artesanal'!G305</f>
        <v>4.3970000000000002</v>
      </c>
      <c r="I394" s="356">
        <f>'Merluza común Artesanal'!H305</f>
        <v>0</v>
      </c>
      <c r="J394" s="356">
        <f>'Merluza común Artesanal'!I305</f>
        <v>4.6859999999999999</v>
      </c>
      <c r="K394" s="356">
        <f>'Merluza común Artesanal'!J305</f>
        <v>3.24</v>
      </c>
      <c r="L394" s="356">
        <f>'Merluza común Artesanal'!K305</f>
        <v>1.4459999999999997</v>
      </c>
      <c r="M394" s="356">
        <f>'Merluza común Artesanal'!L305</f>
        <v>0.6914212548015366</v>
      </c>
      <c r="N394" s="567" t="str">
        <f>'Merluza común Artesanal'!M305</f>
        <v>-</v>
      </c>
      <c r="O394" s="451">
        <f>Resumen_año!$C$5</f>
        <v>44018</v>
      </c>
      <c r="P394" s="475">
        <v>2020</v>
      </c>
    </row>
    <row r="395" spans="1:16" ht="15.75" customHeight="1">
      <c r="A395" s="354" t="s">
        <v>88</v>
      </c>
      <c r="B395" s="354" t="s">
        <v>89</v>
      </c>
      <c r="C395" s="354" t="s">
        <v>110</v>
      </c>
      <c r="D395" s="351" t="s">
        <v>404</v>
      </c>
      <c r="E395" s="351" t="str">
        <f>+'Merluza común Artesanal'!E304</f>
        <v>PAULITO I (955236)</v>
      </c>
      <c r="F395" s="354" t="s">
        <v>94</v>
      </c>
      <c r="G395" s="354" t="s">
        <v>95</v>
      </c>
      <c r="H395" s="356">
        <f>'Merluza común Artesanal'!G306</f>
        <v>5.3360000000000003</v>
      </c>
      <c r="I395" s="356">
        <f>'Merluza común Artesanal'!H306</f>
        <v>0</v>
      </c>
      <c r="J395" s="356">
        <f>'Merluza común Artesanal'!I306</f>
        <v>6.782</v>
      </c>
      <c r="K395" s="356">
        <f>'Merluza común Artesanal'!J306</f>
        <v>0</v>
      </c>
      <c r="L395" s="356">
        <f>'Merluza común Artesanal'!K306</f>
        <v>6.782</v>
      </c>
      <c r="M395" s="356">
        <f>'Merluza común Artesanal'!L306</f>
        <v>0</v>
      </c>
      <c r="N395" s="567" t="str">
        <f>'Merluza común Artesanal'!M306</f>
        <v>-</v>
      </c>
      <c r="O395" s="451">
        <f>Resumen_año!$C$5</f>
        <v>44018</v>
      </c>
      <c r="P395" s="475">
        <v>2020</v>
      </c>
    </row>
    <row r="396" spans="1:16" ht="15.75" customHeight="1">
      <c r="A396" s="354" t="s">
        <v>88</v>
      </c>
      <c r="B396" s="354" t="s">
        <v>89</v>
      </c>
      <c r="C396" s="354" t="s">
        <v>110</v>
      </c>
      <c r="D396" s="351" t="s">
        <v>404</v>
      </c>
      <c r="E396" s="351" t="str">
        <f>+'Merluza común Artesanal'!E304</f>
        <v>PAULITO I (955236)</v>
      </c>
      <c r="F396" s="354" t="s">
        <v>91</v>
      </c>
      <c r="G396" s="354" t="s">
        <v>95</v>
      </c>
      <c r="H396" s="561">
        <f>'Merluza común Artesanal'!N313</f>
        <v>10.676</v>
      </c>
      <c r="I396" s="356"/>
      <c r="J396" s="356"/>
      <c r="K396" s="356"/>
      <c r="L396" s="356"/>
      <c r="M396" s="356"/>
      <c r="N396" s="567" t="s">
        <v>258</v>
      </c>
      <c r="O396" s="451">
        <f>Resumen_año!$C$5</f>
        <v>44018</v>
      </c>
      <c r="P396" s="475">
        <v>2020</v>
      </c>
    </row>
    <row r="397" spans="1:16" ht="15.75" customHeight="1">
      <c r="A397" s="354" t="s">
        <v>88</v>
      </c>
      <c r="B397" s="354" t="s">
        <v>89</v>
      </c>
      <c r="C397" s="354" t="s">
        <v>110</v>
      </c>
      <c r="D397" s="351" t="s">
        <v>404</v>
      </c>
      <c r="E397" s="351" t="str">
        <f>+'Merluza común Artesanal'!E307</f>
        <v>PERLA NEGRA II (967660)</v>
      </c>
      <c r="F397" s="354" t="s">
        <v>91</v>
      </c>
      <c r="G397" s="354" t="s">
        <v>91</v>
      </c>
      <c r="H397" s="356">
        <f>'Merluza común Artesanal'!G307</f>
        <v>0.93899999999999995</v>
      </c>
      <c r="I397" s="356">
        <f>'Merluza común Artesanal'!H307</f>
        <v>0</v>
      </c>
      <c r="J397" s="356">
        <f>'Merluza común Artesanal'!I307</f>
        <v>0.93899999999999995</v>
      </c>
      <c r="K397" s="356">
        <f>'Merluza común Artesanal'!J307</f>
        <v>0.61199999999999999</v>
      </c>
      <c r="L397" s="356">
        <f>'Merluza común Artesanal'!K307</f>
        <v>0.32699999999999996</v>
      </c>
      <c r="M397" s="356">
        <f>'Merluza común Artesanal'!L307</f>
        <v>0.65175718849840258</v>
      </c>
      <c r="N397" s="567" t="str">
        <f>'Merluza común Artesanal'!M307</f>
        <v>-</v>
      </c>
      <c r="O397" s="451">
        <f>Resumen_año!$C$5</f>
        <v>44018</v>
      </c>
      <c r="P397" s="475">
        <v>2020</v>
      </c>
    </row>
    <row r="398" spans="1:16" ht="15.75" customHeight="1">
      <c r="A398" s="354" t="s">
        <v>88</v>
      </c>
      <c r="B398" s="354" t="s">
        <v>89</v>
      </c>
      <c r="C398" s="354" t="s">
        <v>110</v>
      </c>
      <c r="D398" s="351" t="s">
        <v>404</v>
      </c>
      <c r="E398" s="351" t="str">
        <f>+'Merluza común Artesanal'!E307</f>
        <v>PERLA NEGRA II (967660)</v>
      </c>
      <c r="F398" s="354" t="s">
        <v>92</v>
      </c>
      <c r="G398" s="354" t="s">
        <v>93</v>
      </c>
      <c r="H398" s="356">
        <f>'Merluza común Artesanal'!G308</f>
        <v>4.3970000000000002</v>
      </c>
      <c r="I398" s="356">
        <f>'Merluza común Artesanal'!H308</f>
        <v>0</v>
      </c>
      <c r="J398" s="356">
        <f>'Merluza común Artesanal'!I308</f>
        <v>4.7240000000000002</v>
      </c>
      <c r="K398" s="356">
        <f>'Merluza común Artesanal'!J308</f>
        <v>2.9350000000000001</v>
      </c>
      <c r="L398" s="356">
        <f>'Merluza común Artesanal'!K308</f>
        <v>1.7890000000000001</v>
      </c>
      <c r="M398" s="356">
        <f>'Merluza común Artesanal'!L308</f>
        <v>0.62129551227773072</v>
      </c>
      <c r="N398" s="567" t="str">
        <f>'Merluza común Artesanal'!M308</f>
        <v>-</v>
      </c>
      <c r="O398" s="451">
        <f>Resumen_año!$C$5</f>
        <v>44018</v>
      </c>
      <c r="P398" s="475">
        <v>2020</v>
      </c>
    </row>
    <row r="399" spans="1:16" ht="15.75" customHeight="1">
      <c r="A399" s="354" t="s">
        <v>88</v>
      </c>
      <c r="B399" s="354" t="s">
        <v>89</v>
      </c>
      <c r="C399" s="354" t="s">
        <v>110</v>
      </c>
      <c r="D399" s="351" t="s">
        <v>404</v>
      </c>
      <c r="E399" s="351" t="str">
        <f>+'Merluza común Artesanal'!E307</f>
        <v>PERLA NEGRA II (967660)</v>
      </c>
      <c r="F399" s="354" t="s">
        <v>94</v>
      </c>
      <c r="G399" s="354" t="s">
        <v>95</v>
      </c>
      <c r="H399" s="356">
        <f>'Merluza común Artesanal'!G309</f>
        <v>5.3360000000000003</v>
      </c>
      <c r="I399" s="356">
        <f>'Merluza común Artesanal'!H309</f>
        <v>0</v>
      </c>
      <c r="J399" s="356">
        <f>'Merluza común Artesanal'!I309</f>
        <v>7.125</v>
      </c>
      <c r="K399" s="356">
        <f>'Merluza común Artesanal'!J309</f>
        <v>0.05</v>
      </c>
      <c r="L399" s="356">
        <f>'Merluza común Artesanal'!K309</f>
        <v>7.0750000000000002</v>
      </c>
      <c r="M399" s="356">
        <f>'Merluza común Artesanal'!L309</f>
        <v>7.0175438596491229E-3</v>
      </c>
      <c r="N399" s="567" t="str">
        <f>'Merluza común Artesanal'!M309</f>
        <v>-</v>
      </c>
      <c r="O399" s="451">
        <f>Resumen_año!$C$5</f>
        <v>44018</v>
      </c>
      <c r="P399" s="475">
        <v>2020</v>
      </c>
    </row>
    <row r="400" spans="1:16" ht="15.75" customHeight="1">
      <c r="A400" s="354" t="s">
        <v>88</v>
      </c>
      <c r="B400" s="354" t="s">
        <v>89</v>
      </c>
      <c r="C400" s="354" t="s">
        <v>110</v>
      </c>
      <c r="D400" s="351" t="s">
        <v>404</v>
      </c>
      <c r="E400" s="351" t="str">
        <f>+'Merluza común Artesanal'!E307</f>
        <v>PERLA NEGRA II (967660)</v>
      </c>
      <c r="F400" s="354" t="s">
        <v>91</v>
      </c>
      <c r="G400" s="354" t="s">
        <v>95</v>
      </c>
      <c r="H400" s="561">
        <f>'Merluza común Artesanal'!N317</f>
        <v>0</v>
      </c>
      <c r="I400" s="356"/>
      <c r="J400" s="356"/>
      <c r="K400" s="356"/>
      <c r="L400" s="356"/>
      <c r="M400" s="356"/>
      <c r="N400" s="567" t="s">
        <v>258</v>
      </c>
      <c r="O400" s="451">
        <f>Resumen_año!$C$5</f>
        <v>44018</v>
      </c>
      <c r="P400" s="475">
        <v>2020</v>
      </c>
    </row>
    <row r="401" spans="1:16" ht="15.75" customHeight="1">
      <c r="A401" s="354" t="s">
        <v>88</v>
      </c>
      <c r="B401" s="354" t="s">
        <v>89</v>
      </c>
      <c r="C401" s="354" t="s">
        <v>110</v>
      </c>
      <c r="D401" s="351" t="s">
        <v>404</v>
      </c>
      <c r="E401" s="351" t="str">
        <f>+'Merluza común Artesanal'!E310</f>
        <v>RAPA NUI III (965621)</v>
      </c>
      <c r="F401" s="354" t="s">
        <v>91</v>
      </c>
      <c r="G401" s="354" t="s">
        <v>91</v>
      </c>
      <c r="H401" s="356">
        <f>'Merluza común Artesanal'!G310</f>
        <v>0.93899999999999995</v>
      </c>
      <c r="I401" s="356">
        <f>'Merluza común Artesanal'!H310</f>
        <v>0</v>
      </c>
      <c r="J401" s="356">
        <f>'Merluza común Artesanal'!I310</f>
        <v>0.93899999999999995</v>
      </c>
      <c r="K401" s="356">
        <f>'Merluza común Artesanal'!J310</f>
        <v>0</v>
      </c>
      <c r="L401" s="356">
        <f>'Merluza común Artesanal'!K310</f>
        <v>0.93899999999999995</v>
      </c>
      <c r="M401" s="356">
        <f>'Merluza común Artesanal'!L310</f>
        <v>0</v>
      </c>
      <c r="N401" s="567" t="str">
        <f>'Merluza común Artesanal'!M310</f>
        <v>-</v>
      </c>
      <c r="O401" s="451">
        <f>Resumen_año!$C$5</f>
        <v>44018</v>
      </c>
      <c r="P401" s="475">
        <v>2020</v>
      </c>
    </row>
    <row r="402" spans="1:16" ht="15.75" customHeight="1">
      <c r="A402" s="354" t="s">
        <v>88</v>
      </c>
      <c r="B402" s="354" t="s">
        <v>89</v>
      </c>
      <c r="C402" s="354" t="s">
        <v>110</v>
      </c>
      <c r="D402" s="351" t="s">
        <v>404</v>
      </c>
      <c r="E402" s="351" t="str">
        <f>+'Merluza común Artesanal'!E310</f>
        <v>RAPA NUI III (965621)</v>
      </c>
      <c r="F402" s="354" t="s">
        <v>92</v>
      </c>
      <c r="G402" s="354" t="s">
        <v>93</v>
      </c>
      <c r="H402" s="356">
        <f>'Merluza común Artesanal'!G311</f>
        <v>4.3979999999999997</v>
      </c>
      <c r="I402" s="356">
        <f>'Merluza común Artesanal'!H311</f>
        <v>0</v>
      </c>
      <c r="J402" s="356">
        <f>'Merluza común Artesanal'!I311</f>
        <v>5.3369999999999997</v>
      </c>
      <c r="K402" s="356">
        <f>'Merluza común Artesanal'!J311</f>
        <v>2.6329999999999996</v>
      </c>
      <c r="L402" s="356">
        <f>'Merluza común Artesanal'!K311</f>
        <v>2.7040000000000002</v>
      </c>
      <c r="M402" s="356">
        <f>'Merluza común Artesanal'!L311</f>
        <v>0.49334832302791826</v>
      </c>
      <c r="N402" s="567" t="str">
        <f>'Merluza común Artesanal'!M311</f>
        <v>-</v>
      </c>
      <c r="O402" s="451">
        <f>Resumen_año!$C$5</f>
        <v>44018</v>
      </c>
      <c r="P402" s="475">
        <v>2020</v>
      </c>
    </row>
    <row r="403" spans="1:16" ht="15.75" customHeight="1">
      <c r="A403" s="354" t="s">
        <v>88</v>
      </c>
      <c r="B403" s="354" t="s">
        <v>89</v>
      </c>
      <c r="C403" s="354" t="s">
        <v>110</v>
      </c>
      <c r="D403" s="351" t="s">
        <v>404</v>
      </c>
      <c r="E403" s="351" t="str">
        <f>+'Merluza común Artesanal'!E310</f>
        <v>RAPA NUI III (965621)</v>
      </c>
      <c r="F403" s="354" t="s">
        <v>94</v>
      </c>
      <c r="G403" s="354" t="s">
        <v>95</v>
      </c>
      <c r="H403" s="356">
        <f>'Merluza común Artesanal'!G312</f>
        <v>5.3369999999999997</v>
      </c>
      <c r="I403" s="356">
        <f>'Merluza común Artesanal'!H312</f>
        <v>0</v>
      </c>
      <c r="J403" s="356">
        <f>'Merluza común Artesanal'!I312</f>
        <v>8.0410000000000004</v>
      </c>
      <c r="K403" s="356">
        <f>'Merluza común Artesanal'!J312</f>
        <v>0</v>
      </c>
      <c r="L403" s="356">
        <f>'Merluza común Artesanal'!K312</f>
        <v>8.0410000000000004</v>
      </c>
      <c r="M403" s="356">
        <f>'Merluza común Artesanal'!L312</f>
        <v>0</v>
      </c>
      <c r="N403" s="567" t="str">
        <f>'Merluza común Artesanal'!M312</f>
        <v>-</v>
      </c>
      <c r="O403" s="451">
        <f>Resumen_año!$C$5</f>
        <v>44018</v>
      </c>
      <c r="P403" s="475">
        <v>2020</v>
      </c>
    </row>
    <row r="404" spans="1:16" ht="15.75" customHeight="1">
      <c r="A404" s="354" t="s">
        <v>88</v>
      </c>
      <c r="B404" s="354" t="s">
        <v>89</v>
      </c>
      <c r="C404" s="354" t="s">
        <v>110</v>
      </c>
      <c r="D404" s="351" t="s">
        <v>404</v>
      </c>
      <c r="E404" s="351" t="str">
        <f>+'Merluza común Artesanal'!E310</f>
        <v>RAPA NUI III (965621)</v>
      </c>
      <c r="F404" s="354" t="s">
        <v>91</v>
      </c>
      <c r="G404" s="354" t="s">
        <v>95</v>
      </c>
      <c r="H404" s="561">
        <f>'Merluza común Artesanal'!N321</f>
        <v>0</v>
      </c>
      <c r="I404" s="356"/>
      <c r="J404" s="356"/>
      <c r="K404" s="356"/>
      <c r="L404" s="356"/>
      <c r="M404" s="356"/>
      <c r="N404" s="567" t="s">
        <v>258</v>
      </c>
      <c r="O404" s="451">
        <f>Resumen_año!$C$5</f>
        <v>44018</v>
      </c>
      <c r="P404" s="475">
        <v>2020</v>
      </c>
    </row>
    <row r="405" spans="1:16" ht="15.75" customHeight="1">
      <c r="A405" s="354" t="s">
        <v>88</v>
      </c>
      <c r="B405" s="354" t="s">
        <v>89</v>
      </c>
      <c r="C405" s="354" t="s">
        <v>110</v>
      </c>
      <c r="D405" s="351" t="s">
        <v>404</v>
      </c>
      <c r="E405" s="351" t="str">
        <f>+'Merluza común Artesanal'!E313</f>
        <v>RAPA NUI VII (966898)</v>
      </c>
      <c r="F405" s="354" t="s">
        <v>91</v>
      </c>
      <c r="G405" s="354" t="s">
        <v>91</v>
      </c>
      <c r="H405" s="356">
        <f>'Merluza común Artesanal'!G313</f>
        <v>0.93899999999999995</v>
      </c>
      <c r="I405" s="356">
        <f>'Merluza común Artesanal'!H313</f>
        <v>0</v>
      </c>
      <c r="J405" s="356">
        <f>'Merluza común Artesanal'!I313</f>
        <v>0.93899999999999995</v>
      </c>
      <c r="K405" s="356">
        <f>'Merluza común Artesanal'!J313</f>
        <v>0.35</v>
      </c>
      <c r="L405" s="356">
        <f>'Merluza común Artesanal'!K313</f>
        <v>0.58899999999999997</v>
      </c>
      <c r="M405" s="356">
        <f>'Merluza común Artesanal'!L313</f>
        <v>0.37273695420660274</v>
      </c>
      <c r="N405" s="567" t="str">
        <f>'Merluza común Artesanal'!M313</f>
        <v>-</v>
      </c>
      <c r="O405" s="451">
        <f>Resumen_año!$C$5</f>
        <v>44018</v>
      </c>
      <c r="P405" s="475">
        <v>2020</v>
      </c>
    </row>
    <row r="406" spans="1:16" ht="15.75" customHeight="1">
      <c r="A406" s="354" t="s">
        <v>88</v>
      </c>
      <c r="B406" s="354" t="s">
        <v>89</v>
      </c>
      <c r="C406" s="354" t="s">
        <v>110</v>
      </c>
      <c r="D406" s="351" t="s">
        <v>404</v>
      </c>
      <c r="E406" s="351" t="str">
        <f>+'Merluza común Artesanal'!E313</f>
        <v>RAPA NUI VII (966898)</v>
      </c>
      <c r="F406" s="354" t="s">
        <v>92</v>
      </c>
      <c r="G406" s="354" t="s">
        <v>93</v>
      </c>
      <c r="H406" s="356">
        <f>'Merluza común Artesanal'!G314</f>
        <v>4.399</v>
      </c>
      <c r="I406" s="356">
        <f>'Merluza común Artesanal'!H314</f>
        <v>0</v>
      </c>
      <c r="J406" s="356">
        <f>'Merluza común Artesanal'!I314</f>
        <v>4.9879999999999995</v>
      </c>
      <c r="K406" s="356">
        <f>'Merluza común Artesanal'!J314</f>
        <v>3.13</v>
      </c>
      <c r="L406" s="356">
        <f>'Merluza común Artesanal'!K314</f>
        <v>1.8579999999999997</v>
      </c>
      <c r="M406" s="356">
        <f>'Merluza común Artesanal'!L314</f>
        <v>0.62750601443464316</v>
      </c>
      <c r="N406" s="567" t="str">
        <f>'Merluza común Artesanal'!M314</f>
        <v>-</v>
      </c>
      <c r="O406" s="451">
        <f>Resumen_año!$C$5</f>
        <v>44018</v>
      </c>
      <c r="P406" s="475">
        <v>2020</v>
      </c>
    </row>
    <row r="407" spans="1:16" ht="15.75" customHeight="1">
      <c r="A407" s="354" t="s">
        <v>88</v>
      </c>
      <c r="B407" s="354" t="s">
        <v>89</v>
      </c>
      <c r="C407" s="354" t="s">
        <v>110</v>
      </c>
      <c r="D407" s="351" t="s">
        <v>404</v>
      </c>
      <c r="E407" s="351" t="str">
        <f>+'Merluza común Artesanal'!E313</f>
        <v>RAPA NUI VII (966898)</v>
      </c>
      <c r="F407" s="354" t="s">
        <v>94</v>
      </c>
      <c r="G407" s="354" t="s">
        <v>95</v>
      </c>
      <c r="H407" s="356">
        <f>'Merluza común Artesanal'!G315</f>
        <v>5.3380000000000001</v>
      </c>
      <c r="I407" s="356">
        <f>'Merluza común Artesanal'!H315</f>
        <v>0</v>
      </c>
      <c r="J407" s="356">
        <f>'Merluza común Artesanal'!I315</f>
        <v>7.1959999999999997</v>
      </c>
      <c r="K407" s="356">
        <f>'Merluza común Artesanal'!J315</f>
        <v>0</v>
      </c>
      <c r="L407" s="356">
        <f>'Merluza común Artesanal'!K315</f>
        <v>7.1959999999999997</v>
      </c>
      <c r="M407" s="356">
        <f>'Merluza común Artesanal'!L315</f>
        <v>0</v>
      </c>
      <c r="N407" s="567" t="str">
        <f>'Merluza común Artesanal'!M315</f>
        <v>-</v>
      </c>
      <c r="O407" s="451">
        <f>Resumen_año!$C$5</f>
        <v>44018</v>
      </c>
      <c r="P407" s="475">
        <v>2020</v>
      </c>
    </row>
    <row r="408" spans="1:16" ht="15.75" customHeight="1">
      <c r="A408" s="354" t="s">
        <v>88</v>
      </c>
      <c r="B408" s="354" t="s">
        <v>89</v>
      </c>
      <c r="C408" s="354" t="s">
        <v>110</v>
      </c>
      <c r="D408" s="351" t="s">
        <v>404</v>
      </c>
      <c r="E408" s="351" t="str">
        <f>+'Merluza común Artesanal'!E313</f>
        <v>RAPA NUI VII (966898)</v>
      </c>
      <c r="F408" s="354" t="s">
        <v>91</v>
      </c>
      <c r="G408" s="354" t="s">
        <v>95</v>
      </c>
      <c r="H408" s="561">
        <f>'Merluza común Artesanal'!N325</f>
        <v>10.67</v>
      </c>
      <c r="I408" s="356"/>
      <c r="J408" s="356"/>
      <c r="K408" s="356"/>
      <c r="L408" s="356"/>
      <c r="M408" s="356"/>
      <c r="N408" s="567" t="s">
        <v>258</v>
      </c>
      <c r="O408" s="451">
        <f>Resumen_año!$C$5</f>
        <v>44018</v>
      </c>
      <c r="P408" s="475">
        <v>2020</v>
      </c>
    </row>
    <row r="409" spans="1:16" ht="15.75" customHeight="1">
      <c r="A409" s="354" t="s">
        <v>88</v>
      </c>
      <c r="B409" s="354" t="s">
        <v>89</v>
      </c>
      <c r="C409" s="354" t="s">
        <v>110</v>
      </c>
      <c r="D409" s="351" t="s">
        <v>404</v>
      </c>
      <c r="E409" s="351" t="str">
        <f>+'Merluza común Artesanal'!E316</f>
        <v>SAN FRANCISCO VI (967464)</v>
      </c>
      <c r="F409" s="354" t="s">
        <v>91</v>
      </c>
      <c r="G409" s="354" t="s">
        <v>91</v>
      </c>
      <c r="H409" s="356">
        <f>'Merluza común Artesanal'!G316</f>
        <v>0.93899999999999995</v>
      </c>
      <c r="I409" s="356">
        <f>'Merluza común Artesanal'!H316</f>
        <v>0</v>
      </c>
      <c r="J409" s="356">
        <f>'Merluza común Artesanal'!I316</f>
        <v>0.93899999999999995</v>
      </c>
      <c r="K409" s="356">
        <f>'Merluza común Artesanal'!J316</f>
        <v>0.32400000000000001</v>
      </c>
      <c r="L409" s="356">
        <f>'Merluza común Artesanal'!K316</f>
        <v>0.61499999999999999</v>
      </c>
      <c r="M409" s="356">
        <f>'Merluza común Artesanal'!L316</f>
        <v>0.34504792332268375</v>
      </c>
      <c r="N409" s="567" t="str">
        <f>'Merluza común Artesanal'!M316</f>
        <v>-</v>
      </c>
      <c r="O409" s="451">
        <f>Resumen_año!$C$5</f>
        <v>44018</v>
      </c>
      <c r="P409" s="475">
        <v>2020</v>
      </c>
    </row>
    <row r="410" spans="1:16" ht="15.75" customHeight="1">
      <c r="A410" s="354" t="s">
        <v>88</v>
      </c>
      <c r="B410" s="354" t="s">
        <v>89</v>
      </c>
      <c r="C410" s="354" t="s">
        <v>110</v>
      </c>
      <c r="D410" s="351" t="s">
        <v>404</v>
      </c>
      <c r="E410" s="351" t="str">
        <f>+'Merluza común Artesanal'!E316</f>
        <v>SAN FRANCISCO VI (967464)</v>
      </c>
      <c r="F410" s="354" t="s">
        <v>92</v>
      </c>
      <c r="G410" s="354" t="s">
        <v>93</v>
      </c>
      <c r="H410" s="356">
        <f>'Merluza común Artesanal'!G317</f>
        <v>4.3970000000000002</v>
      </c>
      <c r="I410" s="356">
        <f>'Merluza común Artesanal'!H317</f>
        <v>0</v>
      </c>
      <c r="J410" s="356">
        <f>'Merluza común Artesanal'!I317</f>
        <v>5.0120000000000005</v>
      </c>
      <c r="K410" s="356">
        <f>'Merluza común Artesanal'!J317</f>
        <v>3.0489999999999995</v>
      </c>
      <c r="L410" s="356">
        <f>'Merluza común Artesanal'!K317</f>
        <v>1.963000000000001</v>
      </c>
      <c r="M410" s="356">
        <f>'Merluza común Artesanal'!L317</f>
        <v>0.60833998403830791</v>
      </c>
      <c r="N410" s="567" t="str">
        <f>'Merluza común Artesanal'!M317</f>
        <v>-</v>
      </c>
      <c r="O410" s="451">
        <f>Resumen_año!$C$5</f>
        <v>44018</v>
      </c>
      <c r="P410" s="475">
        <v>2020</v>
      </c>
    </row>
    <row r="411" spans="1:16" ht="15.75" customHeight="1">
      <c r="A411" s="354" t="s">
        <v>88</v>
      </c>
      <c r="B411" s="354" t="s">
        <v>89</v>
      </c>
      <c r="C411" s="354" t="s">
        <v>110</v>
      </c>
      <c r="D411" s="351" t="s">
        <v>404</v>
      </c>
      <c r="E411" s="351" t="str">
        <f>+'Merluza común Artesanal'!E316</f>
        <v>SAN FRANCISCO VI (967464)</v>
      </c>
      <c r="F411" s="354" t="s">
        <v>94</v>
      </c>
      <c r="G411" s="354" t="s">
        <v>95</v>
      </c>
      <c r="H411" s="356">
        <f>'Merluza común Artesanal'!G318</f>
        <v>5.3360000000000003</v>
      </c>
      <c r="I411" s="356">
        <f>'Merluza común Artesanal'!H318</f>
        <v>0</v>
      </c>
      <c r="J411" s="356">
        <f>'Merluza común Artesanal'!I318</f>
        <v>7.2990000000000013</v>
      </c>
      <c r="K411" s="356">
        <f>'Merluza común Artesanal'!J318</f>
        <v>0.03</v>
      </c>
      <c r="L411" s="356">
        <f>'Merluza común Artesanal'!K318</f>
        <v>7.269000000000001</v>
      </c>
      <c r="M411" s="356">
        <f>'Merluza común Artesanal'!L318</f>
        <v>4.1101520756267971E-3</v>
      </c>
      <c r="N411" s="567" t="str">
        <f>'Merluza común Artesanal'!M318</f>
        <v>-</v>
      </c>
      <c r="O411" s="451">
        <f>Resumen_año!$C$5</f>
        <v>44018</v>
      </c>
      <c r="P411" s="475">
        <v>2020</v>
      </c>
    </row>
    <row r="412" spans="1:16" ht="15.75" customHeight="1">
      <c r="A412" s="354" t="s">
        <v>88</v>
      </c>
      <c r="B412" s="354" t="s">
        <v>89</v>
      </c>
      <c r="C412" s="354" t="s">
        <v>110</v>
      </c>
      <c r="D412" s="351" t="s">
        <v>404</v>
      </c>
      <c r="E412" s="351" t="str">
        <f>+'Merluza común Artesanal'!E316</f>
        <v>SAN FRANCISCO VI (967464)</v>
      </c>
      <c r="F412" s="354" t="s">
        <v>91</v>
      </c>
      <c r="G412" s="354" t="s">
        <v>95</v>
      </c>
      <c r="H412" s="561">
        <f>'Merluza común Artesanal'!N329</f>
        <v>0</v>
      </c>
      <c r="I412" s="356"/>
      <c r="J412" s="356"/>
      <c r="K412" s="356"/>
      <c r="L412" s="356"/>
      <c r="M412" s="356"/>
      <c r="N412" s="567" t="s">
        <v>258</v>
      </c>
      <c r="O412" s="451">
        <f>Resumen_año!$C$5</f>
        <v>44018</v>
      </c>
      <c r="P412" s="475">
        <v>2020</v>
      </c>
    </row>
    <row r="413" spans="1:16" ht="15.75" customHeight="1">
      <c r="A413" s="354" t="s">
        <v>88</v>
      </c>
      <c r="B413" s="354" t="s">
        <v>89</v>
      </c>
      <c r="C413" s="354" t="s">
        <v>110</v>
      </c>
      <c r="D413" s="351" t="s">
        <v>404</v>
      </c>
      <c r="E413" s="351" t="str">
        <f>+'Merluza común Artesanal'!E322</f>
        <v>SANTA MARIA V (968097)</v>
      </c>
      <c r="F413" s="354" t="s">
        <v>91</v>
      </c>
      <c r="G413" s="354" t="s">
        <v>91</v>
      </c>
      <c r="H413" s="356">
        <f>'Merluza común Artesanal'!G319</f>
        <v>0.93899999999999995</v>
      </c>
      <c r="I413" s="356">
        <f>'Merluza común Artesanal'!H319</f>
        <v>0</v>
      </c>
      <c r="J413" s="356">
        <f>'Merluza común Artesanal'!I319</f>
        <v>0.93899999999999995</v>
      </c>
      <c r="K413" s="356">
        <f>'Merluza común Artesanal'!J319</f>
        <v>0.28499999999999998</v>
      </c>
      <c r="L413" s="356">
        <f>'Merluza común Artesanal'!K319</f>
        <v>0.65399999999999991</v>
      </c>
      <c r="M413" s="356">
        <f>'Merluza común Artesanal'!L319</f>
        <v>0.30351437699680511</v>
      </c>
      <c r="N413" s="356" t="str">
        <f>'Merluza común Artesanal'!M319</f>
        <v>-</v>
      </c>
      <c r="O413" s="451">
        <f>Resumen_año!$C$5</f>
        <v>44018</v>
      </c>
      <c r="P413" s="475">
        <v>2020</v>
      </c>
    </row>
    <row r="414" spans="1:16" ht="15.75" customHeight="1">
      <c r="A414" s="354" t="s">
        <v>88</v>
      </c>
      <c r="B414" s="354" t="s">
        <v>89</v>
      </c>
      <c r="C414" s="354" t="s">
        <v>110</v>
      </c>
      <c r="D414" s="351" t="s">
        <v>404</v>
      </c>
      <c r="E414" s="351" t="str">
        <f>+'Merluza común Artesanal'!E322</f>
        <v>SANTA MARIA V (968097)</v>
      </c>
      <c r="F414" s="354" t="s">
        <v>92</v>
      </c>
      <c r="G414" s="354" t="s">
        <v>93</v>
      </c>
      <c r="H414" s="356">
        <f>'Merluza común Artesanal'!G320</f>
        <v>4.3979999999999997</v>
      </c>
      <c r="I414" s="356">
        <f>'Merluza común Artesanal'!H320</f>
        <v>0</v>
      </c>
      <c r="J414" s="356">
        <f>'Merluza común Artesanal'!I320</f>
        <v>5.0519999999999996</v>
      </c>
      <c r="K414" s="356">
        <f>'Merluza común Artesanal'!J320</f>
        <v>3.4740000000000006</v>
      </c>
      <c r="L414" s="356">
        <f>'Merluza común Artesanal'!K320</f>
        <v>1.577999999999999</v>
      </c>
      <c r="M414" s="356">
        <f>'Merluza común Artesanal'!L320</f>
        <v>0.68764845605700731</v>
      </c>
      <c r="N414" s="356" t="str">
        <f>'Merluza común Artesanal'!M320</f>
        <v>-</v>
      </c>
      <c r="O414" s="451">
        <f>Resumen_año!$C$5</f>
        <v>44018</v>
      </c>
      <c r="P414" s="475">
        <v>2020</v>
      </c>
    </row>
    <row r="415" spans="1:16" ht="15.75" customHeight="1">
      <c r="A415" s="354" t="s">
        <v>88</v>
      </c>
      <c r="B415" s="354" t="s">
        <v>89</v>
      </c>
      <c r="C415" s="354" t="s">
        <v>110</v>
      </c>
      <c r="D415" s="351" t="s">
        <v>404</v>
      </c>
      <c r="E415" s="351" t="str">
        <f>+'Merluza común Artesanal'!E322</f>
        <v>SANTA MARIA V (968097)</v>
      </c>
      <c r="F415" s="354" t="s">
        <v>94</v>
      </c>
      <c r="G415" s="354" t="s">
        <v>95</v>
      </c>
      <c r="H415" s="356">
        <f>'Merluza común Artesanal'!G321</f>
        <v>5.3380000000000001</v>
      </c>
      <c r="I415" s="356">
        <f>'Merluza común Artesanal'!H321</f>
        <v>0</v>
      </c>
      <c r="J415" s="356">
        <f>'Merluza común Artesanal'!I321</f>
        <v>6.9159999999999986</v>
      </c>
      <c r="K415" s="356">
        <f>'Merluza común Artesanal'!J321</f>
        <v>0.03</v>
      </c>
      <c r="L415" s="356">
        <f>'Merluza común Artesanal'!K321</f>
        <v>6.8859999999999983</v>
      </c>
      <c r="M415" s="356">
        <f>'Merluza común Artesanal'!L321</f>
        <v>4.3377674956622328E-3</v>
      </c>
      <c r="N415" s="356" t="str">
        <f>'Merluza común Artesanal'!M321</f>
        <v>-</v>
      </c>
      <c r="O415" s="451">
        <f>Resumen_año!$C$5</f>
        <v>44018</v>
      </c>
      <c r="P415" s="475">
        <v>2020</v>
      </c>
    </row>
    <row r="416" spans="1:16" ht="15.75" customHeight="1">
      <c r="A416" s="354" t="s">
        <v>88</v>
      </c>
      <c r="B416" s="354" t="s">
        <v>89</v>
      </c>
      <c r="C416" s="354" t="s">
        <v>110</v>
      </c>
      <c r="D416" s="351" t="s">
        <v>404</v>
      </c>
      <c r="E416" s="351" t="str">
        <f>+'Merluza común Artesanal'!E322</f>
        <v>SANTA MARIA V (968097)</v>
      </c>
      <c r="F416" s="354" t="s">
        <v>91</v>
      </c>
      <c r="G416" s="354" t="s">
        <v>95</v>
      </c>
      <c r="H416" s="561">
        <f>'Merluza común Artesanal'!N333</f>
        <v>0</v>
      </c>
      <c r="I416" s="356"/>
      <c r="J416" s="356"/>
      <c r="K416" s="356"/>
      <c r="L416" s="356"/>
      <c r="M416" s="356"/>
      <c r="N416" s="356" t="s">
        <v>258</v>
      </c>
      <c r="O416" s="451">
        <f>Resumen_año!$C$5</f>
        <v>44018</v>
      </c>
      <c r="P416" s="475">
        <v>2020</v>
      </c>
    </row>
    <row r="417" spans="1:16" ht="15.75" customHeight="1">
      <c r="A417" s="354" t="s">
        <v>88</v>
      </c>
      <c r="B417" s="354" t="s">
        <v>89</v>
      </c>
      <c r="C417" s="354" t="s">
        <v>110</v>
      </c>
      <c r="D417" s="351" t="s">
        <v>404</v>
      </c>
      <c r="E417" s="351" t="str">
        <f>+'Merluza común Artesanal'!E325</f>
        <v>ALSADO II (965728)</v>
      </c>
      <c r="F417" s="354" t="s">
        <v>91</v>
      </c>
      <c r="G417" s="354" t="s">
        <v>91</v>
      </c>
      <c r="H417" s="356">
        <f>'Merluza común Artesanal'!G322</f>
        <v>0.94199999999999995</v>
      </c>
      <c r="I417" s="356">
        <f>'Merluza común Artesanal'!H322</f>
        <v>0</v>
      </c>
      <c r="J417" s="356">
        <f>'Merluza común Artesanal'!I322</f>
        <v>0.94199999999999995</v>
      </c>
      <c r="K417" s="356">
        <f>'Merluza común Artesanal'!J322</f>
        <v>0.13500000000000001</v>
      </c>
      <c r="L417" s="356">
        <f>'Merluza común Artesanal'!K322</f>
        <v>0.80699999999999994</v>
      </c>
      <c r="M417" s="356">
        <f>'Merluza común Artesanal'!L322</f>
        <v>0.14331210191082805</v>
      </c>
      <c r="N417" s="356" t="str">
        <f>'Merluza común Artesanal'!M322</f>
        <v>-</v>
      </c>
      <c r="O417" s="451">
        <f>Resumen_año!$C$5</f>
        <v>44018</v>
      </c>
      <c r="P417" s="475">
        <v>2020</v>
      </c>
    </row>
    <row r="418" spans="1:16" ht="15.75" customHeight="1">
      <c r="A418" s="354" t="s">
        <v>88</v>
      </c>
      <c r="B418" s="354" t="s">
        <v>89</v>
      </c>
      <c r="C418" s="354" t="s">
        <v>110</v>
      </c>
      <c r="D418" s="351" t="s">
        <v>404</v>
      </c>
      <c r="E418" s="351" t="str">
        <f>+'Merluza común Artesanal'!E325</f>
        <v>ALSADO II (965728)</v>
      </c>
      <c r="F418" s="354" t="s">
        <v>92</v>
      </c>
      <c r="G418" s="354" t="s">
        <v>93</v>
      </c>
      <c r="H418" s="356">
        <f>'Merluza común Artesanal'!G323</f>
        <v>4.3970000000000002</v>
      </c>
      <c r="I418" s="356">
        <f>'Merluza común Artesanal'!H323</f>
        <v>0</v>
      </c>
      <c r="J418" s="356">
        <f>'Merluza común Artesanal'!I323</f>
        <v>5.2040000000000006</v>
      </c>
      <c r="K418" s="356">
        <f>'Merluza común Artesanal'!J323</f>
        <v>3.2669999999999999</v>
      </c>
      <c r="L418" s="356">
        <f>'Merluza común Artesanal'!K323</f>
        <v>1.9370000000000007</v>
      </c>
      <c r="M418" s="356">
        <f>'Merluza común Artesanal'!L323</f>
        <v>0.62778631821675623</v>
      </c>
      <c r="N418" s="356" t="str">
        <f>'Merluza común Artesanal'!M323</f>
        <v>-</v>
      </c>
      <c r="O418" s="451">
        <f>Resumen_año!$C$5</f>
        <v>44018</v>
      </c>
      <c r="P418" s="475">
        <v>2020</v>
      </c>
    </row>
    <row r="419" spans="1:16" ht="15.75" customHeight="1">
      <c r="A419" s="354" t="s">
        <v>88</v>
      </c>
      <c r="B419" s="354" t="s">
        <v>89</v>
      </c>
      <c r="C419" s="354" t="s">
        <v>110</v>
      </c>
      <c r="D419" s="351" t="s">
        <v>404</v>
      </c>
      <c r="E419" s="351" t="str">
        <f>+'Merluza común Artesanal'!E325</f>
        <v>ALSADO II (965728)</v>
      </c>
      <c r="F419" s="354" t="s">
        <v>94</v>
      </c>
      <c r="G419" s="354" t="s">
        <v>95</v>
      </c>
      <c r="H419" s="356">
        <f>'Merluza común Artesanal'!G324</f>
        <v>5.3380000000000001</v>
      </c>
      <c r="I419" s="356">
        <f>'Merluza común Artesanal'!H324</f>
        <v>0</v>
      </c>
      <c r="J419" s="356">
        <f>'Merluza común Artesanal'!I324</f>
        <v>7.2750000000000004</v>
      </c>
      <c r="K419" s="356">
        <f>'Merluza común Artesanal'!J324</f>
        <v>0</v>
      </c>
      <c r="L419" s="356">
        <f>'Merluza común Artesanal'!K324</f>
        <v>7.2750000000000004</v>
      </c>
      <c r="M419" s="356">
        <f>'Merluza común Artesanal'!L324</f>
        <v>0</v>
      </c>
      <c r="N419" s="356" t="str">
        <f>'Merluza común Artesanal'!M324</f>
        <v>-</v>
      </c>
      <c r="O419" s="451">
        <f>Resumen_año!$C$5</f>
        <v>44018</v>
      </c>
      <c r="P419" s="475">
        <v>2020</v>
      </c>
    </row>
    <row r="420" spans="1:16" ht="15.75" customHeight="1">
      <c r="A420" s="354" t="s">
        <v>88</v>
      </c>
      <c r="B420" s="354" t="s">
        <v>89</v>
      </c>
      <c r="C420" s="354" t="s">
        <v>110</v>
      </c>
      <c r="D420" s="351" t="s">
        <v>404</v>
      </c>
      <c r="E420" s="351" t="str">
        <f>+'Merluza común Artesanal'!E325</f>
        <v>ALSADO II (965728)</v>
      </c>
      <c r="F420" s="354" t="s">
        <v>91</v>
      </c>
      <c r="G420" s="354" t="s">
        <v>95</v>
      </c>
      <c r="H420" s="561">
        <f>'Merluza común Artesanal'!N337</f>
        <v>0</v>
      </c>
      <c r="I420" s="356"/>
      <c r="J420" s="356"/>
      <c r="K420" s="356"/>
      <c r="L420" s="356"/>
      <c r="M420" s="356"/>
      <c r="N420" s="356" t="s">
        <v>258</v>
      </c>
      <c r="O420" s="451">
        <f>Resumen_año!$C$5</f>
        <v>44018</v>
      </c>
      <c r="P420" s="475">
        <v>2020</v>
      </c>
    </row>
    <row r="421" spans="1:16" ht="15.75" customHeight="1">
      <c r="A421" s="354" t="s">
        <v>88</v>
      </c>
      <c r="B421" s="354" t="s">
        <v>89</v>
      </c>
      <c r="C421" s="354" t="s">
        <v>110</v>
      </c>
      <c r="D421" s="351" t="s">
        <v>404</v>
      </c>
      <c r="E421" s="351" t="str">
        <f>+'Merluza común Artesanal'!E328</f>
        <v>ANA DELIA III (966442)</v>
      </c>
      <c r="F421" s="354" t="s">
        <v>91</v>
      </c>
      <c r="G421" s="354" t="s">
        <v>91</v>
      </c>
      <c r="H421" s="356">
        <f>'Merluza común Artesanal'!G328</f>
        <v>0.93899999999999995</v>
      </c>
      <c r="I421" s="356">
        <f>'Merluza común Artesanal'!H328</f>
        <v>0</v>
      </c>
      <c r="J421" s="356">
        <f>'Merluza común Artesanal'!I328</f>
        <v>0.93899999999999995</v>
      </c>
      <c r="K421" s="356">
        <f>'Merluza común Artesanal'!J328</f>
        <v>0.32400000000000001</v>
      </c>
      <c r="L421" s="356">
        <f>'Merluza común Artesanal'!K328</f>
        <v>0.61499999999999999</v>
      </c>
      <c r="M421" s="356">
        <f>'Merluza común Artesanal'!L328</f>
        <v>0.34504792332268375</v>
      </c>
      <c r="N421" s="567" t="str">
        <f>'Merluza común Artesanal'!M328</f>
        <v>-</v>
      </c>
      <c r="O421" s="451">
        <f>Resumen_año!$C$5</f>
        <v>44018</v>
      </c>
      <c r="P421" s="475">
        <v>2020</v>
      </c>
    </row>
    <row r="422" spans="1:16" ht="15.75" customHeight="1">
      <c r="A422" s="354" t="s">
        <v>88</v>
      </c>
      <c r="B422" s="354" t="s">
        <v>89</v>
      </c>
      <c r="C422" s="354" t="s">
        <v>110</v>
      </c>
      <c r="D422" s="351" t="s">
        <v>404</v>
      </c>
      <c r="E422" s="351" t="str">
        <f>+'Merluza común Artesanal'!E328</f>
        <v>ANA DELIA III (966442)</v>
      </c>
      <c r="F422" s="354" t="s">
        <v>92</v>
      </c>
      <c r="G422" s="354" t="s">
        <v>93</v>
      </c>
      <c r="H422" s="356">
        <f>'Merluza común Artesanal'!G329</f>
        <v>4.3979999999999997</v>
      </c>
      <c r="I422" s="356">
        <f>'Merluza común Artesanal'!H329</f>
        <v>0</v>
      </c>
      <c r="J422" s="356">
        <f>'Merluza común Artesanal'!I329</f>
        <v>5.0129999999999999</v>
      </c>
      <c r="K422" s="356">
        <f>'Merluza común Artesanal'!J329</f>
        <v>0.89100000000000001</v>
      </c>
      <c r="L422" s="356">
        <f>'Merluza común Artesanal'!K329</f>
        <v>4.1219999999999999</v>
      </c>
      <c r="M422" s="356">
        <f>'Merluza común Artesanal'!L329</f>
        <v>0.17773788150807901</v>
      </c>
      <c r="N422" s="567" t="str">
        <f>'Merluza común Artesanal'!M329</f>
        <v>-</v>
      </c>
      <c r="O422" s="451">
        <f>Resumen_año!$C$5</f>
        <v>44018</v>
      </c>
      <c r="P422" s="475">
        <v>2020</v>
      </c>
    </row>
    <row r="423" spans="1:16" ht="15.75" customHeight="1">
      <c r="A423" s="354" t="s">
        <v>88</v>
      </c>
      <c r="B423" s="354" t="s">
        <v>89</v>
      </c>
      <c r="C423" s="354" t="s">
        <v>110</v>
      </c>
      <c r="D423" s="351" t="s">
        <v>404</v>
      </c>
      <c r="E423" s="351" t="str">
        <f>+'Merluza común Artesanal'!E328</f>
        <v>ANA DELIA III (966442)</v>
      </c>
      <c r="F423" s="354" t="s">
        <v>94</v>
      </c>
      <c r="G423" s="354" t="s">
        <v>95</v>
      </c>
      <c r="H423" s="356">
        <f>'Merluza común Artesanal'!G330</f>
        <v>5.3369999999999997</v>
      </c>
      <c r="I423" s="356">
        <f>'Merluza común Artesanal'!H330</f>
        <v>0</v>
      </c>
      <c r="J423" s="356">
        <f>'Merluza común Artesanal'!I330</f>
        <v>9.4589999999999996</v>
      </c>
      <c r="K423" s="356">
        <f>'Merluza común Artesanal'!J330</f>
        <v>0</v>
      </c>
      <c r="L423" s="356">
        <f>'Merluza común Artesanal'!K330</f>
        <v>9.4589999999999996</v>
      </c>
      <c r="M423" s="356">
        <f>'Merluza común Artesanal'!L330</f>
        <v>0</v>
      </c>
      <c r="N423" s="567" t="str">
        <f>'Merluza común Artesanal'!M330</f>
        <v>-</v>
      </c>
      <c r="O423" s="451">
        <f>Resumen_año!$C$5</f>
        <v>44018</v>
      </c>
      <c r="P423" s="475">
        <v>2020</v>
      </c>
    </row>
    <row r="424" spans="1:16" ht="15.75" customHeight="1">
      <c r="A424" s="354" t="s">
        <v>88</v>
      </c>
      <c r="B424" s="354" t="s">
        <v>89</v>
      </c>
      <c r="C424" s="354" t="s">
        <v>110</v>
      </c>
      <c r="D424" s="351" t="s">
        <v>404</v>
      </c>
      <c r="E424" s="351" t="str">
        <f>+'Merluza común Artesanal'!E328</f>
        <v>ANA DELIA III (966442)</v>
      </c>
      <c r="F424" s="354" t="s">
        <v>91</v>
      </c>
      <c r="G424" s="354" t="s">
        <v>95</v>
      </c>
      <c r="H424" s="561">
        <f>'Merluza común Artesanal'!N341</f>
        <v>0</v>
      </c>
      <c r="I424" s="356"/>
      <c r="J424" s="356"/>
      <c r="K424" s="356"/>
      <c r="L424" s="356"/>
      <c r="M424" s="356"/>
      <c r="N424" s="567" t="s">
        <v>258</v>
      </c>
      <c r="O424" s="451">
        <f>Resumen_año!$C$5</f>
        <v>44018</v>
      </c>
      <c r="P424" s="475">
        <v>2020</v>
      </c>
    </row>
    <row r="425" spans="1:16" ht="15.75" customHeight="1">
      <c r="A425" s="354" t="s">
        <v>88</v>
      </c>
      <c r="B425" s="354" t="s">
        <v>89</v>
      </c>
      <c r="C425" s="354" t="s">
        <v>110</v>
      </c>
      <c r="D425" s="351" t="s">
        <v>404</v>
      </c>
      <c r="E425" s="351" t="str">
        <f>+'Merluza común Artesanal'!E331</f>
        <v>JOSEFA (967328)</v>
      </c>
      <c r="F425" s="354" t="s">
        <v>91</v>
      </c>
      <c r="G425" s="354" t="s">
        <v>91</v>
      </c>
      <c r="H425" s="356">
        <f>'Merluza común Artesanal'!G331</f>
        <v>0.93899999999999995</v>
      </c>
      <c r="I425" s="356">
        <f>'Merluza común Artesanal'!H331</f>
        <v>0</v>
      </c>
      <c r="J425" s="356">
        <f>'Merluza común Artesanal'!I331</f>
        <v>0.93899999999999995</v>
      </c>
      <c r="K425" s="356">
        <f>'Merluza común Artesanal'!J331</f>
        <v>0.40500000000000003</v>
      </c>
      <c r="L425" s="356">
        <f>'Merluza común Artesanal'!K331</f>
        <v>0.53399999999999992</v>
      </c>
      <c r="M425" s="356">
        <f>'Merluza común Artesanal'!L331</f>
        <v>0.43130990415335468</v>
      </c>
      <c r="N425" s="567" t="str">
        <f>'Merluza común Artesanal'!M331</f>
        <v>-</v>
      </c>
      <c r="O425" s="451">
        <f>Resumen_año!$C$5</f>
        <v>44018</v>
      </c>
      <c r="P425" s="475">
        <v>2020</v>
      </c>
    </row>
    <row r="426" spans="1:16" ht="15.75" customHeight="1">
      <c r="A426" s="354" t="s">
        <v>88</v>
      </c>
      <c r="B426" s="354" t="s">
        <v>89</v>
      </c>
      <c r="C426" s="354" t="s">
        <v>110</v>
      </c>
      <c r="D426" s="351" t="s">
        <v>404</v>
      </c>
      <c r="E426" s="351" t="str">
        <f>+'Merluza común Artesanal'!E331</f>
        <v>JOSEFA (967328)</v>
      </c>
      <c r="F426" s="354" t="s">
        <v>92</v>
      </c>
      <c r="G426" s="354" t="s">
        <v>93</v>
      </c>
      <c r="H426" s="356">
        <f>'Merluza común Artesanal'!G332</f>
        <v>4.3970000000000002</v>
      </c>
      <c r="I426" s="356">
        <f>'Merluza común Artesanal'!H332</f>
        <v>0</v>
      </c>
      <c r="J426" s="356">
        <f>'Merluza común Artesanal'!I332</f>
        <v>4.931</v>
      </c>
      <c r="K426" s="356">
        <f>'Merluza común Artesanal'!J332</f>
        <v>4.8600000000000003</v>
      </c>
      <c r="L426" s="356">
        <f>'Merluza común Artesanal'!K332</f>
        <v>7.099999999999973E-2</v>
      </c>
      <c r="M426" s="356">
        <f>'Merluza común Artesanal'!L332</f>
        <v>0.98560129791117423</v>
      </c>
      <c r="N426" s="567">
        <f>'Merluza común Artesanal'!M332</f>
        <v>43973</v>
      </c>
      <c r="O426" s="451">
        <f>Resumen_año!$C$5</f>
        <v>44018</v>
      </c>
      <c r="P426" s="475">
        <v>2020</v>
      </c>
    </row>
    <row r="427" spans="1:16" ht="15.75" customHeight="1">
      <c r="A427" s="354" t="s">
        <v>88</v>
      </c>
      <c r="B427" s="354" t="s">
        <v>89</v>
      </c>
      <c r="C427" s="354" t="s">
        <v>110</v>
      </c>
      <c r="D427" s="351" t="s">
        <v>404</v>
      </c>
      <c r="E427" s="351" t="str">
        <f>+'Merluza común Artesanal'!E331</f>
        <v>JOSEFA (967328)</v>
      </c>
      <c r="F427" s="354" t="s">
        <v>94</v>
      </c>
      <c r="G427" s="354" t="s">
        <v>95</v>
      </c>
      <c r="H427" s="356">
        <f>'Merluza común Artesanal'!G333</f>
        <v>5.3369999999999997</v>
      </c>
      <c r="I427" s="356">
        <f>'Merluza común Artesanal'!H333</f>
        <v>0</v>
      </c>
      <c r="J427" s="356">
        <f>'Merluza común Artesanal'!I333</f>
        <v>5.4079999999999995</v>
      </c>
      <c r="K427" s="356">
        <f>'Merluza común Artesanal'!J333</f>
        <v>0</v>
      </c>
      <c r="L427" s="356">
        <f>'Merluza común Artesanal'!K333</f>
        <v>5.4079999999999995</v>
      </c>
      <c r="M427" s="356">
        <f>'Merluza común Artesanal'!L333</f>
        <v>0</v>
      </c>
      <c r="N427" s="567" t="str">
        <f>'Merluza común Artesanal'!M333</f>
        <v>-</v>
      </c>
      <c r="O427" s="451">
        <f>Resumen_año!$C$5</f>
        <v>44018</v>
      </c>
      <c r="P427" s="475">
        <v>2020</v>
      </c>
    </row>
    <row r="428" spans="1:16" ht="15.75" customHeight="1">
      <c r="A428" s="354" t="s">
        <v>88</v>
      </c>
      <c r="B428" s="354" t="s">
        <v>89</v>
      </c>
      <c r="C428" s="354" t="s">
        <v>110</v>
      </c>
      <c r="D428" s="351" t="s">
        <v>404</v>
      </c>
      <c r="E428" s="351" t="str">
        <f>+'Merluza común Artesanal'!E331</f>
        <v>JOSEFA (967328)</v>
      </c>
      <c r="F428" s="354" t="s">
        <v>91</v>
      </c>
      <c r="G428" s="354" t="s">
        <v>95</v>
      </c>
      <c r="H428" s="561">
        <f>'Merluza común Artesanal'!N345</f>
        <v>0</v>
      </c>
      <c r="I428" s="356"/>
      <c r="J428" s="356"/>
      <c r="K428" s="356"/>
      <c r="L428" s="356"/>
      <c r="M428" s="356"/>
      <c r="N428" s="567" t="s">
        <v>258</v>
      </c>
      <c r="O428" s="451">
        <f>Resumen_año!$C$5</f>
        <v>44018</v>
      </c>
      <c r="P428" s="475">
        <v>2020</v>
      </c>
    </row>
    <row r="429" spans="1:16" ht="15.75" customHeight="1">
      <c r="A429" s="354" t="s">
        <v>88</v>
      </c>
      <c r="B429" s="354" t="s">
        <v>89</v>
      </c>
      <c r="C429" s="354" t="s">
        <v>110</v>
      </c>
      <c r="D429" s="351" t="s">
        <v>404</v>
      </c>
      <c r="E429" s="351" t="str">
        <f>+'Merluza común Artesanal'!E334</f>
        <v>ATUN II (965119)</v>
      </c>
      <c r="F429" s="354" t="s">
        <v>91</v>
      </c>
      <c r="G429" s="354" t="s">
        <v>91</v>
      </c>
      <c r="H429" s="356">
        <f>'Merluza común Artesanal'!G334</f>
        <v>0.93899999999999995</v>
      </c>
      <c r="I429" s="356">
        <f>'Merluza común Artesanal'!H334</f>
        <v>0</v>
      </c>
      <c r="J429" s="356">
        <f>'Merluza común Artesanal'!I334</f>
        <v>0.93899999999999995</v>
      </c>
      <c r="K429" s="356">
        <f>'Merluza común Artesanal'!J334</f>
        <v>1.242</v>
      </c>
      <c r="L429" s="356">
        <f>'Merluza común Artesanal'!K334</f>
        <v>-0.30300000000000005</v>
      </c>
      <c r="M429" s="356">
        <f>'Merluza común Artesanal'!L334</f>
        <v>1.3226837060702876</v>
      </c>
      <c r="N429" s="567">
        <f>'Merluza común Artesanal'!M334</f>
        <v>43858</v>
      </c>
      <c r="O429" s="451">
        <f>Resumen_año!$C$5</f>
        <v>44018</v>
      </c>
      <c r="P429" s="475">
        <v>2020</v>
      </c>
    </row>
    <row r="430" spans="1:16" ht="15.75" customHeight="1">
      <c r="A430" s="354" t="s">
        <v>88</v>
      </c>
      <c r="B430" s="354" t="s">
        <v>89</v>
      </c>
      <c r="C430" s="354" t="s">
        <v>110</v>
      </c>
      <c r="D430" s="351" t="s">
        <v>404</v>
      </c>
      <c r="E430" s="351" t="str">
        <f>+'Merluza común Artesanal'!E334</f>
        <v>ATUN II (965119)</v>
      </c>
      <c r="F430" s="354" t="s">
        <v>92</v>
      </c>
      <c r="G430" s="354" t="s">
        <v>93</v>
      </c>
      <c r="H430" s="356">
        <f>'Merluza común Artesanal'!G335</f>
        <v>4.3970000000000002</v>
      </c>
      <c r="I430" s="356">
        <f>'Merluza común Artesanal'!H335</f>
        <v>0</v>
      </c>
      <c r="J430" s="356">
        <f>'Merluza común Artesanal'!I335</f>
        <v>4.0940000000000003</v>
      </c>
      <c r="K430" s="356">
        <f>'Merluza común Artesanal'!J335</f>
        <v>3.9689999999999999</v>
      </c>
      <c r="L430" s="356">
        <f>'Merluza común Artesanal'!K335</f>
        <v>0.12500000000000044</v>
      </c>
      <c r="M430" s="356">
        <f>'Merluza común Artesanal'!L335</f>
        <v>0.96946751343429394</v>
      </c>
      <c r="N430" s="567">
        <f>'Merluza común Artesanal'!M335</f>
        <v>44000</v>
      </c>
      <c r="O430" s="451">
        <f>Resumen_año!$C$5</f>
        <v>44018</v>
      </c>
      <c r="P430" s="475">
        <v>2020</v>
      </c>
    </row>
    <row r="431" spans="1:16" ht="15.75" customHeight="1">
      <c r="A431" s="354" t="s">
        <v>88</v>
      </c>
      <c r="B431" s="354" t="s">
        <v>89</v>
      </c>
      <c r="C431" s="354" t="s">
        <v>110</v>
      </c>
      <c r="D431" s="351" t="s">
        <v>404</v>
      </c>
      <c r="E431" s="351" t="str">
        <f>+'Merluza común Artesanal'!E334</f>
        <v>ATUN II (965119)</v>
      </c>
      <c r="F431" s="354" t="s">
        <v>94</v>
      </c>
      <c r="G431" s="354" t="s">
        <v>95</v>
      </c>
      <c r="H431" s="356">
        <f>'Merluza común Artesanal'!G336</f>
        <v>5.3360000000000003</v>
      </c>
      <c r="I431" s="356">
        <f>'Merluza común Artesanal'!H336</f>
        <v>0</v>
      </c>
      <c r="J431" s="356">
        <f>'Merluza común Artesanal'!I336</f>
        <v>5.4610000000000003</v>
      </c>
      <c r="K431" s="356">
        <f>'Merluza común Artesanal'!J336</f>
        <v>0.108</v>
      </c>
      <c r="L431" s="356">
        <f>'Merluza común Artesanal'!K336</f>
        <v>5.3530000000000006</v>
      </c>
      <c r="M431" s="356">
        <f>'Merluza común Artesanal'!L336</f>
        <v>1.9776597692730269E-2</v>
      </c>
      <c r="N431" s="567" t="str">
        <f>'Merluza común Artesanal'!M336</f>
        <v>-</v>
      </c>
      <c r="O431" s="451">
        <f>Resumen_año!$C$5</f>
        <v>44018</v>
      </c>
      <c r="P431" s="475">
        <v>2020</v>
      </c>
    </row>
    <row r="432" spans="1:16" ht="15.75" customHeight="1">
      <c r="A432" s="354" t="s">
        <v>88</v>
      </c>
      <c r="B432" s="354" t="s">
        <v>89</v>
      </c>
      <c r="C432" s="354" t="s">
        <v>110</v>
      </c>
      <c r="D432" s="351" t="s">
        <v>404</v>
      </c>
      <c r="E432" s="351" t="str">
        <f>+'Merluza común Artesanal'!E334</f>
        <v>ATUN II (965119)</v>
      </c>
      <c r="F432" s="354" t="s">
        <v>91</v>
      </c>
      <c r="G432" s="354" t="s">
        <v>95</v>
      </c>
      <c r="H432" s="561">
        <f>'Merluza común Artesanal'!N349</f>
        <v>10.673999999999999</v>
      </c>
      <c r="I432" s="356"/>
      <c r="J432" s="356"/>
      <c r="K432" s="356"/>
      <c r="L432" s="356"/>
      <c r="M432" s="356"/>
      <c r="N432" s="567" t="s">
        <v>258</v>
      </c>
      <c r="O432" s="451">
        <f>Resumen_año!$C$5</f>
        <v>44018</v>
      </c>
      <c r="P432" s="475">
        <v>2020</v>
      </c>
    </row>
    <row r="433" spans="1:16" ht="15.75" customHeight="1">
      <c r="A433" s="354" t="s">
        <v>88</v>
      </c>
      <c r="B433" s="354" t="s">
        <v>89</v>
      </c>
      <c r="C433" s="354" t="s">
        <v>110</v>
      </c>
      <c r="D433" s="351" t="s">
        <v>404</v>
      </c>
      <c r="E433" s="351" t="str">
        <f>+'Merluza común Artesanal'!E340</f>
        <v>AYSEN II (966821)</v>
      </c>
      <c r="F433" s="354" t="s">
        <v>91</v>
      </c>
      <c r="G433" s="354" t="s">
        <v>91</v>
      </c>
      <c r="H433" s="356">
        <f>'Merluza común Artesanal'!G340</f>
        <v>0.93899999999999995</v>
      </c>
      <c r="I433" s="356">
        <f>'Merluza común Artesanal'!H340</f>
        <v>0</v>
      </c>
      <c r="J433" s="356">
        <f>'Merluza común Artesanal'!I340</f>
        <v>0.93899999999999995</v>
      </c>
      <c r="K433" s="356">
        <f>'Merluza común Artesanal'!J340</f>
        <v>0.54</v>
      </c>
      <c r="L433" s="356">
        <f>'Merluza común Artesanal'!K340</f>
        <v>0.39899999999999991</v>
      </c>
      <c r="M433" s="356">
        <f>'Merluza común Artesanal'!L340</f>
        <v>0.57507987220447288</v>
      </c>
      <c r="N433" s="567" t="str">
        <f>'Merluza común Artesanal'!M340</f>
        <v>-</v>
      </c>
      <c r="O433" s="451">
        <f>Resumen_año!$C$5</f>
        <v>44018</v>
      </c>
      <c r="P433" s="475">
        <v>2020</v>
      </c>
    </row>
    <row r="434" spans="1:16" ht="15.75" customHeight="1">
      <c r="A434" s="354" t="s">
        <v>88</v>
      </c>
      <c r="B434" s="354" t="s">
        <v>89</v>
      </c>
      <c r="C434" s="354" t="s">
        <v>110</v>
      </c>
      <c r="D434" s="351" t="s">
        <v>404</v>
      </c>
      <c r="E434" s="351" t="str">
        <f>+'Merluza común Artesanal'!E340</f>
        <v>AYSEN II (966821)</v>
      </c>
      <c r="F434" s="354" t="s">
        <v>92</v>
      </c>
      <c r="G434" s="354" t="s">
        <v>93</v>
      </c>
      <c r="H434" s="356">
        <f>'Merluza común Artesanal'!G341</f>
        <v>4.3979999999999997</v>
      </c>
      <c r="I434" s="356">
        <f>'Merluza común Artesanal'!H341</f>
        <v>0</v>
      </c>
      <c r="J434" s="356">
        <f>'Merluza común Artesanal'!I341</f>
        <v>4.7969999999999997</v>
      </c>
      <c r="K434" s="356">
        <f>'Merluza común Artesanal'!J341</f>
        <v>2.6459999999999999</v>
      </c>
      <c r="L434" s="356">
        <f>'Merluza común Artesanal'!K341</f>
        <v>2.1509999999999998</v>
      </c>
      <c r="M434" s="356">
        <f>'Merluza común Artesanal'!L341</f>
        <v>0.55159474671669795</v>
      </c>
      <c r="N434" s="567" t="str">
        <f>'Merluza común Artesanal'!M341</f>
        <v>-</v>
      </c>
      <c r="O434" s="451">
        <f>Resumen_año!$C$5</f>
        <v>44018</v>
      </c>
      <c r="P434" s="475">
        <v>2020</v>
      </c>
    </row>
    <row r="435" spans="1:16" ht="15.75" customHeight="1">
      <c r="A435" s="354" t="s">
        <v>88</v>
      </c>
      <c r="B435" s="354" t="s">
        <v>89</v>
      </c>
      <c r="C435" s="354" t="s">
        <v>110</v>
      </c>
      <c r="D435" s="351" t="s">
        <v>404</v>
      </c>
      <c r="E435" s="351" t="str">
        <f>+'Merluza común Artesanal'!E340</f>
        <v>AYSEN II (966821)</v>
      </c>
      <c r="F435" s="354" t="s">
        <v>94</v>
      </c>
      <c r="G435" s="354" t="s">
        <v>95</v>
      </c>
      <c r="H435" s="356">
        <f>'Merluza común Artesanal'!G342</f>
        <v>5.3369999999999997</v>
      </c>
      <c r="I435" s="356">
        <f>'Merluza común Artesanal'!H342</f>
        <v>0</v>
      </c>
      <c r="J435" s="356">
        <f>'Merluza común Artesanal'!I342</f>
        <v>7.4879999999999995</v>
      </c>
      <c r="K435" s="356">
        <f>'Merluza común Artesanal'!J342</f>
        <v>0</v>
      </c>
      <c r="L435" s="356">
        <f>'Merluza común Artesanal'!K342</f>
        <v>7.4879999999999995</v>
      </c>
      <c r="M435" s="356">
        <f>'Merluza común Artesanal'!L342</f>
        <v>0</v>
      </c>
      <c r="N435" s="567" t="str">
        <f>'Merluza común Artesanal'!M342</f>
        <v>-</v>
      </c>
      <c r="O435" s="451">
        <f>Resumen_año!$C$5</f>
        <v>44018</v>
      </c>
      <c r="P435" s="475">
        <v>2020</v>
      </c>
    </row>
    <row r="436" spans="1:16" ht="15.75" customHeight="1">
      <c r="A436" s="354" t="s">
        <v>88</v>
      </c>
      <c r="B436" s="354" t="s">
        <v>89</v>
      </c>
      <c r="C436" s="354" t="s">
        <v>110</v>
      </c>
      <c r="D436" s="351" t="s">
        <v>404</v>
      </c>
      <c r="E436" s="351" t="str">
        <f>+'Merluza común Artesanal'!E340</f>
        <v>AYSEN II (966821)</v>
      </c>
      <c r="F436" s="354" t="s">
        <v>91</v>
      </c>
      <c r="G436" s="354" t="s">
        <v>95</v>
      </c>
      <c r="H436" s="561">
        <f>'Merluza común Artesanal'!N353</f>
        <v>0</v>
      </c>
      <c r="I436" s="356"/>
      <c r="J436" s="356"/>
      <c r="K436" s="356"/>
      <c r="L436" s="356"/>
      <c r="M436" s="356"/>
      <c r="N436" s="567" t="s">
        <v>258</v>
      </c>
      <c r="O436" s="451">
        <f>Resumen_año!$C$5</f>
        <v>44018</v>
      </c>
      <c r="P436" s="475">
        <v>2020</v>
      </c>
    </row>
    <row r="437" spans="1:16" ht="15.75" customHeight="1">
      <c r="A437" s="354" t="s">
        <v>88</v>
      </c>
      <c r="B437" s="354" t="s">
        <v>89</v>
      </c>
      <c r="C437" s="354" t="s">
        <v>110</v>
      </c>
      <c r="D437" s="351" t="s">
        <v>404</v>
      </c>
      <c r="E437" s="351" t="str">
        <f>+'Merluza común Artesanal'!E343</f>
        <v>CORSARIOS (961538)</v>
      </c>
      <c r="F437" s="354" t="s">
        <v>91</v>
      </c>
      <c r="G437" s="354" t="s">
        <v>91</v>
      </c>
      <c r="H437" s="356">
        <f>'Merluza común Artesanal'!G343</f>
        <v>0.93899999999999995</v>
      </c>
      <c r="I437" s="356">
        <f>'Merluza común Artesanal'!H343</f>
        <v>0</v>
      </c>
      <c r="J437" s="356">
        <f>'Merluza común Artesanal'!I343</f>
        <v>0.93899999999999995</v>
      </c>
      <c r="K437" s="356">
        <f>'Merluza común Artesanal'!J343</f>
        <v>0.78300000000000003</v>
      </c>
      <c r="L437" s="356">
        <f>'Merluza común Artesanal'!K343</f>
        <v>0.15599999999999992</v>
      </c>
      <c r="M437" s="356">
        <f>'Merluza común Artesanal'!L343</f>
        <v>0.83386581469648569</v>
      </c>
      <c r="N437" s="567" t="str">
        <f>'Merluza común Artesanal'!M343</f>
        <v>-</v>
      </c>
      <c r="O437" s="451">
        <f>Resumen_año!$C$5</f>
        <v>44018</v>
      </c>
      <c r="P437" s="475">
        <v>2020</v>
      </c>
    </row>
    <row r="438" spans="1:16" ht="15.75" customHeight="1">
      <c r="A438" s="354" t="s">
        <v>88</v>
      </c>
      <c r="B438" s="354" t="s">
        <v>89</v>
      </c>
      <c r="C438" s="354" t="s">
        <v>110</v>
      </c>
      <c r="D438" s="351" t="s">
        <v>404</v>
      </c>
      <c r="E438" s="351" t="str">
        <f>+'Merluza común Artesanal'!E343</f>
        <v>CORSARIOS (961538)</v>
      </c>
      <c r="F438" s="354" t="s">
        <v>92</v>
      </c>
      <c r="G438" s="354" t="s">
        <v>93</v>
      </c>
      <c r="H438" s="356">
        <f>'Merluza común Artesanal'!G344</f>
        <v>4.3979999999999997</v>
      </c>
      <c r="I438" s="356">
        <f>'Merluza común Artesanal'!H344</f>
        <v>0</v>
      </c>
      <c r="J438" s="356">
        <f>'Merluza común Artesanal'!I344</f>
        <v>4.5539999999999994</v>
      </c>
      <c r="K438" s="356">
        <f>'Merluza común Artesanal'!J344</f>
        <v>3.996</v>
      </c>
      <c r="L438" s="356">
        <f>'Merluza común Artesanal'!K344</f>
        <v>0.55799999999999939</v>
      </c>
      <c r="M438" s="356">
        <f>'Merluza común Artesanal'!L344</f>
        <v>0.87747035573122545</v>
      </c>
      <c r="N438" s="567" t="str">
        <f>'Merluza común Artesanal'!M344</f>
        <v>-</v>
      </c>
      <c r="O438" s="451">
        <f>Resumen_año!$C$5</f>
        <v>44018</v>
      </c>
      <c r="P438" s="475">
        <v>2020</v>
      </c>
    </row>
    <row r="439" spans="1:16" ht="15.75" customHeight="1">
      <c r="A439" s="354" t="s">
        <v>88</v>
      </c>
      <c r="B439" s="354" t="s">
        <v>89</v>
      </c>
      <c r="C439" s="354" t="s">
        <v>110</v>
      </c>
      <c r="D439" s="351" t="s">
        <v>404</v>
      </c>
      <c r="E439" s="351" t="str">
        <f>+'Merluza común Artesanal'!E343</f>
        <v>CORSARIOS (961538)</v>
      </c>
      <c r="F439" s="354" t="s">
        <v>94</v>
      </c>
      <c r="G439" s="354" t="s">
        <v>95</v>
      </c>
      <c r="H439" s="356">
        <f>'Merluza común Artesanal'!G345</f>
        <v>5.3369999999999997</v>
      </c>
      <c r="I439" s="356">
        <f>'Merluza común Artesanal'!H345</f>
        <v>0</v>
      </c>
      <c r="J439" s="356">
        <f>'Merluza común Artesanal'!I345</f>
        <v>5.8949999999999996</v>
      </c>
      <c r="K439" s="356">
        <f>'Merluza común Artesanal'!J345</f>
        <v>0</v>
      </c>
      <c r="L439" s="356">
        <f>'Merluza común Artesanal'!K345</f>
        <v>5.8949999999999996</v>
      </c>
      <c r="M439" s="356">
        <f>'Merluza común Artesanal'!L345</f>
        <v>0</v>
      </c>
      <c r="N439" s="567" t="str">
        <f>'Merluza común Artesanal'!M345</f>
        <v>-</v>
      </c>
      <c r="O439" s="451">
        <f>Resumen_año!$C$5</f>
        <v>44018</v>
      </c>
      <c r="P439" s="475">
        <v>2020</v>
      </c>
    </row>
    <row r="440" spans="1:16" ht="15.75" customHeight="1">
      <c r="A440" s="354" t="s">
        <v>88</v>
      </c>
      <c r="B440" s="354" t="s">
        <v>89</v>
      </c>
      <c r="C440" s="354" t="s">
        <v>110</v>
      </c>
      <c r="D440" s="351" t="s">
        <v>404</v>
      </c>
      <c r="E440" s="351" t="str">
        <f>+'Merluza común Artesanal'!E343</f>
        <v>CORSARIOS (961538)</v>
      </c>
      <c r="F440" s="354" t="s">
        <v>91</v>
      </c>
      <c r="G440" s="354" t="s">
        <v>95</v>
      </c>
      <c r="H440" s="561">
        <f>'Merluza común Artesanal'!N357</f>
        <v>0</v>
      </c>
      <c r="I440" s="356"/>
      <c r="J440" s="356"/>
      <c r="K440" s="356"/>
      <c r="L440" s="356"/>
      <c r="M440" s="356"/>
      <c r="N440" s="567" t="s">
        <v>258</v>
      </c>
      <c r="O440" s="451">
        <f>Resumen_año!$C$5</f>
        <v>44018</v>
      </c>
      <c r="P440" s="475">
        <v>2020</v>
      </c>
    </row>
    <row r="441" spans="1:16" ht="15.75" customHeight="1">
      <c r="A441" s="354" t="s">
        <v>88</v>
      </c>
      <c r="B441" s="354" t="s">
        <v>89</v>
      </c>
      <c r="C441" s="354" t="s">
        <v>110</v>
      </c>
      <c r="D441" s="351" t="s">
        <v>404</v>
      </c>
      <c r="E441" s="351" t="str">
        <f>+'Merluza común Artesanal'!E346</f>
        <v>EL SAMURAI (913244)</v>
      </c>
      <c r="F441" s="354" t="s">
        <v>91</v>
      </c>
      <c r="G441" s="354" t="s">
        <v>91</v>
      </c>
      <c r="H441" s="356">
        <f>'Merluza común Artesanal'!G346</f>
        <v>0.93899999999999995</v>
      </c>
      <c r="I441" s="356">
        <f>'Merluza común Artesanal'!H346</f>
        <v>0</v>
      </c>
      <c r="J441" s="356">
        <f>'Merluza común Artesanal'!I346</f>
        <v>0.93899999999999995</v>
      </c>
      <c r="K441" s="356">
        <f>'Merluza común Artesanal'!J346</f>
        <v>0</v>
      </c>
      <c r="L441" s="356">
        <f>'Merluza común Artesanal'!K346</f>
        <v>0.93899999999999995</v>
      </c>
      <c r="M441" s="356">
        <f>'Merluza común Artesanal'!L346</f>
        <v>0</v>
      </c>
      <c r="N441" s="567" t="str">
        <f>'Merluza común Artesanal'!M346</f>
        <v>-</v>
      </c>
      <c r="O441" s="451">
        <f>Resumen_año!$C$5</f>
        <v>44018</v>
      </c>
      <c r="P441" s="475">
        <v>2020</v>
      </c>
    </row>
    <row r="442" spans="1:16" ht="15.75" customHeight="1">
      <c r="A442" s="354" t="s">
        <v>88</v>
      </c>
      <c r="B442" s="354" t="s">
        <v>89</v>
      </c>
      <c r="C442" s="354" t="s">
        <v>110</v>
      </c>
      <c r="D442" s="351" t="s">
        <v>404</v>
      </c>
      <c r="E442" s="351" t="str">
        <f>+'Merluza común Artesanal'!E346</f>
        <v>EL SAMURAI (913244)</v>
      </c>
      <c r="F442" s="354" t="s">
        <v>92</v>
      </c>
      <c r="G442" s="354" t="s">
        <v>93</v>
      </c>
      <c r="H442" s="356">
        <f>'Merluza común Artesanal'!G347</f>
        <v>4.3970000000000002</v>
      </c>
      <c r="I442" s="356">
        <f>'Merluza común Artesanal'!H347</f>
        <v>0</v>
      </c>
      <c r="J442" s="356">
        <f>'Merluza común Artesanal'!I347</f>
        <v>5.3360000000000003</v>
      </c>
      <c r="K442" s="356">
        <f>'Merluza común Artesanal'!J347</f>
        <v>4.05</v>
      </c>
      <c r="L442" s="356">
        <f>'Merluza común Artesanal'!K347</f>
        <v>1.2860000000000005</v>
      </c>
      <c r="M442" s="356">
        <f>'Merluza común Artesanal'!L347</f>
        <v>0.75899550224887546</v>
      </c>
      <c r="N442" s="567" t="str">
        <f>'Merluza común Artesanal'!M347</f>
        <v>-</v>
      </c>
      <c r="O442" s="451">
        <f>Resumen_año!$C$5</f>
        <v>44018</v>
      </c>
      <c r="P442" s="475">
        <v>2020</v>
      </c>
    </row>
    <row r="443" spans="1:16" ht="15.75" customHeight="1">
      <c r="A443" s="354" t="s">
        <v>88</v>
      </c>
      <c r="B443" s="354" t="s">
        <v>89</v>
      </c>
      <c r="C443" s="354" t="s">
        <v>110</v>
      </c>
      <c r="D443" s="351" t="s">
        <v>404</v>
      </c>
      <c r="E443" s="351" t="str">
        <f>+'Merluza común Artesanal'!E346</f>
        <v>EL SAMURAI (913244)</v>
      </c>
      <c r="F443" s="354" t="s">
        <v>94</v>
      </c>
      <c r="G443" s="354" t="s">
        <v>95</v>
      </c>
      <c r="H443" s="356">
        <f>'Merluza común Artesanal'!G348</f>
        <v>5.3369999999999997</v>
      </c>
      <c r="I443" s="356">
        <f>'Merluza común Artesanal'!H348</f>
        <v>0</v>
      </c>
      <c r="J443" s="356">
        <f>'Merluza común Artesanal'!I348</f>
        <v>6.6230000000000002</v>
      </c>
      <c r="K443" s="356">
        <f>'Merluza común Artesanal'!J348</f>
        <v>0</v>
      </c>
      <c r="L443" s="356">
        <f>'Merluza común Artesanal'!K348</f>
        <v>6.6230000000000002</v>
      </c>
      <c r="M443" s="356">
        <f>'Merluza común Artesanal'!L348</f>
        <v>0</v>
      </c>
      <c r="N443" s="567" t="str">
        <f>'Merluza común Artesanal'!M348</f>
        <v>-</v>
      </c>
      <c r="O443" s="451">
        <f>Resumen_año!$C$5</f>
        <v>44018</v>
      </c>
      <c r="P443" s="475">
        <v>2020</v>
      </c>
    </row>
    <row r="444" spans="1:16" ht="15.75" customHeight="1">
      <c r="A444" s="354" t="s">
        <v>88</v>
      </c>
      <c r="B444" s="354" t="s">
        <v>89</v>
      </c>
      <c r="C444" s="354" t="s">
        <v>110</v>
      </c>
      <c r="D444" s="351" t="s">
        <v>404</v>
      </c>
      <c r="E444" s="351" t="str">
        <f>+'Merluza común Artesanal'!E346</f>
        <v>EL SAMURAI (913244)</v>
      </c>
      <c r="F444" s="354" t="s">
        <v>91</v>
      </c>
      <c r="G444" s="354" t="s">
        <v>95</v>
      </c>
      <c r="H444" s="561">
        <f>'Merluza común Artesanal'!N361</f>
        <v>10.677</v>
      </c>
      <c r="I444" s="356"/>
      <c r="J444" s="356"/>
      <c r="K444" s="356"/>
      <c r="L444" s="356"/>
      <c r="M444" s="356"/>
      <c r="N444" s="567" t="s">
        <v>258</v>
      </c>
      <c r="O444" s="451">
        <f>Resumen_año!$C$5</f>
        <v>44018</v>
      </c>
      <c r="P444" s="475">
        <v>2020</v>
      </c>
    </row>
    <row r="445" spans="1:16" ht="15.75" customHeight="1">
      <c r="A445" s="354" t="s">
        <v>88</v>
      </c>
      <c r="B445" s="354" t="s">
        <v>89</v>
      </c>
      <c r="C445" s="354" t="s">
        <v>110</v>
      </c>
      <c r="D445" s="351" t="s">
        <v>404</v>
      </c>
      <c r="E445" s="351" t="str">
        <f>+'Merluza común Artesanal'!E349</f>
        <v>INBANO IV (966145)</v>
      </c>
      <c r="F445" s="354" t="s">
        <v>91</v>
      </c>
      <c r="G445" s="354" t="s">
        <v>91</v>
      </c>
      <c r="H445" s="356">
        <f>'Merluza común Artesanal'!G349</f>
        <v>0.93899999999999995</v>
      </c>
      <c r="I445" s="356">
        <f>'Merluza común Artesanal'!H349</f>
        <v>0</v>
      </c>
      <c r="J445" s="356">
        <f>'Merluza común Artesanal'!I349</f>
        <v>0.93899999999999995</v>
      </c>
      <c r="K445" s="356">
        <f>'Merluza común Artesanal'!J349</f>
        <v>0.89100000000000013</v>
      </c>
      <c r="L445" s="356">
        <f>'Merluza común Artesanal'!K349</f>
        <v>4.7999999999999821E-2</v>
      </c>
      <c r="M445" s="356">
        <f>'Merluza común Artesanal'!L349</f>
        <v>0.94888178913738042</v>
      </c>
      <c r="N445" s="567" t="str">
        <f>'Merluza común Artesanal'!M349</f>
        <v>-</v>
      </c>
      <c r="O445" s="451">
        <f>Resumen_año!$C$5</f>
        <v>44018</v>
      </c>
      <c r="P445" s="475">
        <v>2020</v>
      </c>
    </row>
    <row r="446" spans="1:16" ht="15.75" customHeight="1">
      <c r="A446" s="354" t="s">
        <v>88</v>
      </c>
      <c r="B446" s="354" t="s">
        <v>89</v>
      </c>
      <c r="C446" s="354" t="s">
        <v>110</v>
      </c>
      <c r="D446" s="351" t="s">
        <v>404</v>
      </c>
      <c r="E446" s="351" t="str">
        <f>+'Merluza común Artesanal'!E349</f>
        <v>INBANO IV (966145)</v>
      </c>
      <c r="F446" s="354" t="s">
        <v>92</v>
      </c>
      <c r="G446" s="354" t="s">
        <v>93</v>
      </c>
      <c r="H446" s="356">
        <f>'Merluza común Artesanal'!G350</f>
        <v>4.3979999999999997</v>
      </c>
      <c r="I446" s="356">
        <f>'Merluza común Artesanal'!H350</f>
        <v>0</v>
      </c>
      <c r="J446" s="356">
        <f>'Merluza común Artesanal'!I350</f>
        <v>4.4459999999999997</v>
      </c>
      <c r="K446" s="356">
        <f>'Merluza común Artesanal'!J350</f>
        <v>3.2940000000000005</v>
      </c>
      <c r="L446" s="356">
        <f>'Merluza común Artesanal'!K350</f>
        <v>1.1519999999999992</v>
      </c>
      <c r="M446" s="356">
        <f>'Merluza común Artesanal'!L350</f>
        <v>0.74089068825910942</v>
      </c>
      <c r="N446" s="567" t="str">
        <f>'Merluza común Artesanal'!M350</f>
        <v>-</v>
      </c>
      <c r="O446" s="451">
        <f>Resumen_año!$C$5</f>
        <v>44018</v>
      </c>
      <c r="P446" s="475">
        <v>2020</v>
      </c>
    </row>
    <row r="447" spans="1:16" ht="15.75" customHeight="1">
      <c r="A447" s="354" t="s">
        <v>88</v>
      </c>
      <c r="B447" s="354" t="s">
        <v>89</v>
      </c>
      <c r="C447" s="354" t="s">
        <v>110</v>
      </c>
      <c r="D447" s="351" t="s">
        <v>404</v>
      </c>
      <c r="E447" s="351" t="str">
        <f>+'Merluza común Artesanal'!E349</f>
        <v>INBANO IV (966145)</v>
      </c>
      <c r="F447" s="354" t="s">
        <v>94</v>
      </c>
      <c r="G447" s="354" t="s">
        <v>95</v>
      </c>
      <c r="H447" s="356">
        <f>'Merluza común Artesanal'!G351</f>
        <v>5.3369999999999997</v>
      </c>
      <c r="I447" s="356">
        <f>'Merluza común Artesanal'!H351</f>
        <v>0</v>
      </c>
      <c r="J447" s="356">
        <f>'Merluza común Artesanal'!I351</f>
        <v>6.488999999999999</v>
      </c>
      <c r="K447" s="356">
        <f>'Merluza común Artesanal'!J351</f>
        <v>0</v>
      </c>
      <c r="L447" s="356">
        <f>'Merluza común Artesanal'!K351</f>
        <v>6.488999999999999</v>
      </c>
      <c r="M447" s="356">
        <f>'Merluza común Artesanal'!L351</f>
        <v>0</v>
      </c>
      <c r="N447" s="567" t="str">
        <f>'Merluza común Artesanal'!M351</f>
        <v>-</v>
      </c>
      <c r="O447" s="451">
        <f>Resumen_año!$C$5</f>
        <v>44018</v>
      </c>
      <c r="P447" s="475">
        <v>2020</v>
      </c>
    </row>
    <row r="448" spans="1:16" ht="15.75" customHeight="1">
      <c r="A448" s="354" t="s">
        <v>88</v>
      </c>
      <c r="B448" s="354" t="s">
        <v>89</v>
      </c>
      <c r="C448" s="354" t="s">
        <v>110</v>
      </c>
      <c r="D448" s="351" t="s">
        <v>404</v>
      </c>
      <c r="E448" s="351" t="str">
        <f>+'Merluza común Artesanal'!E349</f>
        <v>INBANO IV (966145)</v>
      </c>
      <c r="F448" s="354" t="s">
        <v>91</v>
      </c>
      <c r="G448" s="354" t="s">
        <v>95</v>
      </c>
      <c r="H448" s="561">
        <f>'Merluza común Artesanal'!N365</f>
        <v>0</v>
      </c>
      <c r="I448" s="356"/>
      <c r="J448" s="356"/>
      <c r="K448" s="356"/>
      <c r="L448" s="356"/>
      <c r="M448" s="356"/>
      <c r="N448" s="567" t="s">
        <v>258</v>
      </c>
      <c r="O448" s="451">
        <f>Resumen_año!$C$5</f>
        <v>44018</v>
      </c>
      <c r="P448" s="475">
        <v>2020</v>
      </c>
    </row>
    <row r="449" spans="1:16" ht="15.75" customHeight="1">
      <c r="A449" s="354" t="s">
        <v>88</v>
      </c>
      <c r="B449" s="354" t="s">
        <v>89</v>
      </c>
      <c r="C449" s="354" t="s">
        <v>110</v>
      </c>
      <c r="D449" s="351" t="s">
        <v>404</v>
      </c>
      <c r="E449" s="351" t="str">
        <f>+'Merluza común Artesanal'!E352</f>
        <v>LUCAS II (962133)</v>
      </c>
      <c r="F449" s="354" t="s">
        <v>91</v>
      </c>
      <c r="G449" s="354" t="s">
        <v>91</v>
      </c>
      <c r="H449" s="356">
        <f>'Merluza común Artesanal'!G352</f>
        <v>0.93899999999999995</v>
      </c>
      <c r="I449" s="356">
        <f>'Merluza común Artesanal'!H352</f>
        <v>0</v>
      </c>
      <c r="J449" s="356">
        <f>'Merluza común Artesanal'!I352</f>
        <v>0.93899999999999995</v>
      </c>
      <c r="K449" s="356">
        <f>'Merluza común Artesanal'!J352</f>
        <v>0.51300000000000001</v>
      </c>
      <c r="L449" s="356">
        <f>'Merluza común Artesanal'!K352</f>
        <v>0.42599999999999993</v>
      </c>
      <c r="M449" s="356">
        <f>'Merluza común Artesanal'!L352</f>
        <v>0.54632587859424919</v>
      </c>
      <c r="N449" s="567" t="str">
        <f>'Merluza común Artesanal'!M352</f>
        <v>-</v>
      </c>
      <c r="O449" s="451">
        <f>Resumen_año!$C$5</f>
        <v>44018</v>
      </c>
      <c r="P449" s="475">
        <v>2020</v>
      </c>
    </row>
    <row r="450" spans="1:16" ht="15.75" customHeight="1">
      <c r="A450" s="354" t="s">
        <v>88</v>
      </c>
      <c r="B450" s="354" t="s">
        <v>89</v>
      </c>
      <c r="C450" s="354" t="s">
        <v>110</v>
      </c>
      <c r="D450" s="351" t="s">
        <v>404</v>
      </c>
      <c r="E450" s="351" t="str">
        <f>+'Merluza común Artesanal'!E352</f>
        <v>LUCAS II (962133)</v>
      </c>
      <c r="F450" s="354" t="s">
        <v>92</v>
      </c>
      <c r="G450" s="354" t="s">
        <v>93</v>
      </c>
      <c r="H450" s="356">
        <f>'Merluza común Artesanal'!G353</f>
        <v>4.3949999999999996</v>
      </c>
      <c r="I450" s="356">
        <f>'Merluza común Artesanal'!H353</f>
        <v>0</v>
      </c>
      <c r="J450" s="356">
        <f>'Merluza común Artesanal'!I353</f>
        <v>4.8209999999999997</v>
      </c>
      <c r="K450" s="356">
        <f>'Merluza común Artesanal'!J353</f>
        <v>2.7539999999999996</v>
      </c>
      <c r="L450" s="356">
        <f>'Merluza común Artesanal'!K353</f>
        <v>2.0670000000000002</v>
      </c>
      <c r="M450" s="356">
        <f>'Merluza común Artesanal'!L353</f>
        <v>0.57125077784691969</v>
      </c>
      <c r="N450" s="567" t="str">
        <f>'Merluza común Artesanal'!M353</f>
        <v>-</v>
      </c>
      <c r="O450" s="451">
        <f>Resumen_año!$C$5</f>
        <v>44018</v>
      </c>
      <c r="P450" s="475">
        <v>2020</v>
      </c>
    </row>
    <row r="451" spans="1:16" ht="15.75" customHeight="1">
      <c r="A451" s="354" t="s">
        <v>88</v>
      </c>
      <c r="B451" s="354" t="s">
        <v>89</v>
      </c>
      <c r="C451" s="354" t="s">
        <v>110</v>
      </c>
      <c r="D451" s="351" t="s">
        <v>404</v>
      </c>
      <c r="E451" s="351" t="str">
        <f>+'Merluza común Artesanal'!E352</f>
        <v>LUCAS II (962133)</v>
      </c>
      <c r="F451" s="354" t="s">
        <v>94</v>
      </c>
      <c r="G451" s="354" t="s">
        <v>95</v>
      </c>
      <c r="H451" s="356">
        <f>'Merluza común Artesanal'!G354</f>
        <v>5.3339999999999996</v>
      </c>
      <c r="I451" s="356">
        <f>'Merluza común Artesanal'!H354</f>
        <v>0</v>
      </c>
      <c r="J451" s="356">
        <f>'Merluza común Artesanal'!I354</f>
        <v>7.4009999999999998</v>
      </c>
      <c r="K451" s="356">
        <f>'Merluza común Artesanal'!J354</f>
        <v>1.08</v>
      </c>
      <c r="L451" s="356">
        <f>'Merluza común Artesanal'!K354</f>
        <v>6.3209999999999997</v>
      </c>
      <c r="M451" s="356">
        <f>'Merluza común Artesanal'!L354</f>
        <v>0.1459262261856506</v>
      </c>
      <c r="N451" s="567" t="str">
        <f>'Merluza común Artesanal'!M354</f>
        <v>-</v>
      </c>
      <c r="O451" s="451">
        <f>Resumen_año!$C$5</f>
        <v>44018</v>
      </c>
      <c r="P451" s="475">
        <v>2020</v>
      </c>
    </row>
    <row r="452" spans="1:16" ht="15.75" customHeight="1">
      <c r="A452" s="354" t="s">
        <v>88</v>
      </c>
      <c r="B452" s="354" t="s">
        <v>89</v>
      </c>
      <c r="C452" s="354" t="s">
        <v>110</v>
      </c>
      <c r="D452" s="351" t="s">
        <v>404</v>
      </c>
      <c r="E452" s="351" t="str">
        <f>+'Merluza común Artesanal'!E352</f>
        <v>LUCAS II (962133)</v>
      </c>
      <c r="F452" s="354" t="s">
        <v>91</v>
      </c>
      <c r="G452" s="354" t="s">
        <v>95</v>
      </c>
      <c r="H452" s="561">
        <f>'Merluza común Artesanal'!N369</f>
        <v>0</v>
      </c>
      <c r="I452" s="356"/>
      <c r="J452" s="356"/>
      <c r="K452" s="356"/>
      <c r="L452" s="356"/>
      <c r="M452" s="356"/>
      <c r="N452" s="567" t="s">
        <v>258</v>
      </c>
      <c r="O452" s="451">
        <f>Resumen_año!$C$5</f>
        <v>44018</v>
      </c>
      <c r="P452" s="475">
        <v>2020</v>
      </c>
    </row>
    <row r="453" spans="1:16" ht="15.75" customHeight="1">
      <c r="A453" s="354" t="s">
        <v>88</v>
      </c>
      <c r="B453" s="354" t="s">
        <v>89</v>
      </c>
      <c r="C453" s="354" t="s">
        <v>110</v>
      </c>
      <c r="D453" s="351" t="s">
        <v>404</v>
      </c>
      <c r="E453" s="351" t="str">
        <f>+'Merluza común Artesanal'!E355</f>
        <v>LUKAS MARCELO II (960852)</v>
      </c>
      <c r="F453" s="354" t="s">
        <v>91</v>
      </c>
      <c r="G453" s="354" t="s">
        <v>91</v>
      </c>
      <c r="H453" s="356">
        <f>'Merluza común Artesanal'!G355</f>
        <v>0.94</v>
      </c>
      <c r="I453" s="356">
        <f>'Merluza común Artesanal'!H355</f>
        <v>0</v>
      </c>
      <c r="J453" s="356">
        <f>'Merluza común Artesanal'!I355</f>
        <v>0.94</v>
      </c>
      <c r="K453" s="356">
        <f>'Merluza común Artesanal'!J355</f>
        <v>0.64800000000000002</v>
      </c>
      <c r="L453" s="356">
        <f>'Merluza común Artesanal'!K355</f>
        <v>0.29199999999999993</v>
      </c>
      <c r="M453" s="356">
        <f>'Merluza común Artesanal'!L355</f>
        <v>0.68936170212765968</v>
      </c>
      <c r="N453" s="567" t="str">
        <f>'Merluza común Artesanal'!M355</f>
        <v>-</v>
      </c>
      <c r="O453" s="451">
        <f>Resumen_año!$C$5</f>
        <v>44018</v>
      </c>
      <c r="P453" s="475">
        <v>2020</v>
      </c>
    </row>
    <row r="454" spans="1:16" ht="15.75" customHeight="1">
      <c r="A454" s="354" t="s">
        <v>88</v>
      </c>
      <c r="B454" s="354" t="s">
        <v>89</v>
      </c>
      <c r="C454" s="354" t="s">
        <v>110</v>
      </c>
      <c r="D454" s="351" t="s">
        <v>404</v>
      </c>
      <c r="E454" s="351" t="str">
        <f>+'Merluza común Artesanal'!E355</f>
        <v>LUKAS MARCELO II (960852)</v>
      </c>
      <c r="F454" s="354" t="s">
        <v>92</v>
      </c>
      <c r="G454" s="354" t="s">
        <v>93</v>
      </c>
      <c r="H454" s="356">
        <f>'Merluza común Artesanal'!G356</f>
        <v>4.399</v>
      </c>
      <c r="I454" s="356">
        <f>'Merluza común Artesanal'!H356</f>
        <v>0</v>
      </c>
      <c r="J454" s="356">
        <f>'Merluza común Artesanal'!I356</f>
        <v>4.6909999999999998</v>
      </c>
      <c r="K454" s="356">
        <f>'Merluza común Artesanal'!J356</f>
        <v>4.4550000000000001</v>
      </c>
      <c r="L454" s="356">
        <f>'Merluza común Artesanal'!K356</f>
        <v>0.23599999999999977</v>
      </c>
      <c r="M454" s="356">
        <f>'Merluza común Artesanal'!L356</f>
        <v>0.94969089746322755</v>
      </c>
      <c r="N454" s="567" t="str">
        <f>'Merluza común Artesanal'!M356</f>
        <v>-</v>
      </c>
      <c r="O454" s="451">
        <f>Resumen_año!$C$5</f>
        <v>44018</v>
      </c>
      <c r="P454" s="475">
        <v>2020</v>
      </c>
    </row>
    <row r="455" spans="1:16" ht="15.75" customHeight="1">
      <c r="A455" s="354" t="s">
        <v>88</v>
      </c>
      <c r="B455" s="354" t="s">
        <v>89</v>
      </c>
      <c r="C455" s="354" t="s">
        <v>110</v>
      </c>
      <c r="D455" s="351" t="s">
        <v>404</v>
      </c>
      <c r="E455" s="351" t="str">
        <f>+'Merluza común Artesanal'!E355</f>
        <v>LUKAS MARCELO II (960852)</v>
      </c>
      <c r="F455" s="354" t="s">
        <v>94</v>
      </c>
      <c r="G455" s="354" t="s">
        <v>95</v>
      </c>
      <c r="H455" s="356">
        <f>'Merluza común Artesanal'!G357</f>
        <v>5.3390000000000004</v>
      </c>
      <c r="I455" s="356">
        <f>'Merluza común Artesanal'!H357</f>
        <v>0</v>
      </c>
      <c r="J455" s="356">
        <f>'Merluza común Artesanal'!I357</f>
        <v>5.5750000000000002</v>
      </c>
      <c r="K455" s="356">
        <f>'Merluza común Artesanal'!J357</f>
        <v>0.40500000000000003</v>
      </c>
      <c r="L455" s="356">
        <f>'Merluza común Artesanal'!K357</f>
        <v>5.17</v>
      </c>
      <c r="M455" s="356">
        <f>'Merluza común Artesanal'!L357</f>
        <v>7.2645739910313908E-2</v>
      </c>
      <c r="N455" s="567" t="str">
        <f>'Merluza común Artesanal'!M357</f>
        <v>-</v>
      </c>
      <c r="O455" s="451">
        <f>Resumen_año!$C$5</f>
        <v>44018</v>
      </c>
      <c r="P455" s="475">
        <v>2020</v>
      </c>
    </row>
    <row r="456" spans="1:16" ht="15.75" customHeight="1">
      <c r="A456" s="354" t="s">
        <v>88</v>
      </c>
      <c r="B456" s="354" t="s">
        <v>89</v>
      </c>
      <c r="C456" s="354" t="s">
        <v>110</v>
      </c>
      <c r="D456" s="351" t="s">
        <v>404</v>
      </c>
      <c r="E456" s="351" t="str">
        <f>+'Merluza común Artesanal'!E355</f>
        <v>LUKAS MARCELO II (960852)</v>
      </c>
      <c r="F456" s="354" t="s">
        <v>91</v>
      </c>
      <c r="G456" s="354" t="s">
        <v>95</v>
      </c>
      <c r="H456" s="561">
        <f>'Merluza común Artesanal'!N373</f>
        <v>10.69</v>
      </c>
      <c r="I456" s="356"/>
      <c r="J456" s="356"/>
      <c r="K456" s="356"/>
      <c r="L456" s="356"/>
      <c r="M456" s="356"/>
      <c r="N456" s="567" t="s">
        <v>258</v>
      </c>
      <c r="O456" s="451">
        <f>Resumen_año!$C$5</f>
        <v>44018</v>
      </c>
      <c r="P456" s="475">
        <v>2020</v>
      </c>
    </row>
    <row r="457" spans="1:16" ht="15.75" customHeight="1">
      <c r="A457" s="354" t="s">
        <v>88</v>
      </c>
      <c r="B457" s="354" t="s">
        <v>89</v>
      </c>
      <c r="C457" s="354" t="s">
        <v>110</v>
      </c>
      <c r="D457" s="351" t="s">
        <v>404</v>
      </c>
      <c r="E457" s="351" t="str">
        <f>+'Merluza común Artesanal'!E358</f>
        <v>MARIMARCE III (966523)</v>
      </c>
      <c r="F457" s="354" t="s">
        <v>91</v>
      </c>
      <c r="G457" s="354" t="s">
        <v>91</v>
      </c>
      <c r="H457" s="356">
        <f>'Merluza común Artesanal'!G358</f>
        <v>0.93799999999999994</v>
      </c>
      <c r="I457" s="356">
        <f>'Merluza común Artesanal'!H358</f>
        <v>0</v>
      </c>
      <c r="J457" s="356">
        <f>'Merluza común Artesanal'!I358</f>
        <v>0.93799999999999994</v>
      </c>
      <c r="K457" s="356">
        <f>'Merluza común Artesanal'!J358</f>
        <v>0.29700000000000004</v>
      </c>
      <c r="L457" s="356">
        <f>'Merluza común Artesanal'!K358</f>
        <v>0.6409999999999999</v>
      </c>
      <c r="M457" s="356">
        <f>'Merluza común Artesanal'!L358</f>
        <v>0.31663113006396593</v>
      </c>
      <c r="N457" s="567" t="str">
        <f>'Merluza común Artesanal'!M358</f>
        <v>-</v>
      </c>
      <c r="O457" s="451">
        <f>Resumen_año!$C$5</f>
        <v>44018</v>
      </c>
      <c r="P457" s="475">
        <v>2020</v>
      </c>
    </row>
    <row r="458" spans="1:16" ht="15.75" customHeight="1">
      <c r="A458" s="354" t="s">
        <v>88</v>
      </c>
      <c r="B458" s="354" t="s">
        <v>89</v>
      </c>
      <c r="C458" s="354" t="s">
        <v>110</v>
      </c>
      <c r="D458" s="351" t="s">
        <v>404</v>
      </c>
      <c r="E458" s="351" t="str">
        <f>+'Merluza común Artesanal'!E358</f>
        <v>MARIMARCE III (966523)</v>
      </c>
      <c r="F458" s="354" t="s">
        <v>92</v>
      </c>
      <c r="G458" s="354" t="s">
        <v>93</v>
      </c>
      <c r="H458" s="356">
        <f>'Merluza común Artesanal'!G359</f>
        <v>4.3940000000000001</v>
      </c>
      <c r="I458" s="356">
        <f>'Merluza común Artesanal'!H359</f>
        <v>0</v>
      </c>
      <c r="J458" s="356">
        <f>'Merluza común Artesanal'!I359</f>
        <v>5.0350000000000001</v>
      </c>
      <c r="K458" s="356">
        <f>'Merluza común Artesanal'!J359</f>
        <v>3.456</v>
      </c>
      <c r="L458" s="356">
        <f>'Merluza común Artesanal'!K359</f>
        <v>1.5790000000000002</v>
      </c>
      <c r="M458" s="356">
        <f>'Merluza común Artesanal'!L359</f>
        <v>0.68639523336643493</v>
      </c>
      <c r="N458" s="567" t="str">
        <f>'Merluza común Artesanal'!M359</f>
        <v>-</v>
      </c>
      <c r="O458" s="451">
        <f>Resumen_año!$C$5</f>
        <v>44018</v>
      </c>
      <c r="P458" s="475">
        <v>2020</v>
      </c>
    </row>
    <row r="459" spans="1:16" ht="15.75" customHeight="1">
      <c r="A459" s="354" t="s">
        <v>88</v>
      </c>
      <c r="B459" s="354" t="s">
        <v>89</v>
      </c>
      <c r="C459" s="354" t="s">
        <v>110</v>
      </c>
      <c r="D459" s="351" t="s">
        <v>404</v>
      </c>
      <c r="E459" s="351" t="str">
        <f>+'Merluza común Artesanal'!E358</f>
        <v>MARIMARCE III (966523)</v>
      </c>
      <c r="F459" s="354" t="s">
        <v>94</v>
      </c>
      <c r="G459" s="354" t="s">
        <v>95</v>
      </c>
      <c r="H459" s="356">
        <f>'Merluza común Artesanal'!G360</f>
        <v>5.3319999999999999</v>
      </c>
      <c r="I459" s="356">
        <f>'Merluza común Artesanal'!H360</f>
        <v>0</v>
      </c>
      <c r="J459" s="356">
        <f>'Merluza común Artesanal'!I360</f>
        <v>6.9109999999999996</v>
      </c>
      <c r="K459" s="356">
        <f>'Merluza común Artesanal'!J360</f>
        <v>0</v>
      </c>
      <c r="L459" s="356">
        <f>'Merluza común Artesanal'!K360</f>
        <v>6.9109999999999996</v>
      </c>
      <c r="M459" s="356">
        <f>'Merluza común Artesanal'!L360</f>
        <v>0</v>
      </c>
      <c r="N459" s="567" t="str">
        <f>'Merluza común Artesanal'!M360</f>
        <v>-</v>
      </c>
      <c r="O459" s="451">
        <f>Resumen_año!$C$5</f>
        <v>44018</v>
      </c>
      <c r="P459" s="475">
        <v>2020</v>
      </c>
    </row>
    <row r="460" spans="1:16" ht="15.75" customHeight="1">
      <c r="A460" s="354" t="s">
        <v>88</v>
      </c>
      <c r="B460" s="354" t="s">
        <v>89</v>
      </c>
      <c r="C460" s="354" t="s">
        <v>110</v>
      </c>
      <c r="D460" s="351" t="s">
        <v>404</v>
      </c>
      <c r="E460" s="351" t="str">
        <f>+'Merluza común Artesanal'!E358</f>
        <v>MARIMARCE III (966523)</v>
      </c>
      <c r="F460" s="354" t="s">
        <v>91</v>
      </c>
      <c r="G460" s="354" t="s">
        <v>95</v>
      </c>
      <c r="H460" s="561">
        <f>'Merluza común Artesanal'!N377</f>
        <v>0</v>
      </c>
      <c r="I460" s="356"/>
      <c r="J460" s="356"/>
      <c r="K460" s="356"/>
      <c r="L460" s="356"/>
      <c r="M460" s="356"/>
      <c r="N460" s="567" t="s">
        <v>258</v>
      </c>
      <c r="O460" s="451">
        <f>Resumen_año!$C$5</f>
        <v>44018</v>
      </c>
      <c r="P460" s="475">
        <v>2020</v>
      </c>
    </row>
    <row r="461" spans="1:16" ht="15.75" customHeight="1">
      <c r="A461" s="354" t="s">
        <v>88</v>
      </c>
      <c r="B461" s="354" t="s">
        <v>89</v>
      </c>
      <c r="C461" s="354" t="s">
        <v>110</v>
      </c>
      <c r="D461" s="351" t="s">
        <v>404</v>
      </c>
      <c r="E461" s="351" t="str">
        <f>+'Merluza común Artesanal'!E361</f>
        <v>PELICANO III (960308)</v>
      </c>
      <c r="F461" s="354" t="s">
        <v>91</v>
      </c>
      <c r="G461" s="354" t="s">
        <v>91</v>
      </c>
      <c r="H461" s="356">
        <f>'Merluza común Artesanal'!G361</f>
        <v>0.94</v>
      </c>
      <c r="I461" s="356">
        <f>'Merluza común Artesanal'!H361</f>
        <v>0</v>
      </c>
      <c r="J461" s="356">
        <f>'Merluza común Artesanal'!I361</f>
        <v>0.94</v>
      </c>
      <c r="K461" s="356">
        <f>'Merluza común Artesanal'!J361</f>
        <v>0.8640000000000001</v>
      </c>
      <c r="L461" s="356">
        <f>'Merluza común Artesanal'!K361</f>
        <v>7.5999999999999845E-2</v>
      </c>
      <c r="M461" s="356">
        <f>'Merluza común Artesanal'!L361</f>
        <v>0.91914893617021287</v>
      </c>
      <c r="N461" s="567" t="str">
        <f>'Merluza común Artesanal'!M361</f>
        <v>-</v>
      </c>
      <c r="O461" s="451">
        <f>Resumen_año!$C$5</f>
        <v>44018</v>
      </c>
      <c r="P461" s="475">
        <v>2020</v>
      </c>
    </row>
    <row r="462" spans="1:16" ht="15.75" customHeight="1">
      <c r="A462" s="354" t="s">
        <v>88</v>
      </c>
      <c r="B462" s="354" t="s">
        <v>89</v>
      </c>
      <c r="C462" s="354" t="s">
        <v>110</v>
      </c>
      <c r="D462" s="351" t="s">
        <v>404</v>
      </c>
      <c r="E462" s="351" t="str">
        <f>+'Merluza común Artesanal'!E361</f>
        <v>PELICANO III (960308)</v>
      </c>
      <c r="F462" s="354" t="s">
        <v>92</v>
      </c>
      <c r="G462" s="354" t="s">
        <v>93</v>
      </c>
      <c r="H462" s="356">
        <f>'Merluza común Artesanal'!G362</f>
        <v>4.399</v>
      </c>
      <c r="I462" s="356">
        <f>'Merluza común Artesanal'!H362</f>
        <v>0</v>
      </c>
      <c r="J462" s="356">
        <f>'Merluza común Artesanal'!I362</f>
        <v>4.4749999999999996</v>
      </c>
      <c r="K462" s="356">
        <f>'Merluza común Artesanal'!J362</f>
        <v>4.4820000000000011</v>
      </c>
      <c r="L462" s="356">
        <f>'Merluza común Artesanal'!K362</f>
        <v>-7.0000000000014495E-3</v>
      </c>
      <c r="M462" s="356">
        <f>'Merluza común Artesanal'!L362</f>
        <v>1.0015642458100562</v>
      </c>
      <c r="N462" s="567">
        <f>'Merluza común Artesanal'!M362</f>
        <v>43973</v>
      </c>
      <c r="O462" s="451">
        <f>Resumen_año!$C$5</f>
        <v>44018</v>
      </c>
      <c r="P462" s="475">
        <v>2020</v>
      </c>
    </row>
    <row r="463" spans="1:16" ht="15.75" customHeight="1">
      <c r="A463" s="354" t="s">
        <v>88</v>
      </c>
      <c r="B463" s="354" t="s">
        <v>89</v>
      </c>
      <c r="C463" s="354" t="s">
        <v>110</v>
      </c>
      <c r="D463" s="351" t="s">
        <v>404</v>
      </c>
      <c r="E463" s="351" t="str">
        <f>+'Merluza común Artesanal'!E361</f>
        <v>PELICANO III (960308)</v>
      </c>
      <c r="F463" s="354" t="s">
        <v>94</v>
      </c>
      <c r="G463" s="354" t="s">
        <v>95</v>
      </c>
      <c r="H463" s="356">
        <f>'Merluza común Artesanal'!G363</f>
        <v>5.3380000000000001</v>
      </c>
      <c r="I463" s="356">
        <f>'Merluza común Artesanal'!H363</f>
        <v>0</v>
      </c>
      <c r="J463" s="356">
        <f>'Merluza común Artesanal'!I363</f>
        <v>5.3309999999999986</v>
      </c>
      <c r="K463" s="356">
        <f>'Merluza común Artesanal'!J363</f>
        <v>0.378</v>
      </c>
      <c r="L463" s="356">
        <f>'Merluza común Artesanal'!K363</f>
        <v>4.9529999999999985</v>
      </c>
      <c r="M463" s="356">
        <f>'Merluza común Artesanal'!L363</f>
        <v>7.0906021384355672E-2</v>
      </c>
      <c r="N463" s="567" t="str">
        <f>'Merluza común Artesanal'!M363</f>
        <v>-</v>
      </c>
      <c r="O463" s="451">
        <f>Resumen_año!$C$5</f>
        <v>44018</v>
      </c>
      <c r="P463" s="475">
        <v>2020</v>
      </c>
    </row>
    <row r="464" spans="1:16" ht="15.75" customHeight="1">
      <c r="A464" s="354" t="s">
        <v>88</v>
      </c>
      <c r="B464" s="354" t="s">
        <v>89</v>
      </c>
      <c r="C464" s="354" t="s">
        <v>110</v>
      </c>
      <c r="D464" s="351" t="s">
        <v>404</v>
      </c>
      <c r="E464" s="351" t="str">
        <f>+'Merluza común Artesanal'!E361</f>
        <v>PELICANO III (960308)</v>
      </c>
      <c r="F464" s="354" t="s">
        <v>91</v>
      </c>
      <c r="G464" s="354" t="s">
        <v>95</v>
      </c>
      <c r="H464" s="561">
        <f>'Merluza común Artesanal'!N381</f>
        <v>0</v>
      </c>
      <c r="I464" s="356"/>
      <c r="J464" s="356"/>
      <c r="K464" s="356"/>
      <c r="L464" s="356"/>
      <c r="M464" s="356"/>
      <c r="N464" s="567" t="s">
        <v>258</v>
      </c>
      <c r="O464" s="451">
        <f>Resumen_año!$C$5</f>
        <v>44018</v>
      </c>
      <c r="P464" s="475">
        <v>2020</v>
      </c>
    </row>
    <row r="465" spans="1:16" ht="15.75" customHeight="1">
      <c r="A465" s="354" t="s">
        <v>88</v>
      </c>
      <c r="B465" s="354" t="s">
        <v>89</v>
      </c>
      <c r="C465" s="354" t="s">
        <v>110</v>
      </c>
      <c r="D465" s="351" t="s">
        <v>404</v>
      </c>
      <c r="E465" s="351" t="str">
        <f>+'Merluza común Artesanal'!E364</f>
        <v>RAUL ALEXANDER I (960895)</v>
      </c>
      <c r="F465" s="354" t="s">
        <v>91</v>
      </c>
      <c r="G465" s="354" t="s">
        <v>91</v>
      </c>
      <c r="H465" s="356">
        <f>'Merluza común Artesanal'!G364</f>
        <v>0.93899999999999995</v>
      </c>
      <c r="I465" s="356">
        <f>'Merluza común Artesanal'!H364</f>
        <v>0</v>
      </c>
      <c r="J465" s="356">
        <f>'Merluza común Artesanal'!I364</f>
        <v>0.93899999999999995</v>
      </c>
      <c r="K465" s="356">
        <f>'Merluza común Artesanal'!J364</f>
        <v>0</v>
      </c>
      <c r="L465" s="356">
        <f>'Merluza común Artesanal'!K364</f>
        <v>0.93899999999999995</v>
      </c>
      <c r="M465" s="356">
        <f>'Merluza común Artesanal'!L364</f>
        <v>0</v>
      </c>
      <c r="N465" s="567" t="str">
        <f>'Merluza común Artesanal'!M364</f>
        <v>-</v>
      </c>
      <c r="O465" s="451">
        <f>Resumen_año!$C$5</f>
        <v>44018</v>
      </c>
      <c r="P465" s="475">
        <v>2020</v>
      </c>
    </row>
    <row r="466" spans="1:16" ht="15.75" customHeight="1">
      <c r="A466" s="354" t="s">
        <v>88</v>
      </c>
      <c r="B466" s="354" t="s">
        <v>89</v>
      </c>
      <c r="C466" s="354" t="s">
        <v>110</v>
      </c>
      <c r="D466" s="351" t="s">
        <v>404</v>
      </c>
      <c r="E466" s="351" t="str">
        <f>+'Merluza común Artesanal'!E364</f>
        <v>RAUL ALEXANDER I (960895)</v>
      </c>
      <c r="F466" s="354" t="s">
        <v>92</v>
      </c>
      <c r="G466" s="354" t="s">
        <v>93</v>
      </c>
      <c r="H466" s="356">
        <f>'Merluza común Artesanal'!G365</f>
        <v>4.3970000000000002</v>
      </c>
      <c r="I466" s="356">
        <f>'Merluza común Artesanal'!H365</f>
        <v>0</v>
      </c>
      <c r="J466" s="356">
        <f>'Merluza común Artesanal'!I365</f>
        <v>5.3360000000000003</v>
      </c>
      <c r="K466" s="356">
        <f>'Merluza común Artesanal'!J365</f>
        <v>5.319</v>
      </c>
      <c r="L466" s="356">
        <f>'Merluza común Artesanal'!K365</f>
        <v>1.7000000000000348E-2</v>
      </c>
      <c r="M466" s="356">
        <f>'Merluza común Artesanal'!L365</f>
        <v>0.99681409295352319</v>
      </c>
      <c r="N466" s="567">
        <f>'Merluza común Artesanal'!M365</f>
        <v>43937</v>
      </c>
      <c r="O466" s="451">
        <f>Resumen_año!$C$5</f>
        <v>44018</v>
      </c>
      <c r="P466" s="475">
        <v>2020</v>
      </c>
    </row>
    <row r="467" spans="1:16" ht="15.75" customHeight="1">
      <c r="A467" s="354" t="s">
        <v>88</v>
      </c>
      <c r="B467" s="354" t="s">
        <v>89</v>
      </c>
      <c r="C467" s="354" t="s">
        <v>110</v>
      </c>
      <c r="D467" s="351" t="s">
        <v>404</v>
      </c>
      <c r="E467" s="351" t="str">
        <f>+'Merluza común Artesanal'!E364</f>
        <v>RAUL ALEXANDER I (960895)</v>
      </c>
      <c r="F467" s="354" t="s">
        <v>94</v>
      </c>
      <c r="G467" s="354" t="s">
        <v>95</v>
      </c>
      <c r="H467" s="356">
        <f>'Merluza común Artesanal'!G366</f>
        <v>5.3369999999999997</v>
      </c>
      <c r="I467" s="356">
        <f>'Merluza común Artesanal'!H366</f>
        <v>0</v>
      </c>
      <c r="J467" s="356">
        <f>'Merluza común Artesanal'!I366</f>
        <v>5.3540000000000001</v>
      </c>
      <c r="K467" s="356">
        <f>'Merluza común Artesanal'!J366</f>
        <v>0</v>
      </c>
      <c r="L467" s="356">
        <f>'Merluza común Artesanal'!K366</f>
        <v>5.3540000000000001</v>
      </c>
      <c r="M467" s="356">
        <f>'Merluza común Artesanal'!L366</f>
        <v>0</v>
      </c>
      <c r="N467" s="567" t="str">
        <f>'Merluza común Artesanal'!M366</f>
        <v>-</v>
      </c>
      <c r="O467" s="451">
        <f>Resumen_año!$C$5</f>
        <v>44018</v>
      </c>
      <c r="P467" s="475">
        <v>2020</v>
      </c>
    </row>
    <row r="468" spans="1:16" ht="15.75" customHeight="1">
      <c r="A468" s="354" t="s">
        <v>88</v>
      </c>
      <c r="B468" s="354" t="s">
        <v>89</v>
      </c>
      <c r="C468" s="354" t="s">
        <v>110</v>
      </c>
      <c r="D468" s="351" t="s">
        <v>404</v>
      </c>
      <c r="E468" s="351" t="str">
        <f>+'Merluza común Artesanal'!E364</f>
        <v>RAUL ALEXANDER I (960895)</v>
      </c>
      <c r="F468" s="354" t="s">
        <v>91</v>
      </c>
      <c r="G468" s="354" t="s">
        <v>95</v>
      </c>
      <c r="H468" s="561">
        <f>'Merluza común Artesanal'!N385</f>
        <v>10.672000000000001</v>
      </c>
      <c r="I468" s="356"/>
      <c r="J468" s="356"/>
      <c r="K468" s="356"/>
      <c r="L468" s="356"/>
      <c r="M468" s="356"/>
      <c r="N468" s="567" t="s">
        <v>258</v>
      </c>
      <c r="O468" s="451">
        <f>Resumen_año!$C$5</f>
        <v>44018</v>
      </c>
      <c r="P468" s="475">
        <v>2020</v>
      </c>
    </row>
    <row r="469" spans="1:16" ht="15.75" customHeight="1">
      <c r="A469" s="354" t="s">
        <v>88</v>
      </c>
      <c r="B469" s="354" t="s">
        <v>89</v>
      </c>
      <c r="C469" s="354" t="s">
        <v>110</v>
      </c>
      <c r="D469" s="351" t="s">
        <v>404</v>
      </c>
      <c r="E469" s="351" t="str">
        <f>+'Merluza común Artesanal'!E367</f>
        <v>SAMURAI V (966836)</v>
      </c>
      <c r="F469" s="354" t="s">
        <v>91</v>
      </c>
      <c r="G469" s="354" t="s">
        <v>91</v>
      </c>
      <c r="H469" s="356">
        <f>'Merluza común Artesanal'!G367</f>
        <v>0.93899999999999995</v>
      </c>
      <c r="I469" s="356">
        <f>'Merluza común Artesanal'!H367</f>
        <v>0</v>
      </c>
      <c r="J469" s="356">
        <f>'Merluza común Artesanal'!I367</f>
        <v>0.93899999999999995</v>
      </c>
      <c r="K469" s="356">
        <f>'Merluza común Artesanal'!J367</f>
        <v>1.296</v>
      </c>
      <c r="L469" s="356">
        <f>'Merluza común Artesanal'!K367</f>
        <v>-0.3570000000000001</v>
      </c>
      <c r="M469" s="356">
        <f>'Merluza común Artesanal'!L367</f>
        <v>1.380191693290735</v>
      </c>
      <c r="N469" s="567" t="str">
        <f>'Merluza común Artesanal'!M367</f>
        <v>-</v>
      </c>
      <c r="O469" s="451">
        <f>Resumen_año!$C$5</f>
        <v>44018</v>
      </c>
      <c r="P469" s="475">
        <v>2020</v>
      </c>
    </row>
    <row r="470" spans="1:16" ht="15.75" customHeight="1">
      <c r="A470" s="354" t="s">
        <v>88</v>
      </c>
      <c r="B470" s="354" t="s">
        <v>89</v>
      </c>
      <c r="C470" s="354" t="s">
        <v>110</v>
      </c>
      <c r="D470" s="351" t="s">
        <v>404</v>
      </c>
      <c r="E470" s="351" t="str">
        <f>+'Merluza común Artesanal'!E367</f>
        <v>SAMURAI V (966836)</v>
      </c>
      <c r="F470" s="354" t="s">
        <v>92</v>
      </c>
      <c r="G470" s="354" t="s">
        <v>93</v>
      </c>
      <c r="H470" s="356">
        <f>'Merluza común Artesanal'!G368</f>
        <v>4.3979999999999997</v>
      </c>
      <c r="I470" s="356">
        <f>'Merluza común Artesanal'!H368</f>
        <v>0</v>
      </c>
      <c r="J470" s="356">
        <f>'Merluza común Artesanal'!I368</f>
        <v>4.0409999999999995</v>
      </c>
      <c r="K470" s="356">
        <f>'Merluza común Artesanal'!J368</f>
        <v>3.5639999999999996</v>
      </c>
      <c r="L470" s="356">
        <f>'Merluza común Artesanal'!K368</f>
        <v>0.47699999999999987</v>
      </c>
      <c r="M470" s="356">
        <f>'Merluza común Artesanal'!L368</f>
        <v>0.8819599109131403</v>
      </c>
      <c r="N470" s="567" t="str">
        <f>'Merluza común Artesanal'!M368</f>
        <v>-</v>
      </c>
      <c r="O470" s="451">
        <f>Resumen_año!$C$5</f>
        <v>44018</v>
      </c>
      <c r="P470" s="475">
        <v>2020</v>
      </c>
    </row>
    <row r="471" spans="1:16" ht="15.75" customHeight="1">
      <c r="A471" s="354" t="s">
        <v>88</v>
      </c>
      <c r="B471" s="354" t="s">
        <v>89</v>
      </c>
      <c r="C471" s="354" t="s">
        <v>110</v>
      </c>
      <c r="D471" s="351" t="s">
        <v>404</v>
      </c>
      <c r="E471" s="351" t="str">
        <f>+'Merluza común Artesanal'!E367</f>
        <v>SAMURAI V (966836)</v>
      </c>
      <c r="F471" s="354" t="s">
        <v>94</v>
      </c>
      <c r="G471" s="354" t="s">
        <v>95</v>
      </c>
      <c r="H471" s="356">
        <f>'Merluza común Artesanal'!G369</f>
        <v>5.3369999999999997</v>
      </c>
      <c r="I471" s="356">
        <f>'Merluza común Artesanal'!H369</f>
        <v>0</v>
      </c>
      <c r="J471" s="356">
        <f>'Merluza común Artesanal'!I369</f>
        <v>5.8140000000000001</v>
      </c>
      <c r="K471" s="356">
        <f>'Merluza común Artesanal'!J369</f>
        <v>0.29699999999999999</v>
      </c>
      <c r="L471" s="356">
        <f>'Merluza común Artesanal'!K369</f>
        <v>5.5170000000000003</v>
      </c>
      <c r="M471" s="356">
        <f>'Merluza común Artesanal'!L369</f>
        <v>5.108359133126935E-2</v>
      </c>
      <c r="N471" s="567" t="str">
        <f>'Merluza común Artesanal'!M369</f>
        <v>-</v>
      </c>
      <c r="O471" s="451">
        <f>Resumen_año!$C$5</f>
        <v>44018</v>
      </c>
      <c r="P471" s="475">
        <v>2020</v>
      </c>
    </row>
    <row r="472" spans="1:16" ht="15.75" customHeight="1">
      <c r="A472" s="354" t="s">
        <v>88</v>
      </c>
      <c r="B472" s="354" t="s">
        <v>89</v>
      </c>
      <c r="C472" s="354" t="s">
        <v>110</v>
      </c>
      <c r="D472" s="351" t="s">
        <v>404</v>
      </c>
      <c r="E472" s="351" t="str">
        <f>+'Merluza común Artesanal'!E367</f>
        <v>SAMURAI V (966836)</v>
      </c>
      <c r="F472" s="354" t="s">
        <v>91</v>
      </c>
      <c r="G472" s="354" t="s">
        <v>95</v>
      </c>
      <c r="H472" s="561">
        <f>'Merluza común Artesanal'!N389</f>
        <v>0</v>
      </c>
      <c r="I472" s="356"/>
      <c r="J472" s="356"/>
      <c r="K472" s="356"/>
      <c r="L472" s="356"/>
      <c r="M472" s="356"/>
      <c r="N472" s="567" t="s">
        <v>258</v>
      </c>
      <c r="O472" s="451">
        <f>Resumen_año!$C$5</f>
        <v>44018</v>
      </c>
      <c r="P472" s="475">
        <v>2020</v>
      </c>
    </row>
    <row r="473" spans="1:16" ht="15.75" customHeight="1">
      <c r="A473" s="354" t="s">
        <v>88</v>
      </c>
      <c r="B473" s="354" t="s">
        <v>89</v>
      </c>
      <c r="C473" s="354" t="s">
        <v>110</v>
      </c>
      <c r="D473" s="351" t="s">
        <v>404</v>
      </c>
      <c r="E473" s="351" t="str">
        <f>+'Merluza común Artesanal'!E370</f>
        <v>SANDER III (963707)</v>
      </c>
      <c r="F473" s="354" t="s">
        <v>91</v>
      </c>
      <c r="G473" s="354" t="s">
        <v>91</v>
      </c>
      <c r="H473" s="356">
        <f>'Merluza común Artesanal'!G370</f>
        <v>0.93899999999999995</v>
      </c>
      <c r="I473" s="356">
        <f>'Merluza común Artesanal'!H370</f>
        <v>0</v>
      </c>
      <c r="J473" s="356">
        <f>'Merluza común Artesanal'!I370</f>
        <v>0.93899999999999995</v>
      </c>
      <c r="K473" s="356">
        <f>'Merluza común Artesanal'!J370</f>
        <v>0</v>
      </c>
      <c r="L473" s="356">
        <f>'Merluza común Artesanal'!K370</f>
        <v>0.93899999999999995</v>
      </c>
      <c r="M473" s="356">
        <f>'Merluza común Artesanal'!L370</f>
        <v>0</v>
      </c>
      <c r="N473" s="567" t="str">
        <f>'Merluza común Artesanal'!M370</f>
        <v>-</v>
      </c>
      <c r="O473" s="451">
        <f>Resumen_año!$C$5</f>
        <v>44018</v>
      </c>
      <c r="P473" s="475">
        <v>2020</v>
      </c>
    </row>
    <row r="474" spans="1:16" ht="15.75" customHeight="1">
      <c r="A474" s="354" t="s">
        <v>88</v>
      </c>
      <c r="B474" s="354" t="s">
        <v>89</v>
      </c>
      <c r="C474" s="354" t="s">
        <v>110</v>
      </c>
      <c r="D474" s="351" t="s">
        <v>404</v>
      </c>
      <c r="E474" s="351" t="str">
        <f>+'Merluza común Artesanal'!E370</f>
        <v>SANDER III (963707)</v>
      </c>
      <c r="F474" s="354" t="s">
        <v>92</v>
      </c>
      <c r="G474" s="354" t="s">
        <v>93</v>
      </c>
      <c r="H474" s="356">
        <f>'Merluza común Artesanal'!G371</f>
        <v>4.3970000000000002</v>
      </c>
      <c r="I474" s="356">
        <f>'Merluza común Artesanal'!H371</f>
        <v>0</v>
      </c>
      <c r="J474" s="356">
        <f>'Merluza común Artesanal'!I371</f>
        <v>5.3360000000000003</v>
      </c>
      <c r="K474" s="356">
        <f>'Merluza común Artesanal'!J371</f>
        <v>4.9320000000000004</v>
      </c>
      <c r="L474" s="356">
        <f>'Merluza común Artesanal'!K371</f>
        <v>0.40399999999999991</v>
      </c>
      <c r="M474" s="356">
        <f>'Merluza común Artesanal'!L371</f>
        <v>0.92428785607196406</v>
      </c>
      <c r="N474" s="567" t="str">
        <f>'Merluza común Artesanal'!M371</f>
        <v>-</v>
      </c>
      <c r="O474" s="451">
        <f>Resumen_año!$C$5</f>
        <v>44018</v>
      </c>
      <c r="P474" s="475">
        <v>2020</v>
      </c>
    </row>
    <row r="475" spans="1:16" ht="15.75" customHeight="1">
      <c r="A475" s="354" t="s">
        <v>88</v>
      </c>
      <c r="B475" s="354" t="s">
        <v>89</v>
      </c>
      <c r="C475" s="354" t="s">
        <v>110</v>
      </c>
      <c r="D475" s="351" t="s">
        <v>404</v>
      </c>
      <c r="E475" s="351" t="str">
        <f>+'Merluza común Artesanal'!E370</f>
        <v>SANDER III (963707)</v>
      </c>
      <c r="F475" s="354" t="s">
        <v>94</v>
      </c>
      <c r="G475" s="354" t="s">
        <v>95</v>
      </c>
      <c r="H475" s="356">
        <f>'Merluza común Artesanal'!G372</f>
        <v>5.3360000000000003</v>
      </c>
      <c r="I475" s="356">
        <f>'Merluza común Artesanal'!H372</f>
        <v>0</v>
      </c>
      <c r="J475" s="356">
        <f>'Merluza común Artesanal'!I372</f>
        <v>5.74</v>
      </c>
      <c r="K475" s="356">
        <f>'Merluza común Artesanal'!J372</f>
        <v>0.13500000000000001</v>
      </c>
      <c r="L475" s="356">
        <f>'Merluza común Artesanal'!K372</f>
        <v>5.6050000000000004</v>
      </c>
      <c r="M475" s="356">
        <f>'Merluza común Artesanal'!L372</f>
        <v>2.3519163763066203E-2</v>
      </c>
      <c r="N475" s="567" t="str">
        <f>'Merluza común Artesanal'!M372</f>
        <v>-</v>
      </c>
      <c r="O475" s="451">
        <f>Resumen_año!$C$5</f>
        <v>44018</v>
      </c>
      <c r="P475" s="475">
        <v>2020</v>
      </c>
    </row>
    <row r="476" spans="1:16" ht="15.75" customHeight="1">
      <c r="A476" s="354" t="s">
        <v>88</v>
      </c>
      <c r="B476" s="354" t="s">
        <v>89</v>
      </c>
      <c r="C476" s="354" t="s">
        <v>110</v>
      </c>
      <c r="D476" s="351" t="s">
        <v>404</v>
      </c>
      <c r="E476" s="351" t="str">
        <f>+'Merluza común Artesanal'!E370</f>
        <v>SANDER III (963707)</v>
      </c>
      <c r="F476" s="354" t="s">
        <v>91</v>
      </c>
      <c r="G476" s="354" t="s">
        <v>95</v>
      </c>
      <c r="H476" s="561">
        <f>'Merluza común Artesanal'!N393</f>
        <v>0</v>
      </c>
      <c r="I476" s="356"/>
      <c r="J476" s="356"/>
      <c r="K476" s="356"/>
      <c r="L476" s="356"/>
      <c r="M476" s="356"/>
      <c r="N476" s="567" t="s">
        <v>258</v>
      </c>
      <c r="O476" s="451">
        <f>Resumen_año!$C$5</f>
        <v>44018</v>
      </c>
      <c r="P476" s="475">
        <v>2020</v>
      </c>
    </row>
    <row r="477" spans="1:16" ht="15.75" customHeight="1">
      <c r="A477" s="354" t="s">
        <v>88</v>
      </c>
      <c r="B477" s="354" t="s">
        <v>89</v>
      </c>
      <c r="C477" s="354" t="s">
        <v>110</v>
      </c>
      <c r="D477" s="351" t="s">
        <v>404</v>
      </c>
      <c r="E477" s="351" t="str">
        <f>+'Merluza común Artesanal'!E373</f>
        <v>SKORPIO III (968042)</v>
      </c>
      <c r="F477" s="354" t="s">
        <v>91</v>
      </c>
      <c r="G477" s="354" t="s">
        <v>91</v>
      </c>
      <c r="H477" s="356">
        <f>'Merluza común Artesanal'!G373</f>
        <v>0.94099999999999995</v>
      </c>
      <c r="I477" s="356">
        <f>'Merluza común Artesanal'!H373</f>
        <v>0</v>
      </c>
      <c r="J477" s="356">
        <f>'Merluza común Artesanal'!I373</f>
        <v>0.94099999999999995</v>
      </c>
      <c r="K477" s="356">
        <f>'Merluza común Artesanal'!J373</f>
        <v>0.97200000000000009</v>
      </c>
      <c r="L477" s="356">
        <f>'Merluza común Artesanal'!K373</f>
        <v>-3.1000000000000139E-2</v>
      </c>
      <c r="M477" s="356">
        <f>'Merluza común Artesanal'!L373</f>
        <v>1.0329436769394262</v>
      </c>
      <c r="N477" s="567" t="str">
        <f>'Merluza común Artesanal'!M373</f>
        <v>-</v>
      </c>
      <c r="O477" s="451">
        <f>Resumen_año!$C$5</f>
        <v>44018</v>
      </c>
      <c r="P477" s="475">
        <v>2020</v>
      </c>
    </row>
    <row r="478" spans="1:16" ht="15.75" customHeight="1">
      <c r="A478" s="354" t="s">
        <v>88</v>
      </c>
      <c r="B478" s="354" t="s">
        <v>89</v>
      </c>
      <c r="C478" s="354" t="s">
        <v>110</v>
      </c>
      <c r="D478" s="351" t="s">
        <v>404</v>
      </c>
      <c r="E478" s="351" t="str">
        <f>+'Merluza común Artesanal'!E373</f>
        <v>SKORPIO III (968042)</v>
      </c>
      <c r="F478" s="354" t="s">
        <v>92</v>
      </c>
      <c r="G478" s="354" t="s">
        <v>93</v>
      </c>
      <c r="H478" s="356">
        <f>'Merluza común Artesanal'!G374</f>
        <v>4.4039999999999999</v>
      </c>
      <c r="I478" s="356">
        <f>'Merluza común Artesanal'!H374</f>
        <v>0</v>
      </c>
      <c r="J478" s="356">
        <f>'Merluza común Artesanal'!I374</f>
        <v>4.3729999999999993</v>
      </c>
      <c r="K478" s="356">
        <f>'Merluza común Artesanal'!J374</f>
        <v>3.5909999999999975</v>
      </c>
      <c r="L478" s="356">
        <f>'Merluza común Artesanal'!K374</f>
        <v>0.7820000000000018</v>
      </c>
      <c r="M478" s="356">
        <f>'Merluza común Artesanal'!L374</f>
        <v>0.82117539446604115</v>
      </c>
      <c r="N478" s="567" t="str">
        <f>'Merluza común Artesanal'!M374</f>
        <v>-</v>
      </c>
      <c r="O478" s="451">
        <f>Resumen_año!$C$5</f>
        <v>44018</v>
      </c>
      <c r="P478" s="475">
        <v>2020</v>
      </c>
    </row>
    <row r="479" spans="1:16" ht="15.75" customHeight="1">
      <c r="A479" s="354" t="s">
        <v>88</v>
      </c>
      <c r="B479" s="354" t="s">
        <v>89</v>
      </c>
      <c r="C479" s="354" t="s">
        <v>110</v>
      </c>
      <c r="D479" s="351" t="s">
        <v>404</v>
      </c>
      <c r="E479" s="351" t="str">
        <f>+'Merluza común Artesanal'!E373</f>
        <v>SKORPIO III (968042)</v>
      </c>
      <c r="F479" s="354" t="s">
        <v>94</v>
      </c>
      <c r="G479" s="354" t="s">
        <v>95</v>
      </c>
      <c r="H479" s="356">
        <f>'Merluza común Artesanal'!G375</f>
        <v>5.3449999999999998</v>
      </c>
      <c r="I479" s="356">
        <f>'Merluza común Artesanal'!H375</f>
        <v>0</v>
      </c>
      <c r="J479" s="356">
        <f>'Merluza común Artesanal'!I375</f>
        <v>6.1270000000000016</v>
      </c>
      <c r="K479" s="356">
        <f>'Merluza común Artesanal'!J375</f>
        <v>0.16200000000000001</v>
      </c>
      <c r="L479" s="356">
        <f>'Merluza común Artesanal'!K375</f>
        <v>5.9650000000000016</v>
      </c>
      <c r="M479" s="356">
        <f>'Merluza común Artesanal'!L375</f>
        <v>2.6440346009466292E-2</v>
      </c>
      <c r="N479" s="567" t="str">
        <f>'Merluza común Artesanal'!M375</f>
        <v>-</v>
      </c>
      <c r="O479" s="451">
        <f>Resumen_año!$C$5</f>
        <v>44018</v>
      </c>
      <c r="P479" s="475">
        <v>2020</v>
      </c>
    </row>
    <row r="480" spans="1:16" ht="15.75" customHeight="1">
      <c r="A480" s="354" t="s">
        <v>88</v>
      </c>
      <c r="B480" s="354" t="s">
        <v>89</v>
      </c>
      <c r="C480" s="354" t="s">
        <v>110</v>
      </c>
      <c r="D480" s="351" t="s">
        <v>404</v>
      </c>
      <c r="E480" s="351" t="str">
        <f>+'Merluza común Artesanal'!E373</f>
        <v>SKORPIO III (968042)</v>
      </c>
      <c r="F480" s="354" t="s">
        <v>91</v>
      </c>
      <c r="G480" s="354" t="s">
        <v>95</v>
      </c>
      <c r="H480" s="561">
        <f>'Merluza común Artesanal'!N397</f>
        <v>10.675000000000001</v>
      </c>
      <c r="I480" s="356"/>
      <c r="J480" s="356"/>
      <c r="K480" s="356"/>
      <c r="L480" s="356"/>
      <c r="M480" s="356"/>
      <c r="N480" s="567" t="s">
        <v>258</v>
      </c>
      <c r="O480" s="451">
        <f>Resumen_año!$C$5</f>
        <v>44018</v>
      </c>
      <c r="P480" s="475">
        <v>2020</v>
      </c>
    </row>
    <row r="481" spans="1:16" ht="15.75" customHeight="1">
      <c r="A481" s="354" t="s">
        <v>88</v>
      </c>
      <c r="B481" s="354" t="s">
        <v>89</v>
      </c>
      <c r="C481" s="354" t="s">
        <v>110</v>
      </c>
      <c r="D481" s="351" t="s">
        <v>404</v>
      </c>
      <c r="E481" s="351" t="str">
        <f>+'Merluza común Artesanal'!E379</f>
        <v>TRITON IV (963932)</v>
      </c>
      <c r="F481" s="354" t="s">
        <v>91</v>
      </c>
      <c r="G481" s="354" t="s">
        <v>91</v>
      </c>
      <c r="H481" s="356">
        <f>'Merluza común Artesanal'!G379</f>
        <v>0.94099999999999995</v>
      </c>
      <c r="I481" s="356">
        <f>'Merluza común Artesanal'!H379</f>
        <v>0</v>
      </c>
      <c r="J481" s="356">
        <f>'Merluza común Artesanal'!I379</f>
        <v>0.94099999999999995</v>
      </c>
      <c r="K481" s="356">
        <f>'Merluza común Artesanal'!J379</f>
        <v>1.6740000000000002</v>
      </c>
      <c r="L481" s="356">
        <f>'Merluza común Artesanal'!K379</f>
        <v>-0.73300000000000021</v>
      </c>
      <c r="M481" s="356">
        <f>'Merluza común Artesanal'!L379</f>
        <v>1.7789585547290119</v>
      </c>
      <c r="N481" s="567">
        <f>'Merluza común Artesanal'!M379</f>
        <v>43858</v>
      </c>
      <c r="O481" s="451">
        <f>Resumen_año!$C$5</f>
        <v>44018</v>
      </c>
      <c r="P481" s="475">
        <v>2020</v>
      </c>
    </row>
    <row r="482" spans="1:16" ht="15.75" customHeight="1">
      <c r="A482" s="354" t="s">
        <v>88</v>
      </c>
      <c r="B482" s="354" t="s">
        <v>89</v>
      </c>
      <c r="C482" s="354" t="s">
        <v>110</v>
      </c>
      <c r="D482" s="351" t="s">
        <v>404</v>
      </c>
      <c r="E482" s="351" t="str">
        <f>+'Merluza común Artesanal'!E379</f>
        <v>TRITON IV (963932)</v>
      </c>
      <c r="F482" s="354" t="s">
        <v>92</v>
      </c>
      <c r="G482" s="354" t="s">
        <v>93</v>
      </c>
      <c r="H482" s="356">
        <f>'Merluza común Artesanal'!G380</f>
        <v>7.0670000000000002</v>
      </c>
      <c r="I482" s="356">
        <f>'Merluza común Artesanal'!H380</f>
        <v>0</v>
      </c>
      <c r="J482" s="356">
        <f>'Merluza común Artesanal'!I380</f>
        <v>6.3339999999999996</v>
      </c>
      <c r="K482" s="356">
        <f>'Merluza común Artesanal'!J380</f>
        <v>4.32</v>
      </c>
      <c r="L482" s="356">
        <f>'Merluza común Artesanal'!K380</f>
        <v>2.0139999999999993</v>
      </c>
      <c r="M482" s="356">
        <f>'Merluza común Artesanal'!L380</f>
        <v>0.68203347016103577</v>
      </c>
      <c r="N482" s="567">
        <f>'Merluza común Artesanal'!M380</f>
        <v>43958</v>
      </c>
      <c r="O482" s="451">
        <f>Resumen_año!$C$5</f>
        <v>44018</v>
      </c>
      <c r="P482" s="475">
        <v>2020</v>
      </c>
    </row>
    <row r="483" spans="1:16" ht="15.75" customHeight="1">
      <c r="A483" s="354" t="s">
        <v>88</v>
      </c>
      <c r="B483" s="354" t="s">
        <v>89</v>
      </c>
      <c r="C483" s="354" t="s">
        <v>110</v>
      </c>
      <c r="D483" s="351" t="s">
        <v>404</v>
      </c>
      <c r="E483" s="351" t="str">
        <f>+'Merluza común Artesanal'!E379</f>
        <v>TRITON IV (963932)</v>
      </c>
      <c r="F483" s="354" t="s">
        <v>94</v>
      </c>
      <c r="G483" s="354" t="s">
        <v>95</v>
      </c>
      <c r="H483" s="356">
        <f>'Merluza común Artesanal'!G384</f>
        <v>5.3360000000000003</v>
      </c>
      <c r="I483" s="356">
        <f>'Merluza común Artesanal'!H384</f>
        <v>0</v>
      </c>
      <c r="J483" s="356">
        <f>'Merluza común Artesanal'!I384</f>
        <v>9.7220000000000013</v>
      </c>
      <c r="K483" s="356">
        <f>'Merluza común Artesanal'!J384</f>
        <v>0</v>
      </c>
      <c r="L483" s="356">
        <f>'Merluza común Artesanal'!K384</f>
        <v>9.7220000000000013</v>
      </c>
      <c r="M483" s="356">
        <f>'Merluza común Artesanal'!L384</f>
        <v>0</v>
      </c>
      <c r="N483" s="567" t="str">
        <f>'Merluza común Artesanal'!M384</f>
        <v>-</v>
      </c>
      <c r="O483" s="451">
        <f>Resumen_año!$C$5</f>
        <v>44018</v>
      </c>
      <c r="P483" s="475">
        <v>2020</v>
      </c>
    </row>
    <row r="484" spans="1:16" ht="15.75" customHeight="1">
      <c r="A484" s="354" t="s">
        <v>88</v>
      </c>
      <c r="B484" s="354" t="s">
        <v>89</v>
      </c>
      <c r="C484" s="354" t="s">
        <v>110</v>
      </c>
      <c r="D484" s="351" t="s">
        <v>404</v>
      </c>
      <c r="E484" s="351" t="str">
        <f>+'Merluza común Artesanal'!E379</f>
        <v>TRITON IV (963932)</v>
      </c>
      <c r="F484" s="354" t="s">
        <v>91</v>
      </c>
      <c r="G484" s="354" t="s">
        <v>95</v>
      </c>
      <c r="H484" s="561">
        <f>'Merluza común Artesanal'!N401</f>
        <v>0</v>
      </c>
      <c r="I484" s="356"/>
      <c r="J484" s="356"/>
      <c r="K484" s="356"/>
      <c r="L484" s="356"/>
      <c r="M484" s="356"/>
      <c r="N484" s="567" t="s">
        <v>258</v>
      </c>
      <c r="O484" s="451">
        <f>Resumen_año!$C$5</f>
        <v>44018</v>
      </c>
      <c r="P484" s="475">
        <v>2020</v>
      </c>
    </row>
    <row r="485" spans="1:16" ht="15.75" customHeight="1">
      <c r="A485" s="354" t="s">
        <v>88</v>
      </c>
      <c r="B485" s="354" t="s">
        <v>89</v>
      </c>
      <c r="C485" s="354" t="s">
        <v>110</v>
      </c>
      <c r="D485" s="351" t="s">
        <v>404</v>
      </c>
      <c r="E485" s="351" t="str">
        <f>+'Merluza común Artesanal'!E385</f>
        <v>DELFIN VIII (966792)</v>
      </c>
      <c r="F485" s="354" t="s">
        <v>91</v>
      </c>
      <c r="G485" s="354" t="s">
        <v>91</v>
      </c>
      <c r="H485" s="356">
        <f>'Merluza común Artesanal'!G385</f>
        <v>0.93899999999999995</v>
      </c>
      <c r="I485" s="356">
        <f>'Merluza común Artesanal'!H385</f>
        <v>0</v>
      </c>
      <c r="J485" s="356">
        <f>'Merluza común Artesanal'!I385</f>
        <v>0.93899999999999995</v>
      </c>
      <c r="K485" s="356">
        <f>'Merluza común Artesanal'!J385</f>
        <v>1.08</v>
      </c>
      <c r="L485" s="356">
        <f>'Merluza común Artesanal'!K385</f>
        <v>-0.14100000000000013</v>
      </c>
      <c r="M485" s="356">
        <f>'Merluza común Artesanal'!L385</f>
        <v>1.1501597444089458</v>
      </c>
      <c r="N485" s="567" t="str">
        <f>'Merluza común Artesanal'!M385</f>
        <v>-</v>
      </c>
      <c r="O485" s="451">
        <f>Resumen_año!$C$5</f>
        <v>44018</v>
      </c>
      <c r="P485" s="475">
        <v>2020</v>
      </c>
    </row>
    <row r="486" spans="1:16" ht="15.75" customHeight="1">
      <c r="A486" s="354" t="s">
        <v>88</v>
      </c>
      <c r="B486" s="354" t="s">
        <v>89</v>
      </c>
      <c r="C486" s="354" t="s">
        <v>110</v>
      </c>
      <c r="D486" s="351" t="s">
        <v>404</v>
      </c>
      <c r="E486" s="351" t="str">
        <f>+'Merluza común Artesanal'!E385</f>
        <v>DELFIN VIII (966792)</v>
      </c>
      <c r="F486" s="354" t="s">
        <v>92</v>
      </c>
      <c r="G486" s="354" t="s">
        <v>93</v>
      </c>
      <c r="H486" s="356">
        <f>'Merluza común Artesanal'!G386</f>
        <v>4.3970000000000002</v>
      </c>
      <c r="I486" s="356">
        <f>'Merluza común Artesanal'!H386</f>
        <v>0</v>
      </c>
      <c r="J486" s="356">
        <f>'Merluza común Artesanal'!I386</f>
        <v>4.2560000000000002</v>
      </c>
      <c r="K486" s="356">
        <f>'Merluza común Artesanal'!J386</f>
        <v>1.175</v>
      </c>
      <c r="L486" s="356">
        <f>'Merluza común Artesanal'!K386</f>
        <v>3.0810000000000004</v>
      </c>
      <c r="M486" s="356">
        <f>'Merluza común Artesanal'!L386</f>
        <v>0.27608082706766918</v>
      </c>
      <c r="N486" s="567" t="str">
        <f>'Merluza común Artesanal'!M386</f>
        <v>-</v>
      </c>
      <c r="O486" s="451">
        <f>Resumen_año!$C$5</f>
        <v>44018</v>
      </c>
      <c r="P486" s="475">
        <v>2020</v>
      </c>
    </row>
    <row r="487" spans="1:16" ht="15.75" customHeight="1">
      <c r="A487" s="354" t="s">
        <v>88</v>
      </c>
      <c r="B487" s="354" t="s">
        <v>89</v>
      </c>
      <c r="C487" s="354" t="s">
        <v>110</v>
      </c>
      <c r="D487" s="351" t="s">
        <v>404</v>
      </c>
      <c r="E487" s="351" t="str">
        <f>+'Merluza común Artesanal'!E385</f>
        <v>DELFIN VIII (966792)</v>
      </c>
      <c r="F487" s="354" t="s">
        <v>94</v>
      </c>
      <c r="G487" s="354" t="s">
        <v>95</v>
      </c>
      <c r="H487" s="356">
        <f>'Merluza común Artesanal'!G387</f>
        <v>5.3360000000000003</v>
      </c>
      <c r="I487" s="356">
        <f>'Merluza común Artesanal'!H387</f>
        <v>0</v>
      </c>
      <c r="J487" s="356">
        <f>'Merluza común Artesanal'!I387</f>
        <v>8.4170000000000016</v>
      </c>
      <c r="K487" s="356">
        <f>'Merluza común Artesanal'!J387</f>
        <v>0</v>
      </c>
      <c r="L487" s="356">
        <f>'Merluza común Artesanal'!K387</f>
        <v>8.4170000000000016</v>
      </c>
      <c r="M487" s="356">
        <f>'Merluza común Artesanal'!L387</f>
        <v>0</v>
      </c>
      <c r="N487" s="567" t="str">
        <f>'Merluza común Artesanal'!M387</f>
        <v>-</v>
      </c>
      <c r="O487" s="451">
        <f>Resumen_año!$C$5</f>
        <v>44018</v>
      </c>
      <c r="P487" s="475">
        <v>2020</v>
      </c>
    </row>
    <row r="488" spans="1:16" ht="15.75" customHeight="1">
      <c r="A488" s="354" t="s">
        <v>88</v>
      </c>
      <c r="B488" s="354" t="s">
        <v>89</v>
      </c>
      <c r="C488" s="354" t="s">
        <v>110</v>
      </c>
      <c r="D488" s="351" t="s">
        <v>404</v>
      </c>
      <c r="E488" s="351" t="str">
        <f>+'Merluza común Artesanal'!E385</f>
        <v>DELFIN VIII (966792)</v>
      </c>
      <c r="F488" s="354" t="s">
        <v>91</v>
      </c>
      <c r="G488" s="354" t="s">
        <v>95</v>
      </c>
      <c r="H488" s="561">
        <f>'Merluza común Artesanal'!N405</f>
        <v>0</v>
      </c>
      <c r="I488" s="356"/>
      <c r="J488" s="356"/>
      <c r="K488" s="356"/>
      <c r="L488" s="356"/>
      <c r="M488" s="356"/>
      <c r="N488" s="567" t="s">
        <v>258</v>
      </c>
      <c r="O488" s="451">
        <f>Resumen_año!$C$5</f>
        <v>44018</v>
      </c>
      <c r="P488" s="475">
        <v>2020</v>
      </c>
    </row>
    <row r="489" spans="1:16" ht="15.75" customHeight="1">
      <c r="A489" s="354" t="s">
        <v>88</v>
      </c>
      <c r="B489" s="354" t="s">
        <v>89</v>
      </c>
      <c r="C489" s="354" t="s">
        <v>110</v>
      </c>
      <c r="D489" s="351" t="s">
        <v>404</v>
      </c>
      <c r="E489" s="351" t="str">
        <f>+'Merluza común Artesanal'!E388</f>
        <v>EL SOLITARIO IV (960371)</v>
      </c>
      <c r="F489" s="354" t="s">
        <v>91</v>
      </c>
      <c r="G489" s="354" t="s">
        <v>91</v>
      </c>
      <c r="H489" s="356">
        <f>'Merluza común Artesanal'!G388</f>
        <v>0.93899999999999995</v>
      </c>
      <c r="I489" s="356">
        <f>'Merluza común Artesanal'!H388</f>
        <v>0</v>
      </c>
      <c r="J489" s="356">
        <f>'Merluza común Artesanal'!I388</f>
        <v>0.93899999999999995</v>
      </c>
      <c r="K489" s="356">
        <f>'Merluza común Artesanal'!J388</f>
        <v>0</v>
      </c>
      <c r="L489" s="356">
        <f>'Merluza común Artesanal'!K388</f>
        <v>0.93899999999999995</v>
      </c>
      <c r="M489" s="356">
        <f>'Merluza común Artesanal'!L388</f>
        <v>0</v>
      </c>
      <c r="N489" s="567" t="str">
        <f>'Merluza común Artesanal'!M388</f>
        <v>-</v>
      </c>
      <c r="O489" s="451">
        <f>Resumen_año!$C$5</f>
        <v>44018</v>
      </c>
      <c r="P489" s="475">
        <v>2020</v>
      </c>
    </row>
    <row r="490" spans="1:16" ht="15.75" customHeight="1">
      <c r="A490" s="354" t="s">
        <v>88</v>
      </c>
      <c r="B490" s="354" t="s">
        <v>89</v>
      </c>
      <c r="C490" s="354" t="s">
        <v>110</v>
      </c>
      <c r="D490" s="351" t="s">
        <v>404</v>
      </c>
      <c r="E490" s="351" t="str">
        <f>+'Merluza común Artesanal'!E388</f>
        <v>EL SOLITARIO IV (960371)</v>
      </c>
      <c r="F490" s="354" t="s">
        <v>92</v>
      </c>
      <c r="G490" s="354" t="s">
        <v>93</v>
      </c>
      <c r="H490" s="356">
        <f>'Merluza común Artesanal'!G389</f>
        <v>4.3970000000000002</v>
      </c>
      <c r="I490" s="356">
        <f>'Merluza común Artesanal'!H389</f>
        <v>0</v>
      </c>
      <c r="J490" s="356">
        <f>'Merluza común Artesanal'!I389</f>
        <v>5.3360000000000003</v>
      </c>
      <c r="K490" s="356">
        <f>'Merluza común Artesanal'!J389</f>
        <v>3.6500000000000004</v>
      </c>
      <c r="L490" s="356">
        <f>'Merluza común Artesanal'!K389</f>
        <v>1.6859999999999999</v>
      </c>
      <c r="M490" s="356">
        <f>'Merluza común Artesanal'!L389</f>
        <v>0.68403298350824593</v>
      </c>
      <c r="N490" s="567" t="str">
        <f>'Merluza común Artesanal'!M389</f>
        <v>-</v>
      </c>
      <c r="O490" s="451">
        <f>Resumen_año!$C$5</f>
        <v>44018</v>
      </c>
      <c r="P490" s="475">
        <v>2020</v>
      </c>
    </row>
    <row r="491" spans="1:16" ht="15.75" customHeight="1">
      <c r="A491" s="354" t="s">
        <v>88</v>
      </c>
      <c r="B491" s="354" t="s">
        <v>89</v>
      </c>
      <c r="C491" s="354" t="s">
        <v>110</v>
      </c>
      <c r="D491" s="351" t="s">
        <v>404</v>
      </c>
      <c r="E491" s="351" t="str">
        <f>+'Merluza común Artesanal'!E388</f>
        <v>EL SOLITARIO IV (960371)</v>
      </c>
      <c r="F491" s="354" t="s">
        <v>94</v>
      </c>
      <c r="G491" s="354" t="s">
        <v>95</v>
      </c>
      <c r="H491" s="356">
        <f>'Merluza común Artesanal'!G390</f>
        <v>5.3360000000000003</v>
      </c>
      <c r="I491" s="356">
        <f>'Merluza común Artesanal'!H390</f>
        <v>0</v>
      </c>
      <c r="J491" s="356">
        <f>'Merluza común Artesanal'!I390</f>
        <v>7.0220000000000002</v>
      </c>
      <c r="K491" s="356">
        <f>'Merluza común Artesanal'!J390</f>
        <v>0</v>
      </c>
      <c r="L491" s="356">
        <f>'Merluza común Artesanal'!K390</f>
        <v>7.0220000000000002</v>
      </c>
      <c r="M491" s="356">
        <f>'Merluza común Artesanal'!L390</f>
        <v>0</v>
      </c>
      <c r="N491" s="567" t="str">
        <f>'Merluza común Artesanal'!M390</f>
        <v>-</v>
      </c>
      <c r="O491" s="451">
        <f>Resumen_año!$C$5</f>
        <v>44018</v>
      </c>
      <c r="P491" s="475">
        <v>2020</v>
      </c>
    </row>
    <row r="492" spans="1:16" ht="15.75" customHeight="1">
      <c r="A492" s="354" t="s">
        <v>88</v>
      </c>
      <c r="B492" s="354" t="s">
        <v>89</v>
      </c>
      <c r="C492" s="354" t="s">
        <v>110</v>
      </c>
      <c r="D492" s="351" t="s">
        <v>404</v>
      </c>
      <c r="E492" s="351" t="str">
        <f>+'Merluza común Artesanal'!E388</f>
        <v>EL SOLITARIO IV (960371)</v>
      </c>
      <c r="F492" s="354" t="s">
        <v>91</v>
      </c>
      <c r="G492" s="354" t="s">
        <v>95</v>
      </c>
      <c r="H492" s="561">
        <f>'Merluza común Artesanal'!N409</f>
        <v>10.675000000000001</v>
      </c>
      <c r="I492" s="356"/>
      <c r="J492" s="356"/>
      <c r="K492" s="356"/>
      <c r="L492" s="356"/>
      <c r="M492" s="356"/>
      <c r="N492" s="567" t="s">
        <v>258</v>
      </c>
      <c r="O492" s="451">
        <f>Resumen_año!$C$5</f>
        <v>44018</v>
      </c>
      <c r="P492" s="475">
        <v>2020</v>
      </c>
    </row>
    <row r="493" spans="1:16" ht="15.75" customHeight="1">
      <c r="A493" s="354" t="s">
        <v>88</v>
      </c>
      <c r="B493" s="354" t="s">
        <v>89</v>
      </c>
      <c r="C493" s="354" t="s">
        <v>110</v>
      </c>
      <c r="D493" s="351" t="s">
        <v>404</v>
      </c>
      <c r="E493" s="351" t="str">
        <f>+'Merluza común Artesanal'!E391</f>
        <v>GOLIATH IV (960371)</v>
      </c>
      <c r="F493" s="354" t="s">
        <v>91</v>
      </c>
      <c r="G493" s="354" t="s">
        <v>91</v>
      </c>
      <c r="H493" s="356">
        <f>'Merluza común Artesanal'!G391</f>
        <v>0.93899999999999995</v>
      </c>
      <c r="I493" s="356">
        <f>'Merluza común Artesanal'!H391</f>
        <v>0</v>
      </c>
      <c r="J493" s="356">
        <f>'Merluza común Artesanal'!I391</f>
        <v>0.93899999999999995</v>
      </c>
      <c r="K493" s="356">
        <f>'Merluza común Artesanal'!J391</f>
        <v>0.81</v>
      </c>
      <c r="L493" s="356">
        <f>'Merluza común Artesanal'!K391</f>
        <v>0.12899999999999989</v>
      </c>
      <c r="M493" s="356">
        <f>'Merluza común Artesanal'!L391</f>
        <v>0.86261980830670937</v>
      </c>
      <c r="N493" s="567" t="str">
        <f>'Merluza común Artesanal'!M391</f>
        <v>-</v>
      </c>
      <c r="O493" s="451">
        <f>Resumen_año!$C$5</f>
        <v>44018</v>
      </c>
      <c r="P493" s="475">
        <v>2020</v>
      </c>
    </row>
    <row r="494" spans="1:16" ht="15.75" customHeight="1">
      <c r="A494" s="354" t="s">
        <v>88</v>
      </c>
      <c r="B494" s="354" t="s">
        <v>89</v>
      </c>
      <c r="C494" s="354" t="s">
        <v>110</v>
      </c>
      <c r="D494" s="351" t="s">
        <v>404</v>
      </c>
      <c r="E494" s="351" t="str">
        <f>+'Merluza común Artesanal'!E391</f>
        <v>GOLIATH IV (960371)</v>
      </c>
      <c r="F494" s="354" t="s">
        <v>92</v>
      </c>
      <c r="G494" s="354" t="s">
        <v>93</v>
      </c>
      <c r="H494" s="356">
        <f>'Merluza común Artesanal'!G392</f>
        <v>4.3979999999999997</v>
      </c>
      <c r="I494" s="356">
        <f>'Merluza común Artesanal'!H392</f>
        <v>0</v>
      </c>
      <c r="J494" s="356">
        <f>'Merluza común Artesanal'!I392</f>
        <v>4.5269999999999992</v>
      </c>
      <c r="K494" s="356">
        <f>'Merluza común Artesanal'!J392</f>
        <v>1.7220000000000002</v>
      </c>
      <c r="L494" s="356">
        <f>'Merluza común Artesanal'!K392</f>
        <v>2.8049999999999988</v>
      </c>
      <c r="M494" s="356">
        <f>'Merluza común Artesanal'!L392</f>
        <v>0.38038436050364488</v>
      </c>
      <c r="N494" s="567" t="str">
        <f>'Merluza común Artesanal'!M392</f>
        <v>-</v>
      </c>
      <c r="O494" s="451">
        <f>Resumen_año!$C$5</f>
        <v>44018</v>
      </c>
      <c r="P494" s="475">
        <v>2020</v>
      </c>
    </row>
    <row r="495" spans="1:16" ht="15.75" customHeight="1">
      <c r="A495" s="354" t="s">
        <v>88</v>
      </c>
      <c r="B495" s="354" t="s">
        <v>89</v>
      </c>
      <c r="C495" s="354" t="s">
        <v>110</v>
      </c>
      <c r="D495" s="351" t="s">
        <v>404</v>
      </c>
      <c r="E495" s="351" t="str">
        <f>+'Merluza común Artesanal'!E391</f>
        <v>GOLIATH IV (960371)</v>
      </c>
      <c r="F495" s="354" t="s">
        <v>94</v>
      </c>
      <c r="G495" s="354" t="s">
        <v>95</v>
      </c>
      <c r="H495" s="356">
        <f>'Merluza común Artesanal'!G393</f>
        <v>5.3369999999999997</v>
      </c>
      <c r="I495" s="356">
        <f>'Merluza común Artesanal'!H393</f>
        <v>0</v>
      </c>
      <c r="J495" s="356">
        <f>'Merluza común Artesanal'!I393</f>
        <v>8.1419999999999995</v>
      </c>
      <c r="K495" s="356">
        <f>'Merluza común Artesanal'!J393</f>
        <v>0</v>
      </c>
      <c r="L495" s="356">
        <f>'Merluza común Artesanal'!K393</f>
        <v>8.1419999999999995</v>
      </c>
      <c r="M495" s="356">
        <f>'Merluza común Artesanal'!L393</f>
        <v>0</v>
      </c>
      <c r="N495" s="567" t="str">
        <f>'Merluza común Artesanal'!M393</f>
        <v>-</v>
      </c>
      <c r="O495" s="451">
        <f>Resumen_año!$C$5</f>
        <v>44018</v>
      </c>
      <c r="P495" s="475">
        <v>2020</v>
      </c>
    </row>
    <row r="496" spans="1:16" ht="15.75" customHeight="1">
      <c r="A496" s="354" t="s">
        <v>88</v>
      </c>
      <c r="B496" s="354" t="s">
        <v>89</v>
      </c>
      <c r="C496" s="354" t="s">
        <v>110</v>
      </c>
      <c r="D496" s="351" t="s">
        <v>404</v>
      </c>
      <c r="E496" s="351" t="str">
        <f>+'Merluza común Artesanal'!E391</f>
        <v>GOLIATH IV (960371)</v>
      </c>
      <c r="F496" s="354" t="s">
        <v>91</v>
      </c>
      <c r="G496" s="354" t="s">
        <v>95</v>
      </c>
      <c r="H496" s="561">
        <f>'Merluza común Artesanal'!N413</f>
        <v>0</v>
      </c>
      <c r="I496" s="356"/>
      <c r="J496" s="356"/>
      <c r="K496" s="356"/>
      <c r="L496" s="356"/>
      <c r="M496" s="356"/>
      <c r="N496" s="567" t="s">
        <v>258</v>
      </c>
      <c r="O496" s="451">
        <f>Resumen_año!$C$5</f>
        <v>44018</v>
      </c>
      <c r="P496" s="475">
        <v>2020</v>
      </c>
    </row>
    <row r="497" spans="1:16" ht="15.75" customHeight="1">
      <c r="A497" s="354" t="s">
        <v>88</v>
      </c>
      <c r="B497" s="354" t="s">
        <v>89</v>
      </c>
      <c r="C497" s="354" t="s">
        <v>110</v>
      </c>
      <c r="D497" s="351" t="s">
        <v>404</v>
      </c>
      <c r="E497" s="351" t="str">
        <f>+'Merluza común Artesanal'!E394</f>
        <v>JESUS VI (966043)</v>
      </c>
      <c r="F497" s="354" t="s">
        <v>91</v>
      </c>
      <c r="G497" s="354" t="s">
        <v>91</v>
      </c>
      <c r="H497" s="356">
        <f>'Merluza común Artesanal'!G394</f>
        <v>0.93899999999999995</v>
      </c>
      <c r="I497" s="356">
        <f>'Merluza común Artesanal'!H394</f>
        <v>0</v>
      </c>
      <c r="J497" s="356">
        <f>'Merluza común Artesanal'!I394</f>
        <v>0.93899999999999995</v>
      </c>
      <c r="K497" s="356">
        <f>'Merluza común Artesanal'!J394</f>
        <v>8.3999999999999991E-2</v>
      </c>
      <c r="L497" s="356">
        <f>'Merluza común Artesanal'!K394</f>
        <v>0.85499999999999998</v>
      </c>
      <c r="M497" s="356">
        <f>'Merluza común Artesanal'!L394</f>
        <v>8.9456869009584661E-2</v>
      </c>
      <c r="N497" s="567" t="str">
        <f>'Merluza común Artesanal'!M394</f>
        <v>-</v>
      </c>
      <c r="O497" s="451">
        <f>Resumen_año!$C$5</f>
        <v>44018</v>
      </c>
      <c r="P497" s="475">
        <v>2020</v>
      </c>
    </row>
    <row r="498" spans="1:16" ht="15.75" customHeight="1">
      <c r="A498" s="354" t="s">
        <v>88</v>
      </c>
      <c r="B498" s="354" t="s">
        <v>89</v>
      </c>
      <c r="C498" s="354" t="s">
        <v>110</v>
      </c>
      <c r="D498" s="351" t="s">
        <v>404</v>
      </c>
      <c r="E498" s="351" t="str">
        <f>+'Merluza común Artesanal'!E394</f>
        <v>JESUS VI (966043)</v>
      </c>
      <c r="F498" s="354" t="s">
        <v>92</v>
      </c>
      <c r="G498" s="354" t="s">
        <v>93</v>
      </c>
      <c r="H498" s="356">
        <f>'Merluza común Artesanal'!G395</f>
        <v>4.3970000000000002</v>
      </c>
      <c r="I498" s="356">
        <f>'Merluza común Artesanal'!H395</f>
        <v>0</v>
      </c>
      <c r="J498" s="356">
        <f>'Merluza común Artesanal'!I395</f>
        <v>5.2520000000000007</v>
      </c>
      <c r="K498" s="356">
        <f>'Merluza común Artesanal'!J395</f>
        <v>3.1109999999999998</v>
      </c>
      <c r="L498" s="356">
        <f>'Merluza común Artesanal'!K395</f>
        <v>2.1410000000000009</v>
      </c>
      <c r="M498" s="356">
        <f>'Merluza común Artesanal'!L395</f>
        <v>0.59234577303884217</v>
      </c>
      <c r="N498" s="567" t="str">
        <f>'Merluza común Artesanal'!M395</f>
        <v>-</v>
      </c>
      <c r="O498" s="451">
        <f>Resumen_año!$C$5</f>
        <v>44018</v>
      </c>
      <c r="P498" s="475">
        <v>2020</v>
      </c>
    </row>
    <row r="499" spans="1:16" ht="15.75" customHeight="1">
      <c r="A499" s="354" t="s">
        <v>88</v>
      </c>
      <c r="B499" s="354" t="s">
        <v>89</v>
      </c>
      <c r="C499" s="354" t="s">
        <v>110</v>
      </c>
      <c r="D499" s="351" t="s">
        <v>404</v>
      </c>
      <c r="E499" s="351" t="str">
        <f>+'Merluza común Artesanal'!E394</f>
        <v>JESUS VI (966043)</v>
      </c>
      <c r="F499" s="354" t="s">
        <v>94</v>
      </c>
      <c r="G499" s="354" t="s">
        <v>95</v>
      </c>
      <c r="H499" s="356">
        <f>'Merluza común Artesanal'!G396</f>
        <v>5.3360000000000003</v>
      </c>
      <c r="I499" s="356">
        <f>'Merluza común Artesanal'!H396</f>
        <v>0</v>
      </c>
      <c r="J499" s="356">
        <f>'Merluza común Artesanal'!I396</f>
        <v>7.4770000000000012</v>
      </c>
      <c r="K499" s="356">
        <f>'Merluza común Artesanal'!J396</f>
        <v>0</v>
      </c>
      <c r="L499" s="356">
        <f>'Merluza común Artesanal'!K396</f>
        <v>7.4770000000000012</v>
      </c>
      <c r="M499" s="356">
        <f>'Merluza común Artesanal'!L396</f>
        <v>0</v>
      </c>
      <c r="N499" s="567" t="str">
        <f>'Merluza común Artesanal'!M396</f>
        <v>-</v>
      </c>
      <c r="O499" s="451">
        <f>Resumen_año!$C$5</f>
        <v>44018</v>
      </c>
      <c r="P499" s="475">
        <v>2020</v>
      </c>
    </row>
    <row r="500" spans="1:16" ht="15.75" customHeight="1">
      <c r="A500" s="354" t="s">
        <v>88</v>
      </c>
      <c r="B500" s="354" t="s">
        <v>89</v>
      </c>
      <c r="C500" s="354" t="s">
        <v>110</v>
      </c>
      <c r="D500" s="351" t="s">
        <v>404</v>
      </c>
      <c r="E500" s="351" t="str">
        <f>+'Merluza común Artesanal'!E394</f>
        <v>JESUS VI (966043)</v>
      </c>
      <c r="F500" s="354" t="s">
        <v>91</v>
      </c>
      <c r="G500" s="354" t="s">
        <v>95</v>
      </c>
      <c r="H500" s="561">
        <f>'Merluza común Artesanal'!N417</f>
        <v>0</v>
      </c>
      <c r="I500" s="356"/>
      <c r="J500" s="356"/>
      <c r="K500" s="356"/>
      <c r="L500" s="356"/>
      <c r="M500" s="356"/>
      <c r="N500" s="567" t="s">
        <v>258</v>
      </c>
      <c r="O500" s="451">
        <f>Resumen_año!$C$5</f>
        <v>44018</v>
      </c>
      <c r="P500" s="475">
        <v>2020</v>
      </c>
    </row>
    <row r="501" spans="1:16" ht="15.75" customHeight="1">
      <c r="A501" s="354" t="s">
        <v>88</v>
      </c>
      <c r="B501" s="354" t="s">
        <v>89</v>
      </c>
      <c r="C501" s="354" t="s">
        <v>110</v>
      </c>
      <c r="D501" s="351" t="s">
        <v>404</v>
      </c>
      <c r="E501" s="351" t="str">
        <f>+'Merluza común Artesanal'!E397</f>
        <v>KEVIN III (967882)</v>
      </c>
      <c r="F501" s="354" t="s">
        <v>91</v>
      </c>
      <c r="G501" s="354" t="s">
        <v>91</v>
      </c>
      <c r="H501" s="356">
        <f>'Merluza común Artesanal'!G397</f>
        <v>0.93899999999999995</v>
      </c>
      <c r="I501" s="356">
        <f>'Merluza común Artesanal'!H397</f>
        <v>0</v>
      </c>
      <c r="J501" s="356">
        <f>'Merluza común Artesanal'!I397</f>
        <v>0.93899999999999995</v>
      </c>
      <c r="K501" s="356">
        <f>'Merluza común Artesanal'!J397</f>
        <v>1.0760000000000001</v>
      </c>
      <c r="L501" s="356">
        <f>'Merluza común Artesanal'!K397</f>
        <v>-0.13700000000000012</v>
      </c>
      <c r="M501" s="356">
        <f>'Merluza común Artesanal'!L397</f>
        <v>1.1458998935037275</v>
      </c>
      <c r="N501" s="567" t="str">
        <f>'Merluza común Artesanal'!M397</f>
        <v>-</v>
      </c>
      <c r="O501" s="451">
        <f>Resumen_año!$C$5</f>
        <v>44018</v>
      </c>
      <c r="P501" s="475">
        <v>2020</v>
      </c>
    </row>
    <row r="502" spans="1:16" ht="15.75" customHeight="1">
      <c r="A502" s="354" t="s">
        <v>88</v>
      </c>
      <c r="B502" s="354" t="s">
        <v>89</v>
      </c>
      <c r="C502" s="354" t="s">
        <v>110</v>
      </c>
      <c r="D502" s="351" t="s">
        <v>404</v>
      </c>
      <c r="E502" s="351" t="str">
        <f>+'Merluza común Artesanal'!E397</f>
        <v>KEVIN III (967882)</v>
      </c>
      <c r="F502" s="354" t="s">
        <v>92</v>
      </c>
      <c r="G502" s="354" t="s">
        <v>93</v>
      </c>
      <c r="H502" s="356">
        <f>'Merluza común Artesanal'!G398</f>
        <v>4.3979999999999997</v>
      </c>
      <c r="I502" s="356">
        <f>'Merluza común Artesanal'!H398</f>
        <v>0</v>
      </c>
      <c r="J502" s="356">
        <f>'Merluza común Artesanal'!I398</f>
        <v>4.2609999999999992</v>
      </c>
      <c r="K502" s="356">
        <f>'Merluza común Artesanal'!J398</f>
        <v>3.9690000000000003</v>
      </c>
      <c r="L502" s="356">
        <f>'Merluza común Artesanal'!K398</f>
        <v>0.29199999999999893</v>
      </c>
      <c r="M502" s="356">
        <f>'Merluza común Artesanal'!L398</f>
        <v>0.93147148556676862</v>
      </c>
      <c r="N502" s="567" t="str">
        <f>'Merluza común Artesanal'!M398</f>
        <v>-</v>
      </c>
      <c r="O502" s="451">
        <f>Resumen_año!$C$5</f>
        <v>44018</v>
      </c>
      <c r="P502" s="475">
        <v>2020</v>
      </c>
    </row>
    <row r="503" spans="1:16" ht="15.75" customHeight="1">
      <c r="A503" s="354" t="s">
        <v>88</v>
      </c>
      <c r="B503" s="354" t="s">
        <v>89</v>
      </c>
      <c r="C503" s="354" t="s">
        <v>110</v>
      </c>
      <c r="D503" s="351" t="s">
        <v>404</v>
      </c>
      <c r="E503" s="351" t="str">
        <f>+'Merluza común Artesanal'!E397</f>
        <v>KEVIN III (967882)</v>
      </c>
      <c r="F503" s="354" t="s">
        <v>94</v>
      </c>
      <c r="G503" s="354" t="s">
        <v>95</v>
      </c>
      <c r="H503" s="356">
        <f>'Merluza común Artesanal'!G399</f>
        <v>5.3380000000000001</v>
      </c>
      <c r="I503" s="356">
        <f>'Merluza común Artesanal'!H399</f>
        <v>0</v>
      </c>
      <c r="J503" s="356">
        <f>'Merluza común Artesanal'!I399</f>
        <v>5.629999999999999</v>
      </c>
      <c r="K503" s="356">
        <f>'Merluza común Artesanal'!J399</f>
        <v>0</v>
      </c>
      <c r="L503" s="356">
        <f>'Merluza común Artesanal'!K399</f>
        <v>5.629999999999999</v>
      </c>
      <c r="M503" s="356">
        <f>'Merluza común Artesanal'!L399</f>
        <v>0</v>
      </c>
      <c r="N503" s="567" t="str">
        <f>'Merluza común Artesanal'!M399</f>
        <v>-</v>
      </c>
      <c r="O503" s="451">
        <f>Resumen_año!$C$5</f>
        <v>44018</v>
      </c>
      <c r="P503" s="475">
        <v>2020</v>
      </c>
    </row>
    <row r="504" spans="1:16" s="603" customFormat="1" ht="15.75" customHeight="1">
      <c r="A504" s="598" t="s">
        <v>88</v>
      </c>
      <c r="B504" s="598" t="s">
        <v>89</v>
      </c>
      <c r="C504" s="598" t="s">
        <v>110</v>
      </c>
      <c r="D504" s="599" t="s">
        <v>404</v>
      </c>
      <c r="E504" s="599" t="str">
        <f>+'Merluza común Artesanal'!E397</f>
        <v>KEVIN III (967882)</v>
      </c>
      <c r="F504" s="598" t="s">
        <v>91</v>
      </c>
      <c r="G504" s="598" t="s">
        <v>95</v>
      </c>
      <c r="H504" s="561">
        <f>'Merluza común Artesanal'!N421</f>
        <v>10.676</v>
      </c>
      <c r="I504" s="600"/>
      <c r="J504" s="600"/>
      <c r="K504" s="600"/>
      <c r="L504" s="600"/>
      <c r="M504" s="600"/>
      <c r="N504" s="601" t="s">
        <v>258</v>
      </c>
      <c r="O504" s="602">
        <f>Resumen_año!$C$5</f>
        <v>44018</v>
      </c>
      <c r="P504" s="603">
        <v>2020</v>
      </c>
    </row>
    <row r="505" spans="1:16" ht="15.75" customHeight="1">
      <c r="A505" s="354" t="s">
        <v>88</v>
      </c>
      <c r="B505" s="354" t="s">
        <v>89</v>
      </c>
      <c r="C505" s="354" t="s">
        <v>110</v>
      </c>
      <c r="D505" s="351" t="s">
        <v>404</v>
      </c>
      <c r="E505" s="351" t="str">
        <f>+'Merluza común Artesanal'!E400</f>
        <v>MAICOL VII (966081)</v>
      </c>
      <c r="F505" s="354" t="s">
        <v>91</v>
      </c>
      <c r="G505" s="354" t="s">
        <v>91</v>
      </c>
      <c r="H505" s="356">
        <f>'Merluza común Artesanal'!G400</f>
        <v>0.93899999999999995</v>
      </c>
      <c r="I505" s="356">
        <f>'Merluza común Artesanal'!H400</f>
        <v>0</v>
      </c>
      <c r="J505" s="356">
        <f>'Merluza común Artesanal'!I400</f>
        <v>0.93899999999999995</v>
      </c>
      <c r="K505" s="356">
        <f>'Merluza común Artesanal'!J400</f>
        <v>0.13500000000000001</v>
      </c>
      <c r="L505" s="356">
        <f>'Merluza común Artesanal'!K400</f>
        <v>0.80399999999999994</v>
      </c>
      <c r="M505" s="356">
        <f>'Merluza común Artesanal'!L400</f>
        <v>0.14376996805111822</v>
      </c>
      <c r="N505" s="567" t="str">
        <f>'Merluza común Artesanal'!M400</f>
        <v>-</v>
      </c>
      <c r="O505" s="451">
        <f>Resumen_año!$C$5</f>
        <v>44018</v>
      </c>
      <c r="P505" s="475">
        <v>2020</v>
      </c>
    </row>
    <row r="506" spans="1:16" ht="15.75" customHeight="1">
      <c r="A506" s="354" t="s">
        <v>88</v>
      </c>
      <c r="B506" s="354" t="s">
        <v>89</v>
      </c>
      <c r="C506" s="354" t="s">
        <v>110</v>
      </c>
      <c r="D506" s="351" t="s">
        <v>404</v>
      </c>
      <c r="E506" s="351" t="str">
        <f>+'Merluza común Artesanal'!E400</f>
        <v>MAICOL VII (966081)</v>
      </c>
      <c r="F506" s="354" t="s">
        <v>92</v>
      </c>
      <c r="G506" s="354" t="s">
        <v>93</v>
      </c>
      <c r="H506" s="356">
        <f>'Merluza común Artesanal'!G401</f>
        <v>4.3970000000000002</v>
      </c>
      <c r="I506" s="356">
        <f>'Merluza común Artesanal'!H401</f>
        <v>0</v>
      </c>
      <c r="J506" s="356">
        <f>'Merluza común Artesanal'!I401</f>
        <v>5.2010000000000005</v>
      </c>
      <c r="K506" s="356">
        <f>'Merluza común Artesanal'!J401</f>
        <v>4.1310000000000002</v>
      </c>
      <c r="L506" s="356">
        <f>'Merluza común Artesanal'!K401</f>
        <v>1.0700000000000003</v>
      </c>
      <c r="M506" s="356">
        <f>'Merluza común Artesanal'!L401</f>
        <v>0.79427033262834068</v>
      </c>
      <c r="N506" s="567" t="str">
        <f>'Merluza común Artesanal'!M401</f>
        <v>-</v>
      </c>
      <c r="O506" s="451">
        <f>Resumen_año!$C$5</f>
        <v>44018</v>
      </c>
      <c r="P506" s="475">
        <v>2020</v>
      </c>
    </row>
    <row r="507" spans="1:16" ht="15.75" customHeight="1">
      <c r="A507" s="354" t="s">
        <v>88</v>
      </c>
      <c r="B507" s="354" t="s">
        <v>89</v>
      </c>
      <c r="C507" s="354" t="s">
        <v>110</v>
      </c>
      <c r="D507" s="351" t="s">
        <v>404</v>
      </c>
      <c r="E507" s="351" t="str">
        <f>+'Merluza común Artesanal'!E400</f>
        <v>MAICOL VII (966081)</v>
      </c>
      <c r="F507" s="354" t="s">
        <v>94</v>
      </c>
      <c r="G507" s="354" t="s">
        <v>95</v>
      </c>
      <c r="H507" s="356">
        <f>'Merluza común Artesanal'!G402</f>
        <v>5.3369999999999997</v>
      </c>
      <c r="I507" s="356">
        <f>'Merluza común Artesanal'!H402</f>
        <v>0</v>
      </c>
      <c r="J507" s="356">
        <f>'Merluza común Artesanal'!I402</f>
        <v>6.407</v>
      </c>
      <c r="K507" s="356">
        <f>'Merluza común Artesanal'!J402</f>
        <v>0.27</v>
      </c>
      <c r="L507" s="356">
        <f>'Merluza común Artesanal'!K402</f>
        <v>6.1370000000000005</v>
      </c>
      <c r="M507" s="356">
        <f>'Merluza común Artesanal'!L402</f>
        <v>4.2141407835180271E-2</v>
      </c>
      <c r="N507" s="567" t="str">
        <f>'Merluza común Artesanal'!M402</f>
        <v>-</v>
      </c>
      <c r="O507" s="451">
        <f>Resumen_año!$C$5</f>
        <v>44018</v>
      </c>
      <c r="P507" s="475">
        <v>2020</v>
      </c>
    </row>
    <row r="508" spans="1:16" ht="15.75" customHeight="1">
      <c r="A508" s="354" t="s">
        <v>88</v>
      </c>
      <c r="B508" s="354" t="s">
        <v>89</v>
      </c>
      <c r="C508" s="354" t="s">
        <v>110</v>
      </c>
      <c r="D508" s="351" t="s">
        <v>404</v>
      </c>
      <c r="E508" s="351" t="str">
        <f>+'Merluza común Artesanal'!E403</f>
        <v>NORTHWESTERN II (968205)</v>
      </c>
      <c r="F508" s="354" t="s">
        <v>91</v>
      </c>
      <c r="G508" s="354" t="s">
        <v>95</v>
      </c>
      <c r="H508" s="356">
        <f>'Merluza común Artesanal'!G403</f>
        <v>0.93899999999999995</v>
      </c>
      <c r="I508" s="356">
        <f>'Merluza común Artesanal'!H403</f>
        <v>0</v>
      </c>
      <c r="J508" s="356">
        <f>'Merluza común Artesanal'!I403</f>
        <v>0.93899999999999995</v>
      </c>
      <c r="K508" s="356">
        <f>'Merluza común Artesanal'!J403</f>
        <v>0</v>
      </c>
      <c r="L508" s="356">
        <f>'Merluza común Artesanal'!K403</f>
        <v>0.93899999999999995</v>
      </c>
      <c r="M508" s="356">
        <f>'Merluza común Artesanal'!L403</f>
        <v>0</v>
      </c>
      <c r="N508" s="567" t="str">
        <f>'Merluza común Artesanal'!M403</f>
        <v>-</v>
      </c>
      <c r="O508" s="451">
        <f>Resumen_año!$C$5</f>
        <v>44018</v>
      </c>
      <c r="P508" s="475">
        <v>2020</v>
      </c>
    </row>
    <row r="509" spans="1:16" ht="15.75" customHeight="1">
      <c r="A509" s="354" t="s">
        <v>88</v>
      </c>
      <c r="B509" s="354" t="s">
        <v>89</v>
      </c>
      <c r="C509" s="354" t="s">
        <v>110</v>
      </c>
      <c r="D509" s="351" t="s">
        <v>404</v>
      </c>
      <c r="E509" s="351" t="str">
        <f>+'Merluza común Artesanal'!E403</f>
        <v>NORTHWESTERN II (968205)</v>
      </c>
      <c r="F509" s="354" t="s">
        <v>91</v>
      </c>
      <c r="G509" s="354" t="s">
        <v>91</v>
      </c>
      <c r="H509" s="356">
        <f>'Merluza común Artesanal'!G404</f>
        <v>4.3979999999999997</v>
      </c>
      <c r="I509" s="356">
        <f>'Merluza común Artesanal'!H404</f>
        <v>0</v>
      </c>
      <c r="J509" s="356">
        <f>'Merluza común Artesanal'!I404</f>
        <v>5.3369999999999997</v>
      </c>
      <c r="K509" s="356">
        <f>'Merluza común Artesanal'!J404</f>
        <v>3.7170000000000005</v>
      </c>
      <c r="L509" s="356">
        <f>'Merluza común Artesanal'!K404</f>
        <v>1.6199999999999992</v>
      </c>
      <c r="M509" s="356">
        <f>'Merluza común Artesanal'!L404</f>
        <v>0.69645868465430028</v>
      </c>
      <c r="N509" s="567" t="str">
        <f>'Merluza común Artesanal'!M404</f>
        <v>-</v>
      </c>
      <c r="O509" s="451">
        <f>Resumen_año!$C$5</f>
        <v>44018</v>
      </c>
      <c r="P509" s="475">
        <v>2020</v>
      </c>
    </row>
    <row r="510" spans="1:16" ht="15.75" customHeight="1">
      <c r="A510" s="354" t="s">
        <v>88</v>
      </c>
      <c r="B510" s="354" t="s">
        <v>89</v>
      </c>
      <c r="C510" s="354" t="s">
        <v>110</v>
      </c>
      <c r="D510" s="351" t="s">
        <v>404</v>
      </c>
      <c r="E510" s="351" t="str">
        <f>+'Merluza común Artesanal'!E403</f>
        <v>NORTHWESTERN II (968205)</v>
      </c>
      <c r="F510" s="354" t="s">
        <v>92</v>
      </c>
      <c r="G510" s="354" t="s">
        <v>93</v>
      </c>
      <c r="H510" s="356">
        <f>'Merluza común Artesanal'!G405</f>
        <v>5.3369999999999997</v>
      </c>
      <c r="I510" s="356">
        <f>'Merluza común Artesanal'!H405</f>
        <v>0</v>
      </c>
      <c r="J510" s="356">
        <f>'Merluza común Artesanal'!I405</f>
        <v>6.956999999999999</v>
      </c>
      <c r="K510" s="356">
        <f>'Merluza común Artesanal'!J405</f>
        <v>0</v>
      </c>
      <c r="L510" s="356">
        <f>'Merluza común Artesanal'!K405</f>
        <v>6.956999999999999</v>
      </c>
      <c r="M510" s="356">
        <f>'Merluza común Artesanal'!L405</f>
        <v>0</v>
      </c>
      <c r="N510" s="567" t="str">
        <f>'Merluza común Artesanal'!M405</f>
        <v>-</v>
      </c>
      <c r="O510" s="451">
        <f>Resumen_año!$C$5</f>
        <v>44018</v>
      </c>
      <c r="P510" s="475">
        <v>2020</v>
      </c>
    </row>
    <row r="511" spans="1:16" ht="15.75" customHeight="1">
      <c r="A511" s="354" t="s">
        <v>88</v>
      </c>
      <c r="B511" s="354" t="s">
        <v>89</v>
      </c>
      <c r="C511" s="354" t="s">
        <v>110</v>
      </c>
      <c r="D511" s="351" t="s">
        <v>404</v>
      </c>
      <c r="E511" s="351" t="str">
        <f>+'Merluza común Artesanal'!E406</f>
        <v>PATRON DEL MAR I (965496)</v>
      </c>
      <c r="F511" s="354" t="s">
        <v>94</v>
      </c>
      <c r="G511" s="354" t="s">
        <v>95</v>
      </c>
      <c r="H511" s="356">
        <f>'Merluza común Artesanal'!G406</f>
        <v>0.93899999999999995</v>
      </c>
      <c r="I511" s="356">
        <f>'Merluza común Artesanal'!H406</f>
        <v>0</v>
      </c>
      <c r="J511" s="356">
        <f>'Merluza común Artesanal'!I406</f>
        <v>0.93899999999999995</v>
      </c>
      <c r="K511" s="356">
        <f>'Merluza común Artesanal'!J406</f>
        <v>0.189</v>
      </c>
      <c r="L511" s="356">
        <f>'Merluza común Artesanal'!K406</f>
        <v>0.75</v>
      </c>
      <c r="M511" s="356">
        <f>'Merluza común Artesanal'!L406</f>
        <v>0.2012779552715655</v>
      </c>
      <c r="N511" s="567" t="str">
        <f>'Merluza común Artesanal'!M406</f>
        <v>-</v>
      </c>
      <c r="O511" s="451">
        <f>Resumen_año!$C$5</f>
        <v>44018</v>
      </c>
      <c r="P511" s="475">
        <v>2020</v>
      </c>
    </row>
    <row r="512" spans="1:16" ht="15.75" customHeight="1">
      <c r="A512" s="354" t="s">
        <v>88</v>
      </c>
      <c r="B512" s="354" t="s">
        <v>89</v>
      </c>
      <c r="C512" s="354" t="s">
        <v>110</v>
      </c>
      <c r="D512" s="351" t="s">
        <v>404</v>
      </c>
      <c r="E512" s="351" t="str">
        <f>+'Merluza común Artesanal'!E406</f>
        <v>PATRON DEL MAR I (965496)</v>
      </c>
      <c r="F512" s="354" t="s">
        <v>91</v>
      </c>
      <c r="G512" s="354" t="s">
        <v>95</v>
      </c>
      <c r="H512" s="356">
        <f>'Merluza común Artesanal'!G407</f>
        <v>4.3959999999999999</v>
      </c>
      <c r="I512" s="356">
        <f>'Merluza común Artesanal'!H407</f>
        <v>0</v>
      </c>
      <c r="J512" s="356">
        <f>'Merluza común Artesanal'!I407</f>
        <v>5.1459999999999999</v>
      </c>
      <c r="K512" s="356">
        <f>'Merluza común Artesanal'!J407</f>
        <v>3.5640000000000001</v>
      </c>
      <c r="L512" s="356">
        <f>'Merluza común Artesanal'!K407</f>
        <v>1.5819999999999999</v>
      </c>
      <c r="M512" s="356">
        <f>'Merluza común Artesanal'!L407</f>
        <v>0.69257675864749324</v>
      </c>
      <c r="N512" s="567" t="str">
        <f>'Merluza común Artesanal'!M407</f>
        <v>-</v>
      </c>
      <c r="O512" s="451">
        <f>Resumen_año!$C$5</f>
        <v>44018</v>
      </c>
      <c r="P512" s="475">
        <v>2020</v>
      </c>
    </row>
    <row r="513" spans="1:16" ht="15.75" customHeight="1">
      <c r="A513" s="354" t="s">
        <v>88</v>
      </c>
      <c r="B513" s="354" t="s">
        <v>89</v>
      </c>
      <c r="C513" s="354" t="s">
        <v>110</v>
      </c>
      <c r="D513" s="351" t="s">
        <v>404</v>
      </c>
      <c r="E513" s="351" t="str">
        <f>+'Merluza común Artesanal'!E406</f>
        <v>PATRON DEL MAR I (965496)</v>
      </c>
      <c r="F513" s="354" t="s">
        <v>91</v>
      </c>
      <c r="G513" s="354" t="s">
        <v>91</v>
      </c>
      <c r="H513" s="356">
        <f>'Merluza común Artesanal'!G408</f>
        <v>5.335</v>
      </c>
      <c r="I513" s="356">
        <f>'Merluza común Artesanal'!H408</f>
        <v>0</v>
      </c>
      <c r="J513" s="356">
        <f>'Merluza común Artesanal'!I408</f>
        <v>6.9169999999999998</v>
      </c>
      <c r="K513" s="356">
        <f>'Merluza común Artesanal'!J408</f>
        <v>0.27</v>
      </c>
      <c r="L513" s="356">
        <f>'Merluza común Artesanal'!K408</f>
        <v>6.6470000000000002</v>
      </c>
      <c r="M513" s="356">
        <f>'Merluza común Artesanal'!L408</f>
        <v>3.903426340899234E-2</v>
      </c>
      <c r="N513" s="567" t="str">
        <f>'Merluza común Artesanal'!M408</f>
        <v>-</v>
      </c>
      <c r="O513" s="451">
        <f>Resumen_año!$C$5</f>
        <v>44018</v>
      </c>
      <c r="P513" s="475">
        <v>2020</v>
      </c>
    </row>
    <row r="514" spans="1:16" ht="15.75" customHeight="1">
      <c r="A514" s="354" t="s">
        <v>88</v>
      </c>
      <c r="B514" s="354" t="s">
        <v>89</v>
      </c>
      <c r="C514" s="354" t="s">
        <v>110</v>
      </c>
      <c r="D514" s="351" t="s">
        <v>404</v>
      </c>
      <c r="E514" s="351" t="str">
        <f>+'Merluza común Artesanal'!E409</f>
        <v>SAN ANTONIO VII (967081)</v>
      </c>
      <c r="F514" s="354" t="s">
        <v>92</v>
      </c>
      <c r="G514" s="354" t="s">
        <v>93</v>
      </c>
      <c r="H514" s="356">
        <f>'Merluza común Artesanal'!G409</f>
        <v>0.93899999999999995</v>
      </c>
      <c r="I514" s="356">
        <f>'Merluza común Artesanal'!H409</f>
        <v>0</v>
      </c>
      <c r="J514" s="356">
        <f>'Merluza común Artesanal'!I409</f>
        <v>0.93899999999999995</v>
      </c>
      <c r="K514" s="356">
        <f>'Merluza común Artesanal'!J409</f>
        <v>0.108</v>
      </c>
      <c r="L514" s="356">
        <f>'Merluza común Artesanal'!K409</f>
        <v>0.83099999999999996</v>
      </c>
      <c r="M514" s="356">
        <f>'Merluza común Artesanal'!L409</f>
        <v>0.11501597444089458</v>
      </c>
      <c r="N514" s="567" t="str">
        <f>'Merluza común Artesanal'!M409</f>
        <v>-</v>
      </c>
      <c r="O514" s="451">
        <f>Resumen_año!$C$5</f>
        <v>44018</v>
      </c>
      <c r="P514" s="475">
        <v>2020</v>
      </c>
    </row>
    <row r="515" spans="1:16" ht="15.75" customHeight="1">
      <c r="A515" s="354" t="s">
        <v>88</v>
      </c>
      <c r="B515" s="354" t="s">
        <v>89</v>
      </c>
      <c r="C515" s="354" t="s">
        <v>110</v>
      </c>
      <c r="D515" s="351" t="s">
        <v>404</v>
      </c>
      <c r="E515" s="351" t="str">
        <f>+'Merluza común Artesanal'!E409</f>
        <v>SAN ANTONIO VII (967081)</v>
      </c>
      <c r="F515" s="354" t="s">
        <v>94</v>
      </c>
      <c r="G515" s="354" t="s">
        <v>95</v>
      </c>
      <c r="H515" s="356">
        <f>'Merluza común Artesanal'!G410</f>
        <v>4.3979999999999997</v>
      </c>
      <c r="I515" s="356">
        <f>'Merluza común Artesanal'!H410</f>
        <v>0</v>
      </c>
      <c r="J515" s="356">
        <f>'Merluza común Artesanal'!I410</f>
        <v>5.2289999999999992</v>
      </c>
      <c r="K515" s="356">
        <f>'Merluza común Artesanal'!J410</f>
        <v>3.0959999999999996</v>
      </c>
      <c r="L515" s="356">
        <f>'Merluza común Artesanal'!K410</f>
        <v>2.1329999999999996</v>
      </c>
      <c r="M515" s="356">
        <f>'Merluza común Artesanal'!L410</f>
        <v>0.59208261617900171</v>
      </c>
      <c r="N515" s="567" t="str">
        <f>'Merluza común Artesanal'!M410</f>
        <v>-</v>
      </c>
      <c r="O515" s="451">
        <f>Resumen_año!$C$5</f>
        <v>44018</v>
      </c>
      <c r="P515" s="475">
        <v>2020</v>
      </c>
    </row>
    <row r="516" spans="1:16" ht="15.75" customHeight="1">
      <c r="A516" s="354" t="s">
        <v>88</v>
      </c>
      <c r="B516" s="354" t="s">
        <v>89</v>
      </c>
      <c r="C516" s="354" t="s">
        <v>110</v>
      </c>
      <c r="D516" s="351" t="s">
        <v>404</v>
      </c>
      <c r="E516" s="351" t="str">
        <f>+'Merluza común Artesanal'!E409</f>
        <v>SAN ANTONIO VII (967081)</v>
      </c>
      <c r="F516" s="354" t="s">
        <v>91</v>
      </c>
      <c r="G516" s="354" t="s">
        <v>91</v>
      </c>
      <c r="H516" s="356">
        <f>'Merluza común Artesanal'!G411</f>
        <v>5.3380000000000001</v>
      </c>
      <c r="I516" s="356">
        <f>'Merluza común Artesanal'!H411</f>
        <v>0</v>
      </c>
      <c r="J516" s="356">
        <f>'Merluza común Artesanal'!I411</f>
        <v>7.4710000000000001</v>
      </c>
      <c r="K516" s="356">
        <f>'Merluza común Artesanal'!J411</f>
        <v>0</v>
      </c>
      <c r="L516" s="356">
        <f>'Merluza común Artesanal'!K411</f>
        <v>7.4710000000000001</v>
      </c>
      <c r="M516" s="356">
        <f>'Merluza común Artesanal'!L411</f>
        <v>0</v>
      </c>
      <c r="N516" s="567" t="str">
        <f>'Merluza común Artesanal'!M411</f>
        <v>-</v>
      </c>
      <c r="O516" s="451">
        <f>Resumen_año!$C$5</f>
        <v>44018</v>
      </c>
      <c r="P516" s="475">
        <v>2020</v>
      </c>
    </row>
    <row r="517" spans="1:16" ht="15.75" customHeight="1">
      <c r="A517" s="354" t="s">
        <v>88</v>
      </c>
      <c r="B517" s="354" t="s">
        <v>89</v>
      </c>
      <c r="C517" s="354" t="s">
        <v>110</v>
      </c>
      <c r="D517" s="351" t="s">
        <v>404</v>
      </c>
      <c r="E517" s="351" t="str">
        <f>+'Merluza común Artesanal'!E412</f>
        <v>SAN SEBASTIAN 1 (968514)</v>
      </c>
      <c r="F517" s="354" t="s">
        <v>92</v>
      </c>
      <c r="G517" s="354" t="s">
        <v>93</v>
      </c>
      <c r="H517" s="356">
        <f>'Merluza común Artesanal'!G412</f>
        <v>0.93799999999999994</v>
      </c>
      <c r="I517" s="356">
        <f>'Merluza común Artesanal'!H412</f>
        <v>0</v>
      </c>
      <c r="J517" s="356">
        <f>'Merluza común Artesanal'!I412</f>
        <v>0.93799999999999994</v>
      </c>
      <c r="K517" s="356">
        <f>'Merluza común Artesanal'!J412</f>
        <v>0.48599999999999999</v>
      </c>
      <c r="L517" s="356">
        <f>'Merluza común Artesanal'!K412</f>
        <v>0.45199999999999996</v>
      </c>
      <c r="M517" s="356">
        <f>'Merluza común Artesanal'!L412</f>
        <v>0.51812366737739879</v>
      </c>
      <c r="N517" s="567" t="str">
        <f>'Merluza común Artesanal'!M412</f>
        <v>-</v>
      </c>
      <c r="O517" s="451">
        <f>Resumen_año!$C$5</f>
        <v>44018</v>
      </c>
      <c r="P517" s="475">
        <v>2020</v>
      </c>
    </row>
    <row r="518" spans="1:16" ht="15.75" customHeight="1">
      <c r="A518" s="354" t="s">
        <v>88</v>
      </c>
      <c r="B518" s="354" t="s">
        <v>89</v>
      </c>
      <c r="C518" s="354" t="s">
        <v>110</v>
      </c>
      <c r="D518" s="351" t="s">
        <v>404</v>
      </c>
      <c r="E518" s="351" t="str">
        <f>+'Merluza común Artesanal'!E412</f>
        <v>SAN SEBASTIAN 1 (968514)</v>
      </c>
      <c r="F518" s="354" t="s">
        <v>94</v>
      </c>
      <c r="G518" s="354" t="s">
        <v>95</v>
      </c>
      <c r="H518" s="356">
        <f>'Merluza común Artesanal'!G413</f>
        <v>4.3940000000000001</v>
      </c>
      <c r="I518" s="356">
        <f>'Merluza común Artesanal'!H413</f>
        <v>0</v>
      </c>
      <c r="J518" s="356">
        <f>'Merluza común Artesanal'!I413</f>
        <v>4.8460000000000001</v>
      </c>
      <c r="K518" s="356">
        <f>'Merluza común Artesanal'!J413</f>
        <v>4.1420000000000003</v>
      </c>
      <c r="L518" s="356">
        <f>'Merluza común Artesanal'!K413</f>
        <v>0.70399999999999974</v>
      </c>
      <c r="M518" s="356">
        <f>'Merluza común Artesanal'!L413</f>
        <v>0.85472554684275692</v>
      </c>
      <c r="N518" s="567" t="str">
        <f>'Merluza común Artesanal'!M413</f>
        <v>-</v>
      </c>
      <c r="O518" s="451">
        <f>Resumen_año!$C$5</f>
        <v>44018</v>
      </c>
      <c r="P518" s="475">
        <v>2020</v>
      </c>
    </row>
    <row r="519" spans="1:16" ht="15.75" customHeight="1">
      <c r="A519" s="354" t="s">
        <v>88</v>
      </c>
      <c r="B519" s="354" t="s">
        <v>89</v>
      </c>
      <c r="C519" s="354" t="s">
        <v>110</v>
      </c>
      <c r="D519" s="351" t="s">
        <v>404</v>
      </c>
      <c r="E519" s="351" t="str">
        <f>+'Merluza común Artesanal'!E412</f>
        <v>SAN SEBASTIAN 1 (968514)</v>
      </c>
      <c r="F519" s="354" t="s">
        <v>91</v>
      </c>
      <c r="G519" s="354" t="s">
        <v>95</v>
      </c>
      <c r="H519" s="356">
        <f>'Merluza común Artesanal'!G414</f>
        <v>5.3319999999999999</v>
      </c>
      <c r="I519" s="356">
        <f>'Merluza común Artesanal'!H414</f>
        <v>0</v>
      </c>
      <c r="J519" s="356">
        <f>'Merluza común Artesanal'!I414</f>
        <v>6.0359999999999996</v>
      </c>
      <c r="K519" s="356">
        <f>'Merluza común Artesanal'!J414</f>
        <v>0</v>
      </c>
      <c r="L519" s="356">
        <f>'Merluza común Artesanal'!K414</f>
        <v>6.0359999999999996</v>
      </c>
      <c r="M519" s="356">
        <f>'Merluza común Artesanal'!L414</f>
        <v>0</v>
      </c>
      <c r="N519" s="567" t="str">
        <f>'Merluza común Artesanal'!M414</f>
        <v>-</v>
      </c>
      <c r="O519" s="451">
        <f>Resumen_año!$C$5</f>
        <v>44018</v>
      </c>
      <c r="P519" s="475">
        <v>2020</v>
      </c>
    </row>
    <row r="520" spans="1:16" ht="15.75" customHeight="1">
      <c r="A520" s="354" t="s">
        <v>88</v>
      </c>
      <c r="B520" s="354" t="s">
        <v>89</v>
      </c>
      <c r="C520" s="354" t="s">
        <v>110</v>
      </c>
      <c r="D520" s="351" t="s">
        <v>404</v>
      </c>
      <c r="E520" s="351" t="str">
        <f>+'Merluza común Artesanal'!E415</f>
        <v>TIBURON VIII (966737)</v>
      </c>
      <c r="F520" s="354" t="s">
        <v>91</v>
      </c>
      <c r="G520" s="354" t="s">
        <v>91</v>
      </c>
      <c r="H520" s="356">
        <f>'Merluza común Artesanal'!G415</f>
        <v>0.93899999999999995</v>
      </c>
      <c r="I520" s="356">
        <f>'Merluza común Artesanal'!H415</f>
        <v>0</v>
      </c>
      <c r="J520" s="356">
        <f>'Merluza común Artesanal'!I415</f>
        <v>0.93899999999999995</v>
      </c>
      <c r="K520" s="356">
        <f>'Merluza común Artesanal'!J415</f>
        <v>0.89100000000000001</v>
      </c>
      <c r="L520" s="356">
        <f>'Merluza común Artesanal'!K415</f>
        <v>4.7999999999999932E-2</v>
      </c>
      <c r="M520" s="356">
        <f>'Merluza común Artesanal'!L415</f>
        <v>0.9488817891373803</v>
      </c>
      <c r="N520" s="567" t="str">
        <f>'Merluza común Artesanal'!M415</f>
        <v>-</v>
      </c>
      <c r="O520" s="451">
        <f>Resumen_año!$C$5</f>
        <v>44018</v>
      </c>
      <c r="P520" s="475">
        <v>2020</v>
      </c>
    </row>
    <row r="521" spans="1:16" ht="15.75" customHeight="1">
      <c r="A521" s="354" t="s">
        <v>88</v>
      </c>
      <c r="B521" s="354" t="s">
        <v>89</v>
      </c>
      <c r="C521" s="354" t="s">
        <v>110</v>
      </c>
      <c r="D521" s="351" t="s">
        <v>404</v>
      </c>
      <c r="E521" s="351" t="str">
        <f>+'Merluza común Artesanal'!E415</f>
        <v>TIBURON VIII (966737)</v>
      </c>
      <c r="F521" s="354" t="s">
        <v>92</v>
      </c>
      <c r="G521" s="354" t="s">
        <v>93</v>
      </c>
      <c r="H521" s="356">
        <f>'Merluza común Artesanal'!G416</f>
        <v>4.399</v>
      </c>
      <c r="I521" s="356">
        <f>'Merluza común Artesanal'!H416</f>
        <v>0</v>
      </c>
      <c r="J521" s="356">
        <f>'Merluza común Artesanal'!I416</f>
        <v>4.4470000000000001</v>
      </c>
      <c r="K521" s="356">
        <f>'Merluza común Artesanal'!J416</f>
        <v>3.6669999999999998</v>
      </c>
      <c r="L521" s="356">
        <f>'Merluza común Artesanal'!K416</f>
        <v>0.78000000000000025</v>
      </c>
      <c r="M521" s="356">
        <f>'Merluza común Artesanal'!L416</f>
        <v>0.8246008545086575</v>
      </c>
      <c r="N521" s="567" t="str">
        <f>'Merluza común Artesanal'!M416</f>
        <v>-</v>
      </c>
      <c r="O521" s="451">
        <f>Resumen_año!$C$5</f>
        <v>44018</v>
      </c>
      <c r="P521" s="475">
        <v>2020</v>
      </c>
    </row>
    <row r="522" spans="1:16" ht="15.75" customHeight="1">
      <c r="A522" s="354" t="s">
        <v>88</v>
      </c>
      <c r="B522" s="354" t="s">
        <v>89</v>
      </c>
      <c r="C522" s="354" t="s">
        <v>110</v>
      </c>
      <c r="D522" s="351" t="s">
        <v>404</v>
      </c>
      <c r="E522" s="351" t="str">
        <f>+'Merluza común Artesanal'!E415</f>
        <v>TIBURON VIII (966737)</v>
      </c>
      <c r="F522" s="354" t="s">
        <v>94</v>
      </c>
      <c r="G522" s="354" t="s">
        <v>95</v>
      </c>
      <c r="H522" s="356">
        <f>'Merluza común Artesanal'!G417</f>
        <v>5.3380000000000001</v>
      </c>
      <c r="I522" s="356">
        <f>'Merluza común Artesanal'!H417</f>
        <v>0</v>
      </c>
      <c r="J522" s="356">
        <f>'Merluza común Artesanal'!I417</f>
        <v>6.1180000000000003</v>
      </c>
      <c r="K522" s="356">
        <f>'Merluza común Artesanal'!J417</f>
        <v>0</v>
      </c>
      <c r="L522" s="356">
        <f>'Merluza común Artesanal'!K417</f>
        <v>6.1180000000000003</v>
      </c>
      <c r="M522" s="356">
        <f>'Merluza común Artesanal'!L417</f>
        <v>0</v>
      </c>
      <c r="N522" s="567" t="str">
        <f>'Merluza común Artesanal'!M417</f>
        <v>-</v>
      </c>
      <c r="O522" s="451">
        <f>Resumen_año!$C$5</f>
        <v>44018</v>
      </c>
      <c r="P522" s="475">
        <v>2020</v>
      </c>
    </row>
    <row r="523" spans="1:16" ht="15.75" customHeight="1">
      <c r="A523" s="354" t="s">
        <v>88</v>
      </c>
      <c r="B523" s="354" t="s">
        <v>89</v>
      </c>
      <c r="C523" s="354" t="s">
        <v>110</v>
      </c>
      <c r="D523" s="351" t="s">
        <v>404</v>
      </c>
      <c r="E523" s="351" t="str">
        <f>+'Merluza común Artesanal'!E418</f>
        <v>VIDA MARINA IV (959394)</v>
      </c>
      <c r="F523" s="354" t="s">
        <v>91</v>
      </c>
      <c r="G523" s="354" t="s">
        <v>95</v>
      </c>
      <c r="H523" s="356">
        <f>'Merluza común Artesanal'!G418</f>
        <v>0.93899999999999995</v>
      </c>
      <c r="I523" s="356">
        <f>'Merluza común Artesanal'!H418</f>
        <v>0</v>
      </c>
      <c r="J523" s="356">
        <f>'Merluza común Artesanal'!I418</f>
        <v>0.93899999999999995</v>
      </c>
      <c r="K523" s="356">
        <f>'Merluza común Artesanal'!J418</f>
        <v>0</v>
      </c>
      <c r="L523" s="356">
        <f>'Merluza común Artesanal'!K418</f>
        <v>0.93899999999999995</v>
      </c>
      <c r="M523" s="356">
        <f>'Merluza común Artesanal'!L418</f>
        <v>0</v>
      </c>
      <c r="N523" s="567" t="str">
        <f>'Merluza común Artesanal'!M418</f>
        <v>-</v>
      </c>
      <c r="O523" s="451">
        <f>Resumen_año!$C$5</f>
        <v>44018</v>
      </c>
      <c r="P523" s="475">
        <v>2020</v>
      </c>
    </row>
    <row r="524" spans="1:16" ht="15.75" customHeight="1">
      <c r="A524" s="354" t="s">
        <v>88</v>
      </c>
      <c r="B524" s="354" t="s">
        <v>89</v>
      </c>
      <c r="C524" s="354" t="s">
        <v>110</v>
      </c>
      <c r="D524" s="351" t="s">
        <v>404</v>
      </c>
      <c r="E524" s="351" t="str">
        <f>+'Merluza común Artesanal'!E418</f>
        <v>VIDA MARINA IV (959394)</v>
      </c>
      <c r="F524" s="354" t="s">
        <v>91</v>
      </c>
      <c r="G524" s="354" t="s">
        <v>91</v>
      </c>
      <c r="H524" s="356">
        <f>'Merluza común Artesanal'!G419</f>
        <v>4.3979999999999997</v>
      </c>
      <c r="I524" s="356">
        <f>'Merluza común Artesanal'!H419</f>
        <v>0</v>
      </c>
      <c r="J524" s="356">
        <f>'Merluza común Artesanal'!I419</f>
        <v>5.3369999999999997</v>
      </c>
      <c r="K524" s="356">
        <f>'Merluza común Artesanal'!J419</f>
        <v>4.2929999999999993</v>
      </c>
      <c r="L524" s="356">
        <f>'Merluza común Artesanal'!K419</f>
        <v>1.0440000000000005</v>
      </c>
      <c r="M524" s="356">
        <f>'Merluza común Artesanal'!L419</f>
        <v>0.80438448566610443</v>
      </c>
      <c r="N524" s="567" t="str">
        <f>'Merluza común Artesanal'!M419</f>
        <v>-</v>
      </c>
      <c r="O524" s="451">
        <f>Resumen_año!$C$5</f>
        <v>44018</v>
      </c>
      <c r="P524" s="475">
        <v>2020</v>
      </c>
    </row>
    <row r="525" spans="1:16" ht="15.75" customHeight="1">
      <c r="A525" s="354" t="s">
        <v>88</v>
      </c>
      <c r="B525" s="354" t="s">
        <v>89</v>
      </c>
      <c r="C525" s="354" t="s">
        <v>110</v>
      </c>
      <c r="D525" s="351" t="s">
        <v>404</v>
      </c>
      <c r="E525" s="351" t="str">
        <f>+'Merluza común Artesanal'!E418</f>
        <v>VIDA MARINA IV (959394)</v>
      </c>
      <c r="F525" s="354" t="s">
        <v>92</v>
      </c>
      <c r="G525" s="354" t="s">
        <v>93</v>
      </c>
      <c r="H525" s="356">
        <f>'Merluza común Artesanal'!G420</f>
        <v>5.3380000000000001</v>
      </c>
      <c r="I525" s="356">
        <f>'Merluza común Artesanal'!H420</f>
        <v>0</v>
      </c>
      <c r="J525" s="356">
        <f>'Merluza común Artesanal'!I420</f>
        <v>6.3820000000000006</v>
      </c>
      <c r="K525" s="356">
        <f>'Merluza común Artesanal'!J420</f>
        <v>0.13500000000000001</v>
      </c>
      <c r="L525" s="356">
        <f>'Merluza común Artesanal'!K420</f>
        <v>6.2470000000000008</v>
      </c>
      <c r="M525" s="356">
        <f>'Merluza común Artesanal'!L420</f>
        <v>2.1153243497336258E-2</v>
      </c>
      <c r="N525" s="567" t="str">
        <f>'Merluza común Artesanal'!M420</f>
        <v>-</v>
      </c>
      <c r="O525" s="451">
        <f>Resumen_año!$C$5</f>
        <v>44018</v>
      </c>
      <c r="P525" s="475">
        <v>2020</v>
      </c>
    </row>
    <row r="526" spans="1:16" ht="15.75" customHeight="1">
      <c r="A526" s="354" t="s">
        <v>88</v>
      </c>
      <c r="B526" s="354" t="s">
        <v>89</v>
      </c>
      <c r="C526" s="354" t="s">
        <v>110</v>
      </c>
      <c r="D526" s="351" t="s">
        <v>404</v>
      </c>
      <c r="E526" s="351" t="str">
        <f>+'Merluza común Artesanal'!E421</f>
        <v>EMMANUEL II (967124)</v>
      </c>
      <c r="F526" s="354" t="s">
        <v>94</v>
      </c>
      <c r="G526" s="354" t="s">
        <v>95</v>
      </c>
      <c r="H526" s="356">
        <f>'Merluza común Artesanal'!G421</f>
        <v>0.94299999999999995</v>
      </c>
      <c r="I526" s="356">
        <f>'Merluza común Artesanal'!H421</f>
        <v>0</v>
      </c>
      <c r="J526" s="356">
        <f>'Merluza común Artesanal'!I421</f>
        <v>0.94299999999999995</v>
      </c>
      <c r="K526" s="356">
        <f>'Merluza común Artesanal'!J421</f>
        <v>0.2</v>
      </c>
      <c r="L526" s="356">
        <f>'Merluza común Artesanal'!K421</f>
        <v>0.74299999999999988</v>
      </c>
      <c r="M526" s="356">
        <f>'Merluza común Artesanal'!L421</f>
        <v>0.21208907741251329</v>
      </c>
      <c r="N526" s="567" t="str">
        <f>'Merluza común Artesanal'!M421</f>
        <v>-</v>
      </c>
      <c r="O526" s="451">
        <f>Resumen_año!$C$5</f>
        <v>44018</v>
      </c>
      <c r="P526" s="475">
        <v>2020</v>
      </c>
    </row>
    <row r="527" spans="1:16" ht="15.75" customHeight="1">
      <c r="A527" s="354" t="s">
        <v>88</v>
      </c>
      <c r="B527" s="354" t="s">
        <v>89</v>
      </c>
      <c r="C527" s="354" t="s">
        <v>110</v>
      </c>
      <c r="D527" s="351" t="s">
        <v>404</v>
      </c>
      <c r="E527" s="351" t="str">
        <f>+'Merluza común Artesanal'!E421</f>
        <v>EMMANUEL II (967124)</v>
      </c>
      <c r="F527" s="354" t="s">
        <v>91</v>
      </c>
      <c r="G527" s="354" t="s">
        <v>95</v>
      </c>
      <c r="H527" s="356">
        <f>'Merluza común Artesanal'!G422</f>
        <v>4.3970000000000002</v>
      </c>
      <c r="I527" s="356">
        <f>'Merluza común Artesanal'!H422</f>
        <v>0</v>
      </c>
      <c r="J527" s="356">
        <f>'Merluza común Artesanal'!I422</f>
        <v>5.1400000000000006</v>
      </c>
      <c r="K527" s="356">
        <f>'Merluza común Artesanal'!J422</f>
        <v>2.827</v>
      </c>
      <c r="L527" s="356">
        <f>'Merluza común Artesanal'!K422</f>
        <v>2.3130000000000006</v>
      </c>
      <c r="M527" s="356">
        <f>'Merluza común Artesanal'!L422</f>
        <v>0.54999999999999993</v>
      </c>
      <c r="N527" s="567" t="str">
        <f>'Merluza común Artesanal'!M422</f>
        <v>-</v>
      </c>
      <c r="O527" s="451">
        <f>Resumen_año!$C$5</f>
        <v>44018</v>
      </c>
      <c r="P527" s="475">
        <v>2020</v>
      </c>
    </row>
    <row r="528" spans="1:16" ht="15.75" customHeight="1">
      <c r="A528" s="354" t="s">
        <v>88</v>
      </c>
      <c r="B528" s="354" t="s">
        <v>89</v>
      </c>
      <c r="C528" s="354" t="s">
        <v>110</v>
      </c>
      <c r="D528" s="351" t="s">
        <v>404</v>
      </c>
      <c r="E528" s="351" t="str">
        <f>+'Merluza común Artesanal'!E421</f>
        <v>EMMANUEL II (967124)</v>
      </c>
      <c r="F528" s="354" t="s">
        <v>91</v>
      </c>
      <c r="G528" s="354" t="s">
        <v>91</v>
      </c>
      <c r="H528" s="356">
        <f>'Merluza común Artesanal'!G423</f>
        <v>5.3360000000000003</v>
      </c>
      <c r="I528" s="356">
        <f>'Merluza común Artesanal'!H423</f>
        <v>0</v>
      </c>
      <c r="J528" s="356">
        <f>'Merluza común Artesanal'!I423</f>
        <v>7.6490000000000009</v>
      </c>
      <c r="K528" s="356">
        <f>'Merluza común Artesanal'!J423</f>
        <v>0</v>
      </c>
      <c r="L528" s="356">
        <f>'Merluza común Artesanal'!K423</f>
        <v>7.6490000000000009</v>
      </c>
      <c r="M528" s="356">
        <f>'Merluza común Artesanal'!L423</f>
        <v>0</v>
      </c>
      <c r="N528" s="567" t="str">
        <f>'Merluza común Artesanal'!M423</f>
        <v>-</v>
      </c>
      <c r="O528" s="451">
        <f>Resumen_año!$C$5</f>
        <v>44018</v>
      </c>
      <c r="P528" s="475">
        <v>2020</v>
      </c>
    </row>
    <row r="529" spans="1:16" ht="15.75" customHeight="1">
      <c r="A529" s="354" t="s">
        <v>88</v>
      </c>
      <c r="B529" s="354" t="s">
        <v>89</v>
      </c>
      <c r="C529" s="354" t="s">
        <v>110</v>
      </c>
      <c r="D529" s="351" t="s">
        <v>404</v>
      </c>
      <c r="E529" s="351" t="str">
        <f>+'Merluza común Artesanal'!E424</f>
        <v>GERSON CHINO IV (967400)</v>
      </c>
      <c r="F529" s="354" t="s">
        <v>92</v>
      </c>
      <c r="G529" s="354" t="s">
        <v>93</v>
      </c>
      <c r="H529" s="356">
        <f>'Merluza común Artesanal'!G424</f>
        <v>0.93899999999999995</v>
      </c>
      <c r="I529" s="356">
        <f>'Merluza común Artesanal'!H424</f>
        <v>0</v>
      </c>
      <c r="J529" s="356">
        <f>'Merluza común Artesanal'!I424</f>
        <v>0.93899999999999995</v>
      </c>
      <c r="K529" s="356">
        <f>'Merluza común Artesanal'!J424</f>
        <v>1.62</v>
      </c>
      <c r="L529" s="356">
        <f>'Merluza común Artesanal'!K424</f>
        <v>-0.68100000000000016</v>
      </c>
      <c r="M529" s="356">
        <f>'Merluza común Artesanal'!L424</f>
        <v>1.7252396166134187</v>
      </c>
      <c r="N529" s="567" t="str">
        <f>'Merluza común Artesanal'!M424</f>
        <v>-</v>
      </c>
      <c r="O529" s="451">
        <f>Resumen_año!$C$5</f>
        <v>44018</v>
      </c>
      <c r="P529" s="475">
        <v>2020</v>
      </c>
    </row>
    <row r="530" spans="1:16" ht="15.75" customHeight="1">
      <c r="A530" s="354" t="s">
        <v>88</v>
      </c>
      <c r="B530" s="354" t="s">
        <v>89</v>
      </c>
      <c r="C530" s="354" t="s">
        <v>110</v>
      </c>
      <c r="D530" s="351" t="s">
        <v>404</v>
      </c>
      <c r="E530" s="351" t="str">
        <f>+'Merluza común Artesanal'!E424</f>
        <v>GERSON CHINO IV (967400)</v>
      </c>
      <c r="F530" s="354" t="s">
        <v>94</v>
      </c>
      <c r="G530" s="354" t="s">
        <v>95</v>
      </c>
      <c r="H530" s="356">
        <f>'Merluza común Artesanal'!G425</f>
        <v>7.0620000000000003</v>
      </c>
      <c r="I530" s="356">
        <f>'Merluza común Artesanal'!H425</f>
        <v>0</v>
      </c>
      <c r="J530" s="356">
        <f>'Merluza común Artesanal'!I425</f>
        <v>6.3810000000000002</v>
      </c>
      <c r="K530" s="356">
        <f>'Merluza común Artesanal'!J425</f>
        <v>4.0490000000000004</v>
      </c>
      <c r="L530" s="356">
        <f>'Merluza común Artesanal'!K425</f>
        <v>2.3319999999999999</v>
      </c>
      <c r="M530" s="356">
        <f>'Merluza común Artesanal'!L425</f>
        <v>0.6345400407459646</v>
      </c>
      <c r="N530" s="567">
        <f>'Merluza común Artesanal'!M425</f>
        <v>43945</v>
      </c>
      <c r="O530" s="451">
        <f>Resumen_año!$C$5</f>
        <v>44018</v>
      </c>
      <c r="P530" s="475">
        <v>2020</v>
      </c>
    </row>
    <row r="531" spans="1:16" ht="15.75" customHeight="1">
      <c r="A531" s="354" t="s">
        <v>88</v>
      </c>
      <c r="B531" s="354" t="s">
        <v>89</v>
      </c>
      <c r="C531" s="354" t="s">
        <v>110</v>
      </c>
      <c r="D531" s="351" t="s">
        <v>404</v>
      </c>
      <c r="E531" s="351" t="str">
        <f>+'Merluza común Artesanal'!E424</f>
        <v>GERSON CHINO IV (967400)</v>
      </c>
      <c r="F531" s="354" t="s">
        <v>91</v>
      </c>
      <c r="G531" s="354" t="s">
        <v>95</v>
      </c>
      <c r="H531" s="356">
        <f>'Merluza común Artesanal'!G426</f>
        <v>2.6669999999999998</v>
      </c>
      <c r="I531" s="356">
        <f>'Merluza común Artesanal'!H426</f>
        <v>0</v>
      </c>
      <c r="J531" s="356">
        <f>'Merluza común Artesanal'!I426</f>
        <v>4.9989999999999997</v>
      </c>
      <c r="K531" s="356">
        <f>'Merluza común Artesanal'!J426</f>
        <v>0</v>
      </c>
      <c r="L531" s="356">
        <f>'Merluza común Artesanal'!K426</f>
        <v>4.9989999999999997</v>
      </c>
      <c r="M531" s="356">
        <f>'Merluza común Artesanal'!L426</f>
        <v>0</v>
      </c>
      <c r="N531" s="567" t="str">
        <f>'Merluza común Artesanal'!M426</f>
        <v>-</v>
      </c>
      <c r="O531" s="451">
        <f>Resumen_año!$C$5</f>
        <v>44018</v>
      </c>
      <c r="P531" s="475">
        <v>2020</v>
      </c>
    </row>
    <row r="532" spans="1:16" ht="15.75" customHeight="1">
      <c r="A532" s="354" t="s">
        <v>88</v>
      </c>
      <c r="B532" s="354" t="s">
        <v>89</v>
      </c>
      <c r="C532" s="354" t="s">
        <v>110</v>
      </c>
      <c r="D532" s="351" t="s">
        <v>404</v>
      </c>
      <c r="E532" s="351" t="str">
        <f>+'Merluza común Artesanal'!E427</f>
        <v>OCEANIC III (965565)</v>
      </c>
      <c r="F532" s="354" t="s">
        <v>91</v>
      </c>
      <c r="G532" s="354" t="s">
        <v>91</v>
      </c>
      <c r="H532" s="356">
        <f>'Merluza común Artesanal'!G427</f>
        <v>0.93899999999999995</v>
      </c>
      <c r="I532" s="356">
        <f>'Merluza común Artesanal'!H427</f>
        <v>0</v>
      </c>
      <c r="J532" s="356">
        <f>'Merluza común Artesanal'!I427</f>
        <v>0.93899999999999995</v>
      </c>
      <c r="K532" s="356">
        <f>'Merluza común Artesanal'!J427</f>
        <v>0.16200000000000001</v>
      </c>
      <c r="L532" s="356">
        <f>'Merluza común Artesanal'!K427</f>
        <v>0.77699999999999991</v>
      </c>
      <c r="M532" s="356">
        <f>'Merluza común Artesanal'!L427</f>
        <v>0.17252396166134187</v>
      </c>
      <c r="N532" s="567" t="str">
        <f>'Merluza común Artesanal'!M427</f>
        <v>-</v>
      </c>
      <c r="O532" s="451">
        <f>Resumen_año!$C$5</f>
        <v>44018</v>
      </c>
      <c r="P532" s="475">
        <v>2020</v>
      </c>
    </row>
    <row r="533" spans="1:16" ht="15.75" customHeight="1">
      <c r="A533" s="354" t="s">
        <v>88</v>
      </c>
      <c r="B533" s="354" t="s">
        <v>89</v>
      </c>
      <c r="C533" s="354" t="s">
        <v>110</v>
      </c>
      <c r="D533" s="351" t="s">
        <v>404</v>
      </c>
      <c r="E533" s="351" t="str">
        <f>+'Merluza común Artesanal'!E427</f>
        <v>OCEANIC III (965565)</v>
      </c>
      <c r="F533" s="354" t="s">
        <v>92</v>
      </c>
      <c r="G533" s="354" t="s">
        <v>93</v>
      </c>
      <c r="H533" s="356">
        <f>'Merluza común Artesanal'!G428</f>
        <v>4.3970000000000002</v>
      </c>
      <c r="I533" s="356">
        <f>'Merluza común Artesanal'!H428</f>
        <v>0</v>
      </c>
      <c r="J533" s="356">
        <f>'Merluza común Artesanal'!I428</f>
        <v>5.1740000000000004</v>
      </c>
      <c r="K533" s="356">
        <f>'Merluza común Artesanal'!J428</f>
        <v>3.0779999999999998</v>
      </c>
      <c r="L533" s="356">
        <f>'Merluza común Artesanal'!K428</f>
        <v>2.0960000000000005</v>
      </c>
      <c r="M533" s="356">
        <f>'Merluza común Artesanal'!L428</f>
        <v>0.59489756474681088</v>
      </c>
      <c r="N533" s="567" t="str">
        <f>'Merluza común Artesanal'!M428</f>
        <v>-</v>
      </c>
      <c r="O533" s="451">
        <f>Resumen_año!$C$5</f>
        <v>44018</v>
      </c>
      <c r="P533" s="475">
        <v>2020</v>
      </c>
    </row>
    <row r="534" spans="1:16" ht="15.75" customHeight="1">
      <c r="A534" s="354" t="s">
        <v>88</v>
      </c>
      <c r="B534" s="354" t="s">
        <v>89</v>
      </c>
      <c r="C534" s="354" t="s">
        <v>110</v>
      </c>
      <c r="D534" s="351" t="s">
        <v>404</v>
      </c>
      <c r="E534" s="351" t="str">
        <f>+'Merluza común Artesanal'!E427</f>
        <v>OCEANIC III (965565)</v>
      </c>
      <c r="F534" s="354" t="s">
        <v>94</v>
      </c>
      <c r="G534" s="354" t="s">
        <v>95</v>
      </c>
      <c r="H534" s="356">
        <f>'Merluza común Artesanal'!G429</f>
        <v>5.3360000000000003</v>
      </c>
      <c r="I534" s="356">
        <f>'Merluza común Artesanal'!H429</f>
        <v>0</v>
      </c>
      <c r="J534" s="356">
        <f>'Merluza común Artesanal'!I429</f>
        <v>7.4320000000000004</v>
      </c>
      <c r="K534" s="356">
        <f>'Merluza común Artesanal'!J429</f>
        <v>0</v>
      </c>
      <c r="L534" s="356">
        <f>'Merluza común Artesanal'!K429</f>
        <v>7.4320000000000004</v>
      </c>
      <c r="M534" s="356">
        <f>'Merluza común Artesanal'!L429</f>
        <v>0</v>
      </c>
      <c r="N534" s="567" t="str">
        <f>'Merluza común Artesanal'!M429</f>
        <v>-</v>
      </c>
      <c r="O534" s="451">
        <f>Resumen_año!$C$5</f>
        <v>44018</v>
      </c>
      <c r="P534" s="475">
        <v>2020</v>
      </c>
    </row>
    <row r="535" spans="1:16" ht="15.75" customHeight="1">
      <c r="A535" s="354" t="s">
        <v>88</v>
      </c>
      <c r="B535" s="354" t="s">
        <v>89</v>
      </c>
      <c r="C535" s="354" t="s">
        <v>110</v>
      </c>
      <c r="D535" s="351" t="s">
        <v>404</v>
      </c>
      <c r="E535" s="351" t="e">
        <f>+'Merluza común Artesanal'!#REF!</f>
        <v>#REF!</v>
      </c>
      <c r="F535" s="354" t="s">
        <v>91</v>
      </c>
      <c r="G535" s="354" t="s">
        <v>95</v>
      </c>
      <c r="H535" s="356" t="e">
        <f>'Merluza común Artesanal'!#REF!</f>
        <v>#REF!</v>
      </c>
      <c r="I535" s="356" t="e">
        <f>'Merluza común Artesanal'!#REF!</f>
        <v>#REF!</v>
      </c>
      <c r="J535" s="356" t="e">
        <f>'Merluza común Artesanal'!#REF!</f>
        <v>#REF!</v>
      </c>
      <c r="K535" s="356" t="e">
        <f>'Merluza común Artesanal'!#REF!</f>
        <v>#REF!</v>
      </c>
      <c r="L535" s="356" t="e">
        <f>'Merluza común Artesanal'!#REF!</f>
        <v>#REF!</v>
      </c>
      <c r="M535" s="356" t="e">
        <f>'Merluza común Artesanal'!#REF!</f>
        <v>#REF!</v>
      </c>
      <c r="N535" s="567" t="e">
        <f>'Merluza común Artesanal'!#REF!</f>
        <v>#REF!</v>
      </c>
      <c r="O535" s="451">
        <f>Resumen_año!$C$5</f>
        <v>44018</v>
      </c>
      <c r="P535" s="475">
        <v>2020</v>
      </c>
    </row>
    <row r="536" spans="1:16" ht="15.75" customHeight="1">
      <c r="A536" s="354" t="s">
        <v>88</v>
      </c>
      <c r="B536" s="354" t="s">
        <v>89</v>
      </c>
      <c r="C536" s="354" t="s">
        <v>110</v>
      </c>
      <c r="D536" s="351" t="s">
        <v>404</v>
      </c>
      <c r="E536" s="351" t="e">
        <f>+'Merluza común Artesanal'!#REF!</f>
        <v>#REF!</v>
      </c>
      <c r="F536" s="354" t="s">
        <v>91</v>
      </c>
      <c r="G536" s="354" t="s">
        <v>91</v>
      </c>
      <c r="H536" s="356" t="e">
        <f>'Merluza común Artesanal'!#REF!</f>
        <v>#REF!</v>
      </c>
      <c r="I536" s="356" t="e">
        <f>'Merluza común Artesanal'!#REF!</f>
        <v>#REF!</v>
      </c>
      <c r="J536" s="356" t="e">
        <f>'Merluza común Artesanal'!#REF!</f>
        <v>#REF!</v>
      </c>
      <c r="K536" s="356" t="e">
        <f>'Merluza común Artesanal'!#REF!</f>
        <v>#REF!</v>
      </c>
      <c r="L536" s="356" t="e">
        <f>'Merluza común Artesanal'!#REF!</f>
        <v>#REF!</v>
      </c>
      <c r="M536" s="356" t="e">
        <f>'Merluza común Artesanal'!#REF!</f>
        <v>#REF!</v>
      </c>
      <c r="N536" s="567" t="e">
        <f>'Merluza común Artesanal'!#REF!</f>
        <v>#REF!</v>
      </c>
      <c r="O536" s="451">
        <f>Resumen_año!$C$5</f>
        <v>44018</v>
      </c>
      <c r="P536" s="475">
        <v>2020</v>
      </c>
    </row>
    <row r="537" spans="1:16" ht="15.75" customHeight="1">
      <c r="A537" s="354" t="s">
        <v>88</v>
      </c>
      <c r="B537" s="354" t="s">
        <v>89</v>
      </c>
      <c r="C537" s="354" t="s">
        <v>110</v>
      </c>
      <c r="D537" s="351" t="s">
        <v>404</v>
      </c>
      <c r="E537" s="351" t="e">
        <f>+'Merluza común Artesanal'!#REF!</f>
        <v>#REF!</v>
      </c>
      <c r="F537" s="354" t="s">
        <v>92</v>
      </c>
      <c r="G537" s="354" t="s">
        <v>93</v>
      </c>
      <c r="H537" s="356" t="e">
        <f>'Merluza común Artesanal'!#REF!</f>
        <v>#REF!</v>
      </c>
      <c r="I537" s="356" t="e">
        <f>'Merluza común Artesanal'!#REF!</f>
        <v>#REF!</v>
      </c>
      <c r="J537" s="356" t="e">
        <f>'Merluza común Artesanal'!#REF!</f>
        <v>#REF!</v>
      </c>
      <c r="K537" s="356" t="e">
        <f>'Merluza común Artesanal'!#REF!</f>
        <v>#REF!</v>
      </c>
      <c r="L537" s="356" t="e">
        <f>'Merluza común Artesanal'!#REF!</f>
        <v>#REF!</v>
      </c>
      <c r="M537" s="356" t="e">
        <f>'Merluza común Artesanal'!#REF!</f>
        <v>#REF!</v>
      </c>
      <c r="N537" s="567" t="e">
        <f>'Merluza común Artesanal'!#REF!</f>
        <v>#REF!</v>
      </c>
      <c r="O537" s="451">
        <f>Resumen_año!$C$5</f>
        <v>44018</v>
      </c>
      <c r="P537" s="475">
        <v>2020</v>
      </c>
    </row>
    <row r="538" spans="1:16" ht="15.75" customHeight="1">
      <c r="A538" s="354" t="s">
        <v>88</v>
      </c>
      <c r="B538" s="354" t="s">
        <v>89</v>
      </c>
      <c r="C538" s="354" t="s">
        <v>110</v>
      </c>
      <c r="D538" s="351" t="s">
        <v>404</v>
      </c>
      <c r="E538" s="351" t="str">
        <f>+'Merluza común Artesanal'!E430</f>
        <v>CAPITAN PAVEZ (967996)</v>
      </c>
      <c r="F538" s="354" t="s">
        <v>94</v>
      </c>
      <c r="G538" s="354" t="s">
        <v>95</v>
      </c>
      <c r="H538" s="356">
        <f>'Merluza común Artesanal'!G430</f>
        <v>0.93899999999999995</v>
      </c>
      <c r="I538" s="356">
        <f>'Merluza común Artesanal'!H430</f>
        <v>0</v>
      </c>
      <c r="J538" s="356">
        <f>'Merluza común Artesanal'!I430</f>
        <v>0.93899999999999995</v>
      </c>
      <c r="K538" s="356">
        <f>'Merluza común Artesanal'!J430</f>
        <v>2.5000000000000001E-2</v>
      </c>
      <c r="L538" s="356">
        <f>'Merluza común Artesanal'!K430</f>
        <v>0.91399999999999992</v>
      </c>
      <c r="M538" s="356">
        <f>'Merluza común Artesanal'!L430</f>
        <v>2.6624068157614488E-2</v>
      </c>
      <c r="N538" s="567" t="str">
        <f>'Merluza común Artesanal'!M430</f>
        <v>-</v>
      </c>
      <c r="O538" s="451">
        <f>Resumen_año!$C$5</f>
        <v>44018</v>
      </c>
      <c r="P538" s="475">
        <v>2020</v>
      </c>
    </row>
    <row r="539" spans="1:16" ht="15.75" customHeight="1">
      <c r="A539" s="354" t="s">
        <v>88</v>
      </c>
      <c r="B539" s="354" t="s">
        <v>89</v>
      </c>
      <c r="C539" s="354" t="s">
        <v>110</v>
      </c>
      <c r="D539" s="351" t="s">
        <v>404</v>
      </c>
      <c r="E539" s="351" t="str">
        <f>+'Merluza común Artesanal'!E430</f>
        <v>CAPITAN PAVEZ (967996)</v>
      </c>
      <c r="F539" s="354" t="s">
        <v>91</v>
      </c>
      <c r="G539" s="354" t="s">
        <v>91</v>
      </c>
      <c r="H539" s="356">
        <f>'Merluza común Artesanal'!G431</f>
        <v>4.3970000000000002</v>
      </c>
      <c r="I539" s="356">
        <f>'Merluza común Artesanal'!H431</f>
        <v>0</v>
      </c>
      <c r="J539" s="356">
        <f>'Merluza común Artesanal'!I431</f>
        <v>5.3109999999999999</v>
      </c>
      <c r="K539" s="356">
        <f>'Merluza común Artesanal'!J431</f>
        <v>2.8849999999999998</v>
      </c>
      <c r="L539" s="356">
        <f>'Merluza común Artesanal'!K431</f>
        <v>2.4260000000000002</v>
      </c>
      <c r="M539" s="356">
        <f>'Merluza común Artesanal'!L431</f>
        <v>0.54321220109207302</v>
      </c>
      <c r="N539" s="567" t="str">
        <f>'Merluza común Artesanal'!M431</f>
        <v>-</v>
      </c>
      <c r="O539" s="451">
        <f>Resumen_año!$C$5</f>
        <v>44018</v>
      </c>
      <c r="P539" s="475">
        <v>2020</v>
      </c>
    </row>
    <row r="540" spans="1:16" ht="15.75" customHeight="1">
      <c r="A540" s="354" t="s">
        <v>88</v>
      </c>
      <c r="B540" s="354" t="s">
        <v>89</v>
      </c>
      <c r="C540" s="354" t="s">
        <v>110</v>
      </c>
      <c r="D540" s="351" t="s">
        <v>404</v>
      </c>
      <c r="E540" s="351" t="str">
        <f>+'Merluza común Artesanal'!E430</f>
        <v>CAPITAN PAVEZ (967996)</v>
      </c>
      <c r="F540" s="354" t="s">
        <v>92</v>
      </c>
      <c r="G540" s="354" t="s">
        <v>93</v>
      </c>
      <c r="H540" s="356">
        <f>'Merluza común Artesanal'!G432</f>
        <v>5.3360000000000003</v>
      </c>
      <c r="I540" s="356">
        <f>'Merluza común Artesanal'!H432</f>
        <v>0</v>
      </c>
      <c r="J540" s="356">
        <f>'Merluza común Artesanal'!I432</f>
        <v>7.7620000000000005</v>
      </c>
      <c r="K540" s="356">
        <f>'Merluza común Artesanal'!J432</f>
        <v>0</v>
      </c>
      <c r="L540" s="356">
        <f>'Merluza común Artesanal'!K432</f>
        <v>7.7620000000000005</v>
      </c>
      <c r="M540" s="356">
        <f>'Merluza común Artesanal'!L432</f>
        <v>0</v>
      </c>
      <c r="N540" s="567" t="str">
        <f>'Merluza común Artesanal'!M432</f>
        <v>-</v>
      </c>
      <c r="O540" s="451">
        <f>Resumen_año!$C$5</f>
        <v>44018</v>
      </c>
      <c r="P540" s="475">
        <v>2020</v>
      </c>
    </row>
    <row r="541" spans="1:16" ht="15.75" customHeight="1">
      <c r="A541" s="354" t="s">
        <v>88</v>
      </c>
      <c r="B541" s="354" t="s">
        <v>89</v>
      </c>
      <c r="C541" s="354" t="s">
        <v>110</v>
      </c>
      <c r="D541" s="351" t="s">
        <v>404</v>
      </c>
      <c r="E541" s="351" t="str">
        <f>+'Merluza común Artesanal'!E433</f>
        <v>TERESITA III (967858)</v>
      </c>
      <c r="F541" s="354" t="s">
        <v>94</v>
      </c>
      <c r="G541" s="354" t="s">
        <v>95</v>
      </c>
      <c r="H541" s="356">
        <f>'Merluza común Artesanal'!G433</f>
        <v>0.94</v>
      </c>
      <c r="I541" s="356">
        <f>'Merluza común Artesanal'!H433</f>
        <v>0</v>
      </c>
      <c r="J541" s="356">
        <f>'Merluza común Artesanal'!I433</f>
        <v>0.94</v>
      </c>
      <c r="K541" s="356">
        <f>'Merluza común Artesanal'!J433</f>
        <v>1.161</v>
      </c>
      <c r="L541" s="356">
        <f>'Merluza común Artesanal'!K433</f>
        <v>-0.22100000000000009</v>
      </c>
      <c r="M541" s="356">
        <f>'Merluza común Artesanal'!L433</f>
        <v>1.2351063829787234</v>
      </c>
      <c r="N541" s="567">
        <f>'Merluza común Artesanal'!M433</f>
        <v>43858</v>
      </c>
      <c r="O541" s="451">
        <f>Resumen_año!$C$5</f>
        <v>44018</v>
      </c>
      <c r="P541" s="475">
        <v>2020</v>
      </c>
    </row>
    <row r="542" spans="1:16" ht="15.75" customHeight="1">
      <c r="A542" s="354" t="s">
        <v>88</v>
      </c>
      <c r="B542" s="354" t="s">
        <v>89</v>
      </c>
      <c r="C542" s="354" t="s">
        <v>110</v>
      </c>
      <c r="D542" s="351" t="s">
        <v>404</v>
      </c>
      <c r="E542" s="351" t="str">
        <f>+'Merluza común Artesanal'!E433</f>
        <v>TERESITA III (967858)</v>
      </c>
      <c r="F542" s="354" t="s">
        <v>91</v>
      </c>
      <c r="G542" s="354" t="s">
        <v>95</v>
      </c>
      <c r="H542" s="356">
        <f>'Merluza común Artesanal'!G434</f>
        <v>4.399</v>
      </c>
      <c r="I542" s="356">
        <f>'Merluza común Artesanal'!H434</f>
        <v>0</v>
      </c>
      <c r="J542" s="356">
        <f>'Merluza común Artesanal'!I434</f>
        <v>4.1779999999999999</v>
      </c>
      <c r="K542" s="356">
        <f>'Merluza común Artesanal'!J434</f>
        <v>4.0380000000000003</v>
      </c>
      <c r="L542" s="356">
        <f>'Merluza común Artesanal'!K434</f>
        <v>0.13999999999999968</v>
      </c>
      <c r="M542" s="356">
        <f>'Merluza común Artesanal'!L434</f>
        <v>0.96649114408808046</v>
      </c>
      <c r="N542" s="567">
        <f>'Merluza común Artesanal'!M434</f>
        <v>43955</v>
      </c>
      <c r="O542" s="451">
        <f>Resumen_año!$C$5</f>
        <v>44018</v>
      </c>
      <c r="P542" s="475">
        <v>2020</v>
      </c>
    </row>
    <row r="543" spans="1:16" ht="15.75" customHeight="1">
      <c r="A543" s="354" t="s">
        <v>88</v>
      </c>
      <c r="B543" s="354" t="s">
        <v>89</v>
      </c>
      <c r="C543" s="354" t="s">
        <v>110</v>
      </c>
      <c r="D543" s="351" t="s">
        <v>404</v>
      </c>
      <c r="E543" s="351" t="str">
        <f>+'Merluza común Artesanal'!E433</f>
        <v>TERESITA III (967858)</v>
      </c>
      <c r="F543" s="354" t="s">
        <v>91</v>
      </c>
      <c r="G543" s="354" t="s">
        <v>91</v>
      </c>
      <c r="H543" s="356">
        <f>'Merluza común Artesanal'!G435</f>
        <v>5.3390000000000004</v>
      </c>
      <c r="I543" s="356">
        <f>'Merluza común Artesanal'!H435</f>
        <v>0</v>
      </c>
      <c r="J543" s="356">
        <f>'Merluza común Artesanal'!I435</f>
        <v>5.4790000000000001</v>
      </c>
      <c r="K543" s="356">
        <f>'Merluza común Artesanal'!J435</f>
        <v>0</v>
      </c>
      <c r="L543" s="356">
        <f>'Merluza común Artesanal'!K435</f>
        <v>5.4790000000000001</v>
      </c>
      <c r="M543" s="356">
        <f>'Merluza común Artesanal'!L435</f>
        <v>0</v>
      </c>
      <c r="N543" s="567" t="str">
        <f>'Merluza común Artesanal'!M435</f>
        <v>-</v>
      </c>
      <c r="O543" s="451">
        <f>Resumen_año!$C$5</f>
        <v>44018</v>
      </c>
      <c r="P543" s="475">
        <v>2020</v>
      </c>
    </row>
    <row r="544" spans="1:16" ht="15.75" customHeight="1">
      <c r="A544" s="354" t="s">
        <v>88</v>
      </c>
      <c r="B544" s="354" t="s">
        <v>89</v>
      </c>
      <c r="C544" s="354" t="s">
        <v>110</v>
      </c>
      <c r="D544" s="351" t="s">
        <v>404</v>
      </c>
      <c r="E544" s="351" t="str">
        <f>+'Merluza común Artesanal'!E436</f>
        <v>AGUILA REAL  V (966819)</v>
      </c>
      <c r="F544" s="354" t="s">
        <v>92</v>
      </c>
      <c r="G544" s="354" t="s">
        <v>93</v>
      </c>
      <c r="H544" s="356">
        <f>'Merluza común Artesanal'!G436</f>
        <v>0.93899999999999995</v>
      </c>
      <c r="I544" s="356">
        <f>'Merluza común Artesanal'!H436</f>
        <v>0</v>
      </c>
      <c r="J544" s="356">
        <f>'Merluza común Artesanal'!I436</f>
        <v>0.93899999999999995</v>
      </c>
      <c r="K544" s="356">
        <f>'Merluza común Artesanal'!J436</f>
        <v>0.495</v>
      </c>
      <c r="L544" s="356">
        <f>'Merluza común Artesanal'!K436</f>
        <v>0.44399999999999995</v>
      </c>
      <c r="M544" s="356">
        <f>'Merluza común Artesanal'!L436</f>
        <v>0.52715654952076685</v>
      </c>
      <c r="N544" s="567" t="str">
        <f>'Merluza común Artesanal'!M436</f>
        <v>-</v>
      </c>
      <c r="O544" s="451">
        <f>Resumen_año!$C$5</f>
        <v>44018</v>
      </c>
      <c r="P544" s="475">
        <v>2020</v>
      </c>
    </row>
    <row r="545" spans="1:16" ht="15.75" customHeight="1">
      <c r="A545" s="354" t="s">
        <v>88</v>
      </c>
      <c r="B545" s="354" t="s">
        <v>89</v>
      </c>
      <c r="C545" s="354" t="s">
        <v>110</v>
      </c>
      <c r="D545" s="351" t="s">
        <v>404</v>
      </c>
      <c r="E545" s="351" t="str">
        <f>+'Merluza común Artesanal'!E436</f>
        <v>AGUILA REAL  V (966819)</v>
      </c>
      <c r="F545" s="354" t="s">
        <v>94</v>
      </c>
      <c r="G545" s="354" t="s">
        <v>95</v>
      </c>
      <c r="H545" s="356">
        <f>'Merluza común Artesanal'!G437</f>
        <v>4.3979999999999997</v>
      </c>
      <c r="I545" s="356">
        <f>'Merluza común Artesanal'!H437</f>
        <v>0</v>
      </c>
      <c r="J545" s="356">
        <f>'Merluza común Artesanal'!I437</f>
        <v>4.8419999999999996</v>
      </c>
      <c r="K545" s="356">
        <f>'Merluza común Artesanal'!J437</f>
        <v>3.5640000000000001</v>
      </c>
      <c r="L545" s="356">
        <f>'Merluza común Artesanal'!K437</f>
        <v>1.2779999999999996</v>
      </c>
      <c r="M545" s="356">
        <f>'Merluza común Artesanal'!L437</f>
        <v>0.73605947955390338</v>
      </c>
      <c r="N545" s="567" t="str">
        <f>'Merluza común Artesanal'!M437</f>
        <v>-</v>
      </c>
      <c r="O545" s="451">
        <f>Resumen_año!$C$5</f>
        <v>44018</v>
      </c>
      <c r="P545" s="475">
        <v>2020</v>
      </c>
    </row>
    <row r="546" spans="1:16" ht="15.75" customHeight="1">
      <c r="A546" s="354" t="s">
        <v>88</v>
      </c>
      <c r="B546" s="354" t="s">
        <v>89</v>
      </c>
      <c r="C546" s="354" t="s">
        <v>110</v>
      </c>
      <c r="D546" s="351" t="s">
        <v>404</v>
      </c>
      <c r="E546" s="351" t="str">
        <f>+'Merluza común Artesanal'!E436</f>
        <v>AGUILA REAL  V (966819)</v>
      </c>
      <c r="F546" s="354" t="s">
        <v>91</v>
      </c>
      <c r="G546" s="354" t="s">
        <v>95</v>
      </c>
      <c r="H546" s="356">
        <f>'Merluza común Artesanal'!G438</f>
        <v>5.3369999999999997</v>
      </c>
      <c r="I546" s="356">
        <f>'Merluza común Artesanal'!H438</f>
        <v>0</v>
      </c>
      <c r="J546" s="356">
        <f>'Merluza común Artesanal'!I438</f>
        <v>6.6149999999999993</v>
      </c>
      <c r="K546" s="356">
        <f>'Merluza común Artesanal'!J438</f>
        <v>0</v>
      </c>
      <c r="L546" s="356">
        <f>'Merluza común Artesanal'!K438</f>
        <v>6.6149999999999993</v>
      </c>
      <c r="M546" s="356">
        <f>'Merluza común Artesanal'!L438</f>
        <v>0</v>
      </c>
      <c r="N546" s="567" t="str">
        <f>'Merluza común Artesanal'!M438</f>
        <v>-</v>
      </c>
      <c r="O546" s="451">
        <f>Resumen_año!$C$5</f>
        <v>44018</v>
      </c>
      <c r="P546" s="475">
        <v>2020</v>
      </c>
    </row>
    <row r="547" spans="1:16" ht="15.75" customHeight="1">
      <c r="A547" s="354" t="s">
        <v>88</v>
      </c>
      <c r="B547" s="354" t="s">
        <v>89</v>
      </c>
      <c r="C547" s="354" t="s">
        <v>110</v>
      </c>
      <c r="D547" s="351" t="s">
        <v>404</v>
      </c>
      <c r="E547" s="351" t="str">
        <f>+'Merluza común Artesanal'!E439</f>
        <v>AGUILUCHO I  (963628)</v>
      </c>
      <c r="F547" s="354" t="s">
        <v>91</v>
      </c>
      <c r="G547" s="354" t="s">
        <v>91</v>
      </c>
      <c r="H547" s="356">
        <f>'Merluza común Artesanal'!G439</f>
        <v>0.94</v>
      </c>
      <c r="I547" s="356">
        <f>'Merluza común Artesanal'!H439</f>
        <v>0</v>
      </c>
      <c r="J547" s="356">
        <f>'Merluza común Artesanal'!I439</f>
        <v>0.94</v>
      </c>
      <c r="K547" s="356">
        <f>'Merluza común Artesanal'!J439</f>
        <v>0</v>
      </c>
      <c r="L547" s="356">
        <f>'Merluza común Artesanal'!K439</f>
        <v>0.94</v>
      </c>
      <c r="M547" s="356">
        <f>'Merluza común Artesanal'!L439</f>
        <v>0</v>
      </c>
      <c r="N547" s="567" t="str">
        <f>'Merluza común Artesanal'!M439</f>
        <v>-</v>
      </c>
      <c r="O547" s="451">
        <f>Resumen_año!$C$5</f>
        <v>44018</v>
      </c>
      <c r="P547" s="475">
        <v>2020</v>
      </c>
    </row>
    <row r="548" spans="1:16" ht="15.75" customHeight="1">
      <c r="A548" s="354" t="s">
        <v>88</v>
      </c>
      <c r="B548" s="354" t="s">
        <v>89</v>
      </c>
      <c r="C548" s="354" t="s">
        <v>110</v>
      </c>
      <c r="D548" s="351" t="s">
        <v>404</v>
      </c>
      <c r="E548" s="351" t="str">
        <f>+'Merluza común Artesanal'!E439</f>
        <v>AGUILUCHO I  (963628)</v>
      </c>
      <c r="F548" s="354" t="s">
        <v>92</v>
      </c>
      <c r="G548" s="354" t="s">
        <v>93</v>
      </c>
      <c r="H548" s="356">
        <f>'Merluza común Artesanal'!G440</f>
        <v>4.399</v>
      </c>
      <c r="I548" s="356">
        <f>'Merluza común Artesanal'!H440</f>
        <v>15</v>
      </c>
      <c r="J548" s="356">
        <f>'Merluza común Artesanal'!I440</f>
        <v>20.339000000000002</v>
      </c>
      <c r="K548" s="356">
        <f>'Merluza común Artesanal'!J440</f>
        <v>0</v>
      </c>
      <c r="L548" s="356">
        <f>'Merluza común Artesanal'!K440</f>
        <v>20.339000000000002</v>
      </c>
      <c r="M548" s="356">
        <f>'Merluza común Artesanal'!L440</f>
        <v>0</v>
      </c>
      <c r="N548" s="567" t="str">
        <f>'Merluza común Artesanal'!M440</f>
        <v>-</v>
      </c>
      <c r="O548" s="451">
        <f>Resumen_año!$C$5</f>
        <v>44018</v>
      </c>
      <c r="P548" s="475">
        <v>2020</v>
      </c>
    </row>
    <row r="549" spans="1:16" ht="15.75" customHeight="1">
      <c r="A549" s="354" t="s">
        <v>88</v>
      </c>
      <c r="B549" s="354" t="s">
        <v>89</v>
      </c>
      <c r="C549" s="354" t="s">
        <v>110</v>
      </c>
      <c r="D549" s="351" t="s">
        <v>404</v>
      </c>
      <c r="E549" s="351" t="str">
        <f>+'Merluza común Artesanal'!E439</f>
        <v>AGUILUCHO I  (963628)</v>
      </c>
      <c r="F549" s="354" t="s">
        <v>94</v>
      </c>
      <c r="G549" s="354" t="s">
        <v>95</v>
      </c>
      <c r="H549" s="356">
        <f>'Merluza común Artesanal'!G441</f>
        <v>5.3390000000000004</v>
      </c>
      <c r="I549" s="356">
        <f>'Merluza común Artesanal'!H441</f>
        <v>0</v>
      </c>
      <c r="J549" s="356">
        <f>'Merluza común Artesanal'!I441</f>
        <v>25.678000000000004</v>
      </c>
      <c r="K549" s="356">
        <f>'Merluza común Artesanal'!J441</f>
        <v>0</v>
      </c>
      <c r="L549" s="356">
        <f>'Merluza común Artesanal'!K441</f>
        <v>25.678000000000004</v>
      </c>
      <c r="M549" s="356">
        <f>'Merluza común Artesanal'!L441</f>
        <v>0</v>
      </c>
      <c r="N549" s="567" t="str">
        <f>'Merluza común Artesanal'!M441</f>
        <v>-</v>
      </c>
      <c r="O549" s="451">
        <f>Resumen_año!$C$5</f>
        <v>44018</v>
      </c>
      <c r="P549" s="475">
        <v>2020</v>
      </c>
    </row>
    <row r="550" spans="1:16" ht="15.75" customHeight="1">
      <c r="A550" s="354" t="s">
        <v>88</v>
      </c>
      <c r="B550" s="354" t="s">
        <v>89</v>
      </c>
      <c r="C550" s="354" t="s">
        <v>110</v>
      </c>
      <c r="D550" s="351" t="s">
        <v>404</v>
      </c>
      <c r="E550" s="351" t="str">
        <f>+'Merluza común Artesanal'!E442</f>
        <v>BARCAM (968407)</v>
      </c>
      <c r="F550" s="354" t="s">
        <v>91</v>
      </c>
      <c r="G550" s="354" t="s">
        <v>95</v>
      </c>
      <c r="H550" s="356">
        <f>'Merluza común Artesanal'!G442</f>
        <v>0.93899999999999995</v>
      </c>
      <c r="I550" s="356">
        <f>'Merluza común Artesanal'!H442</f>
        <v>0</v>
      </c>
      <c r="J550" s="356">
        <f>'Merluza común Artesanal'!I442</f>
        <v>0.93899999999999995</v>
      </c>
      <c r="K550" s="356">
        <f>'Merluza común Artesanal'!J442</f>
        <v>0.37</v>
      </c>
      <c r="L550" s="356">
        <f>'Merluza común Artesanal'!K442</f>
        <v>0.56899999999999995</v>
      </c>
      <c r="M550" s="356">
        <f>'Merluza común Artesanal'!L442</f>
        <v>0.39403620873269435</v>
      </c>
      <c r="N550" s="567" t="str">
        <f>'Merluza común Artesanal'!M442</f>
        <v>-</v>
      </c>
      <c r="O550" s="451">
        <f>Resumen_año!$C$5</f>
        <v>44018</v>
      </c>
      <c r="P550" s="475">
        <v>2020</v>
      </c>
    </row>
    <row r="551" spans="1:16" ht="15.75" customHeight="1">
      <c r="A551" s="354" t="s">
        <v>88</v>
      </c>
      <c r="B551" s="354" t="s">
        <v>89</v>
      </c>
      <c r="C551" s="354" t="s">
        <v>110</v>
      </c>
      <c r="D551" s="351" t="s">
        <v>404</v>
      </c>
      <c r="E551" s="351" t="str">
        <f>+'Merluza común Artesanal'!E442</f>
        <v>BARCAM (968407)</v>
      </c>
      <c r="F551" s="354" t="s">
        <v>91</v>
      </c>
      <c r="G551" s="354" t="s">
        <v>91</v>
      </c>
      <c r="H551" s="356">
        <f>'Merluza común Artesanal'!G443</f>
        <v>4.3979999999999997</v>
      </c>
      <c r="I551" s="356">
        <f>'Merluza común Artesanal'!H443</f>
        <v>0</v>
      </c>
      <c r="J551" s="356">
        <f>'Merluza común Artesanal'!I443</f>
        <v>4.9669999999999996</v>
      </c>
      <c r="K551" s="356">
        <f>'Merluza común Artesanal'!J443</f>
        <v>3.6530000000000005</v>
      </c>
      <c r="L551" s="356">
        <f>'Merluza común Artesanal'!K443</f>
        <v>1.3139999999999992</v>
      </c>
      <c r="M551" s="356">
        <f>'Merluza común Artesanal'!L443</f>
        <v>0.73545399637608233</v>
      </c>
      <c r="N551" s="567" t="str">
        <f>'Merluza común Artesanal'!M443</f>
        <v>-</v>
      </c>
      <c r="O551" s="451">
        <f>Resumen_año!$C$5</f>
        <v>44018</v>
      </c>
      <c r="P551" s="475">
        <v>2020</v>
      </c>
    </row>
    <row r="552" spans="1:16" ht="15.75" customHeight="1">
      <c r="A552" s="354" t="s">
        <v>88</v>
      </c>
      <c r="B552" s="354" t="s">
        <v>89</v>
      </c>
      <c r="C552" s="354" t="s">
        <v>110</v>
      </c>
      <c r="D552" s="351" t="s">
        <v>404</v>
      </c>
      <c r="E552" s="351" t="str">
        <f>+'Merluza común Artesanal'!E442</f>
        <v>BARCAM (968407)</v>
      </c>
      <c r="F552" s="354" t="s">
        <v>92</v>
      </c>
      <c r="G552" s="354" t="s">
        <v>93</v>
      </c>
      <c r="H552" s="356">
        <f>'Merluza común Artesanal'!G444</f>
        <v>5.3369999999999997</v>
      </c>
      <c r="I552" s="356">
        <f>'Merluza común Artesanal'!H444</f>
        <v>0</v>
      </c>
      <c r="J552" s="356">
        <f>'Merluza común Artesanal'!I444</f>
        <v>6.6509999999999989</v>
      </c>
      <c r="K552" s="356">
        <f>'Merluza común Artesanal'!J444</f>
        <v>0.02</v>
      </c>
      <c r="L552" s="356">
        <f>'Merluza común Artesanal'!K444</f>
        <v>6.6309999999999993</v>
      </c>
      <c r="M552" s="356">
        <f>'Merluza común Artesanal'!L444</f>
        <v>3.0070666065253352E-3</v>
      </c>
      <c r="N552" s="567" t="str">
        <f>'Merluza común Artesanal'!M444</f>
        <v>-</v>
      </c>
      <c r="O552" s="451">
        <f>Resumen_año!$C$5</f>
        <v>44018</v>
      </c>
      <c r="P552" s="475">
        <v>2020</v>
      </c>
    </row>
    <row r="553" spans="1:16" ht="15.75" customHeight="1">
      <c r="A553" s="354" t="s">
        <v>88</v>
      </c>
      <c r="B553" s="354" t="s">
        <v>89</v>
      </c>
      <c r="C553" s="354" t="s">
        <v>110</v>
      </c>
      <c r="D553" s="351" t="s">
        <v>404</v>
      </c>
      <c r="E553" s="351" t="str">
        <f>+'Merluza común Artesanal'!E445</f>
        <v>BARLOVENTO I (967438)</v>
      </c>
      <c r="F553" s="354" t="s">
        <v>94</v>
      </c>
      <c r="G553" s="354" t="s">
        <v>95</v>
      </c>
      <c r="H553" s="356">
        <f>'Merluza común Artesanal'!G445</f>
        <v>0.93899999999999995</v>
      </c>
      <c r="I553" s="356">
        <f>'Merluza común Artesanal'!H445</f>
        <v>0</v>
      </c>
      <c r="J553" s="356">
        <f>'Merluza común Artesanal'!I445</f>
        <v>0.93899999999999995</v>
      </c>
      <c r="K553" s="356">
        <f>'Merluza común Artesanal'!J445</f>
        <v>0.67500000000000004</v>
      </c>
      <c r="L553" s="356">
        <f>'Merluza común Artesanal'!K445</f>
        <v>0.2639999999999999</v>
      </c>
      <c r="M553" s="356">
        <f>'Merluza común Artesanal'!L445</f>
        <v>0.71884984025559118</v>
      </c>
      <c r="N553" s="567" t="str">
        <f>'Merluza común Artesanal'!M445</f>
        <v>-</v>
      </c>
      <c r="O553" s="451">
        <f>Resumen_año!$C$5</f>
        <v>44018</v>
      </c>
      <c r="P553" s="475">
        <v>2020</v>
      </c>
    </row>
    <row r="554" spans="1:16" ht="15.75" customHeight="1">
      <c r="A554" s="354" t="s">
        <v>88</v>
      </c>
      <c r="B554" s="354" t="s">
        <v>89</v>
      </c>
      <c r="C554" s="354" t="s">
        <v>110</v>
      </c>
      <c r="D554" s="351" t="s">
        <v>404</v>
      </c>
      <c r="E554" s="351" t="str">
        <f>+'Merluza común Artesanal'!E445</f>
        <v>BARLOVENTO I (967438)</v>
      </c>
      <c r="F554" s="354" t="s">
        <v>91</v>
      </c>
      <c r="G554" s="354" t="s">
        <v>95</v>
      </c>
      <c r="H554" s="356">
        <f>'Merluza común Artesanal'!G446</f>
        <v>4.3979999999999997</v>
      </c>
      <c r="I554" s="356">
        <f>'Merluza común Artesanal'!H446</f>
        <v>0</v>
      </c>
      <c r="J554" s="356">
        <f>'Merluza común Artesanal'!I446</f>
        <v>4.6619999999999999</v>
      </c>
      <c r="K554" s="356">
        <f>'Merluza común Artesanal'!J446</f>
        <v>3.4290000000000003</v>
      </c>
      <c r="L554" s="356">
        <f>'Merluza común Artesanal'!K446</f>
        <v>1.2329999999999997</v>
      </c>
      <c r="M554" s="356">
        <f>'Merluza común Artesanal'!L446</f>
        <v>0.73552123552123561</v>
      </c>
      <c r="N554" s="567" t="str">
        <f>'Merluza común Artesanal'!M446</f>
        <v>-</v>
      </c>
      <c r="O554" s="451">
        <f>Resumen_año!$C$5</f>
        <v>44018</v>
      </c>
      <c r="P554" s="475">
        <v>2020</v>
      </c>
    </row>
    <row r="555" spans="1:16" ht="15.75" customHeight="1">
      <c r="A555" s="354" t="s">
        <v>88</v>
      </c>
      <c r="B555" s="354" t="s">
        <v>89</v>
      </c>
      <c r="C555" s="354" t="s">
        <v>110</v>
      </c>
      <c r="D555" s="351" t="s">
        <v>404</v>
      </c>
      <c r="E555" s="351" t="str">
        <f>+'Merluza común Artesanal'!E445</f>
        <v>BARLOVENTO I (967438)</v>
      </c>
      <c r="F555" s="354" t="s">
        <v>91</v>
      </c>
      <c r="G555" s="354" t="s">
        <v>91</v>
      </c>
      <c r="H555" s="356">
        <f>'Merluza común Artesanal'!G447</f>
        <v>5.3369999999999997</v>
      </c>
      <c r="I555" s="356">
        <f>'Merluza común Artesanal'!H447</f>
        <v>0</v>
      </c>
      <c r="J555" s="356">
        <f>'Merluza común Artesanal'!I447</f>
        <v>6.5699999999999994</v>
      </c>
      <c r="K555" s="356">
        <f>'Merluza común Artesanal'!J447</f>
        <v>0</v>
      </c>
      <c r="L555" s="356">
        <f>'Merluza común Artesanal'!K447</f>
        <v>6.5699999999999994</v>
      </c>
      <c r="M555" s="356">
        <f>'Merluza común Artesanal'!L447</f>
        <v>0</v>
      </c>
      <c r="N555" s="567" t="str">
        <f>'Merluza común Artesanal'!M447</f>
        <v>-</v>
      </c>
      <c r="O555" s="451">
        <f>Resumen_año!$C$5</f>
        <v>44018</v>
      </c>
      <c r="P555" s="475">
        <v>2020</v>
      </c>
    </row>
    <row r="556" spans="1:16" ht="15.75" customHeight="1">
      <c r="A556" s="354" t="s">
        <v>88</v>
      </c>
      <c r="B556" s="354" t="s">
        <v>89</v>
      </c>
      <c r="C556" s="354" t="s">
        <v>110</v>
      </c>
      <c r="D556" s="351" t="s">
        <v>404</v>
      </c>
      <c r="E556" s="351" t="str">
        <f>+'Merluza común Artesanal'!E448</f>
        <v>BELEN I (968302)</v>
      </c>
      <c r="F556" s="354" t="s">
        <v>92</v>
      </c>
      <c r="G556" s="354" t="s">
        <v>93</v>
      </c>
      <c r="H556" s="356">
        <f>'Merluza común Artesanal'!G448</f>
        <v>0.93899999999999995</v>
      </c>
      <c r="I556" s="356">
        <f>'Merluza común Artesanal'!H448</f>
        <v>0</v>
      </c>
      <c r="J556" s="356">
        <f>'Merluza común Artesanal'!I448</f>
        <v>0.93899999999999995</v>
      </c>
      <c r="K556" s="356">
        <f>'Merluza común Artesanal'!J448</f>
        <v>0.40500000000000003</v>
      </c>
      <c r="L556" s="356">
        <f>'Merluza común Artesanal'!K448</f>
        <v>0.53399999999999992</v>
      </c>
      <c r="M556" s="356">
        <f>'Merluza común Artesanal'!L448</f>
        <v>0.43130990415335468</v>
      </c>
      <c r="N556" s="567" t="str">
        <f>'Merluza común Artesanal'!M448</f>
        <v>-</v>
      </c>
      <c r="O556" s="451">
        <f>Resumen_año!$C$5</f>
        <v>44018</v>
      </c>
      <c r="P556" s="475">
        <v>2020</v>
      </c>
    </row>
    <row r="557" spans="1:16" ht="15.75" customHeight="1">
      <c r="A557" s="354" t="s">
        <v>88</v>
      </c>
      <c r="B557" s="354" t="s">
        <v>89</v>
      </c>
      <c r="C557" s="354" t="s">
        <v>110</v>
      </c>
      <c r="D557" s="351" t="s">
        <v>404</v>
      </c>
      <c r="E557" s="351" t="str">
        <f>+'Merluza común Artesanal'!E448</f>
        <v>BELEN I (968302)</v>
      </c>
      <c r="F557" s="354" t="s">
        <v>94</v>
      </c>
      <c r="G557" s="354" t="s">
        <v>95</v>
      </c>
      <c r="H557" s="356">
        <f>'Merluza común Artesanal'!G449</f>
        <v>4.3970000000000002</v>
      </c>
      <c r="I557" s="356">
        <f>'Merluza común Artesanal'!H449</f>
        <v>15</v>
      </c>
      <c r="J557" s="356">
        <f>'Merluza común Artesanal'!I449</f>
        <v>19.930999999999997</v>
      </c>
      <c r="K557" s="356">
        <f>'Merluza común Artesanal'!J449</f>
        <v>4.609</v>
      </c>
      <c r="L557" s="356">
        <f>'Merluza común Artesanal'!K449</f>
        <v>15.321999999999997</v>
      </c>
      <c r="M557" s="356">
        <f>'Merluza común Artesanal'!L449</f>
        <v>0.23124780492699817</v>
      </c>
      <c r="N557" s="567" t="str">
        <f>'Merluza común Artesanal'!M449</f>
        <v>-</v>
      </c>
      <c r="O557" s="451">
        <f>Resumen_año!$C$5</f>
        <v>44018</v>
      </c>
      <c r="P557" s="475">
        <v>2020</v>
      </c>
    </row>
    <row r="558" spans="1:16" ht="15.75" customHeight="1">
      <c r="A558" s="354" t="s">
        <v>88</v>
      </c>
      <c r="B558" s="354" t="s">
        <v>89</v>
      </c>
      <c r="C558" s="354" t="s">
        <v>110</v>
      </c>
      <c r="D558" s="351" t="s">
        <v>404</v>
      </c>
      <c r="E558" s="351" t="str">
        <f>+'Merluza común Artesanal'!E448</f>
        <v>BELEN I (968302)</v>
      </c>
      <c r="F558" s="354" t="s">
        <v>91</v>
      </c>
      <c r="G558" s="354" t="s">
        <v>95</v>
      </c>
      <c r="H558" s="356">
        <f>'Merluza común Artesanal'!G450</f>
        <v>5.3360000000000003</v>
      </c>
      <c r="I558" s="356">
        <f>'Merluza común Artesanal'!H450</f>
        <v>0</v>
      </c>
      <c r="J558" s="356">
        <f>'Merluza común Artesanal'!I450</f>
        <v>20.657999999999998</v>
      </c>
      <c r="K558" s="356">
        <f>'Merluza común Artesanal'!J450</f>
        <v>0.59399999999999997</v>
      </c>
      <c r="L558" s="356">
        <f>'Merluza común Artesanal'!K450</f>
        <v>20.063999999999997</v>
      </c>
      <c r="M558" s="356">
        <f>'Merluza común Artesanal'!L450</f>
        <v>2.8753993610223644E-2</v>
      </c>
      <c r="N558" s="567" t="str">
        <f>'Merluza común Artesanal'!M450</f>
        <v>-</v>
      </c>
      <c r="O558" s="451">
        <f>Resumen_año!$C$5</f>
        <v>44018</v>
      </c>
      <c r="P558" s="475">
        <v>2020</v>
      </c>
    </row>
    <row r="559" spans="1:16" ht="15.75" customHeight="1">
      <c r="A559" s="354" t="s">
        <v>88</v>
      </c>
      <c r="B559" s="354" t="s">
        <v>89</v>
      </c>
      <c r="C559" s="354" t="s">
        <v>110</v>
      </c>
      <c r="D559" s="351" t="s">
        <v>404</v>
      </c>
      <c r="E559" s="351" t="str">
        <f>+'Merluza común Artesanal'!E451</f>
        <v>CORSARIO VI (966584)</v>
      </c>
      <c r="F559" s="354" t="s">
        <v>91</v>
      </c>
      <c r="G559" s="354" t="s">
        <v>91</v>
      </c>
      <c r="H559" s="356">
        <f>'Merluza común Artesanal'!G451</f>
        <v>0.93899999999999995</v>
      </c>
      <c r="I559" s="356">
        <f>'Merluza común Artesanal'!H451</f>
        <v>0</v>
      </c>
      <c r="J559" s="356">
        <f>'Merluza común Artesanal'!I451</f>
        <v>0.93899999999999995</v>
      </c>
      <c r="K559" s="356">
        <f>'Merluza común Artesanal'!J451</f>
        <v>1.218</v>
      </c>
      <c r="L559" s="356">
        <f>'Merluza común Artesanal'!K451</f>
        <v>-0.27900000000000003</v>
      </c>
      <c r="M559" s="356">
        <f>'Merluza común Artesanal'!L451</f>
        <v>1.2971246006389776</v>
      </c>
      <c r="N559" s="567" t="str">
        <f>'Merluza común Artesanal'!M451</f>
        <v>-</v>
      </c>
      <c r="O559" s="451">
        <f>Resumen_año!$C$5</f>
        <v>44018</v>
      </c>
      <c r="P559" s="475">
        <v>2020</v>
      </c>
    </row>
    <row r="560" spans="1:16" ht="15.75" customHeight="1">
      <c r="A560" s="354" t="s">
        <v>88</v>
      </c>
      <c r="B560" s="354" t="s">
        <v>89</v>
      </c>
      <c r="C560" s="354" t="s">
        <v>110</v>
      </c>
      <c r="D560" s="351" t="s">
        <v>404</v>
      </c>
      <c r="E560" s="351" t="str">
        <f>+'Merluza común Artesanal'!E451</f>
        <v>CORSARIO VI (966584)</v>
      </c>
      <c r="F560" s="354" t="s">
        <v>92</v>
      </c>
      <c r="G560" s="354" t="s">
        <v>93</v>
      </c>
      <c r="H560" s="356">
        <f>'Merluza común Artesanal'!G452</f>
        <v>4.3979999999999997</v>
      </c>
      <c r="I560" s="356">
        <f>'Merluza común Artesanal'!H452</f>
        <v>0</v>
      </c>
      <c r="J560" s="356">
        <f>'Merluza común Artesanal'!I452</f>
        <v>4.1189999999999998</v>
      </c>
      <c r="K560" s="356">
        <f>'Merluza común Artesanal'!J452</f>
        <v>2.4940000000000002</v>
      </c>
      <c r="L560" s="356">
        <f>'Merluza común Artesanal'!K452</f>
        <v>1.6249999999999996</v>
      </c>
      <c r="M560" s="356">
        <f>'Merluza común Artesanal'!L452</f>
        <v>0.60548676863316353</v>
      </c>
      <c r="N560" s="567" t="str">
        <f>'Merluza común Artesanal'!M452</f>
        <v>-</v>
      </c>
      <c r="O560" s="451">
        <f>Resumen_año!$C$5</f>
        <v>44018</v>
      </c>
      <c r="P560" s="475">
        <v>2020</v>
      </c>
    </row>
    <row r="561" spans="1:16" ht="15.75" customHeight="1">
      <c r="A561" s="354" t="s">
        <v>88</v>
      </c>
      <c r="B561" s="354" t="s">
        <v>89</v>
      </c>
      <c r="C561" s="354" t="s">
        <v>110</v>
      </c>
      <c r="D561" s="351" t="s">
        <v>404</v>
      </c>
      <c r="E561" s="351" t="str">
        <f>+'Merluza común Artesanal'!E451</f>
        <v>CORSARIO VI (966584)</v>
      </c>
      <c r="F561" s="354" t="s">
        <v>94</v>
      </c>
      <c r="G561" s="354" t="s">
        <v>95</v>
      </c>
      <c r="H561" s="356">
        <f>'Merluza común Artesanal'!G453</f>
        <v>5.3369999999999997</v>
      </c>
      <c r="I561" s="356">
        <f>'Merluza común Artesanal'!H453</f>
        <v>0</v>
      </c>
      <c r="J561" s="356">
        <f>'Merluza común Artesanal'!I453</f>
        <v>6.9619999999999997</v>
      </c>
      <c r="K561" s="356">
        <f>'Merluza común Artesanal'!J453</f>
        <v>0</v>
      </c>
      <c r="L561" s="356">
        <f>'Merluza común Artesanal'!K453</f>
        <v>6.9619999999999997</v>
      </c>
      <c r="M561" s="356">
        <f>'Merluza común Artesanal'!L453</f>
        <v>0</v>
      </c>
      <c r="N561" s="567" t="str">
        <f>'Merluza común Artesanal'!M453</f>
        <v>-</v>
      </c>
      <c r="O561" s="451">
        <f>Resumen_año!$C$5</f>
        <v>44018</v>
      </c>
      <c r="P561" s="475">
        <v>2020</v>
      </c>
    </row>
    <row r="562" spans="1:16" ht="15.75" customHeight="1">
      <c r="A562" s="354" t="s">
        <v>88</v>
      </c>
      <c r="B562" s="354" t="s">
        <v>89</v>
      </c>
      <c r="C562" s="354" t="s">
        <v>110</v>
      </c>
      <c r="D562" s="351" t="s">
        <v>404</v>
      </c>
      <c r="E562" s="351" t="str">
        <f>+'Merluza común Artesanal'!E454</f>
        <v>DON MOISES I (966476)</v>
      </c>
      <c r="F562" s="354" t="s">
        <v>91</v>
      </c>
      <c r="G562" s="354" t="s">
        <v>91</v>
      </c>
      <c r="H562" s="356">
        <f>'Merluza común Artesanal'!G454</f>
        <v>0.93899999999999995</v>
      </c>
      <c r="I562" s="356">
        <f>'Merluza común Artesanal'!H454</f>
        <v>0</v>
      </c>
      <c r="J562" s="356">
        <f>'Merluza común Artesanal'!I454</f>
        <v>0.93899999999999995</v>
      </c>
      <c r="K562" s="356">
        <f>'Merluza común Artesanal'!J454</f>
        <v>0.216</v>
      </c>
      <c r="L562" s="356">
        <f>'Merluza común Artesanal'!K454</f>
        <v>0.72299999999999998</v>
      </c>
      <c r="M562" s="356">
        <f>'Merluza común Artesanal'!L454</f>
        <v>0.23003194888178916</v>
      </c>
      <c r="N562" s="567" t="str">
        <f>'Merluza común Artesanal'!M454</f>
        <v>-</v>
      </c>
      <c r="O562" s="451">
        <f>Resumen_año!$C$5</f>
        <v>44018</v>
      </c>
      <c r="P562" s="475">
        <v>2020</v>
      </c>
    </row>
    <row r="563" spans="1:16" ht="15.75" customHeight="1">
      <c r="A563" s="354" t="s">
        <v>88</v>
      </c>
      <c r="B563" s="354" t="s">
        <v>89</v>
      </c>
      <c r="C563" s="354" t="s">
        <v>110</v>
      </c>
      <c r="D563" s="351" t="s">
        <v>404</v>
      </c>
      <c r="E563" s="351" t="str">
        <f>+'Merluza común Artesanal'!E454</f>
        <v>DON MOISES I (966476)</v>
      </c>
      <c r="F563" s="354" t="s">
        <v>92</v>
      </c>
      <c r="G563" s="354" t="s">
        <v>93</v>
      </c>
      <c r="H563" s="356">
        <f>'Merluza común Artesanal'!G455</f>
        <v>4.3970000000000002</v>
      </c>
      <c r="I563" s="356">
        <f>'Merluza común Artesanal'!H455</f>
        <v>0</v>
      </c>
      <c r="J563" s="356">
        <f>'Merluza común Artesanal'!I455</f>
        <v>5.12</v>
      </c>
      <c r="K563" s="356">
        <f>'Merluza común Artesanal'!J455</f>
        <v>1.4350000000000001</v>
      </c>
      <c r="L563" s="356">
        <f>'Merluza común Artesanal'!K455</f>
        <v>3.6850000000000001</v>
      </c>
      <c r="M563" s="356">
        <f>'Merluza común Artesanal'!L455</f>
        <v>0.2802734375</v>
      </c>
      <c r="N563" s="567" t="str">
        <f>'Merluza común Artesanal'!M455</f>
        <v>-</v>
      </c>
      <c r="O563" s="451">
        <f>Resumen_año!$C$5</f>
        <v>44018</v>
      </c>
      <c r="P563" s="475">
        <v>2020</v>
      </c>
    </row>
    <row r="564" spans="1:16" ht="15.75" customHeight="1">
      <c r="A564" s="354" t="s">
        <v>88</v>
      </c>
      <c r="B564" s="354" t="s">
        <v>89</v>
      </c>
      <c r="C564" s="354" t="s">
        <v>110</v>
      </c>
      <c r="D564" s="351" t="s">
        <v>404</v>
      </c>
      <c r="E564" s="351" t="str">
        <f>+'Merluza común Artesanal'!E454</f>
        <v>DON MOISES I (966476)</v>
      </c>
      <c r="F564" s="354" t="s">
        <v>94</v>
      </c>
      <c r="G564" s="354" t="s">
        <v>95</v>
      </c>
      <c r="H564" s="356">
        <f>'Merluza común Artesanal'!G456</f>
        <v>5.3369999999999997</v>
      </c>
      <c r="I564" s="356">
        <f>'Merluza común Artesanal'!H456</f>
        <v>0</v>
      </c>
      <c r="J564" s="356">
        <f>'Merluza común Artesanal'!I456</f>
        <v>9.0220000000000002</v>
      </c>
      <c r="K564" s="356">
        <f>'Merluza común Artesanal'!J456</f>
        <v>0</v>
      </c>
      <c r="L564" s="356">
        <f>'Merluza común Artesanal'!K456</f>
        <v>9.0220000000000002</v>
      </c>
      <c r="M564" s="356">
        <f>'Merluza común Artesanal'!L456</f>
        <v>0</v>
      </c>
      <c r="N564" s="567" t="str">
        <f>'Merluza común Artesanal'!M456</f>
        <v>-</v>
      </c>
      <c r="O564" s="451">
        <f>Resumen_año!$C$5</f>
        <v>44018</v>
      </c>
      <c r="P564" s="475">
        <v>2020</v>
      </c>
    </row>
    <row r="565" spans="1:16" ht="15.75" customHeight="1">
      <c r="A565" s="354" t="s">
        <v>88</v>
      </c>
      <c r="B565" s="354" t="s">
        <v>89</v>
      </c>
      <c r="C565" s="354" t="s">
        <v>110</v>
      </c>
      <c r="D565" s="351" t="s">
        <v>404</v>
      </c>
      <c r="E565" s="351" t="str">
        <f>+'Merluza común Artesanal'!E457</f>
        <v>EL GITANO III (966092)</v>
      </c>
      <c r="F565" s="354" t="s">
        <v>91</v>
      </c>
      <c r="G565" s="354" t="s">
        <v>95</v>
      </c>
      <c r="H565" s="356">
        <f>'Merluza común Artesanal'!G457</f>
        <v>0.93899999999999995</v>
      </c>
      <c r="I565" s="356">
        <f>'Merluza común Artesanal'!H457</f>
        <v>0</v>
      </c>
      <c r="J565" s="356">
        <f>'Merluza común Artesanal'!I457</f>
        <v>0.93899999999999995</v>
      </c>
      <c r="K565" s="356">
        <f>'Merluza común Artesanal'!J457</f>
        <v>0.27</v>
      </c>
      <c r="L565" s="356">
        <f>'Merluza común Artesanal'!K457</f>
        <v>0.66899999999999993</v>
      </c>
      <c r="M565" s="356">
        <f>'Merluza común Artesanal'!L457</f>
        <v>0.28753993610223644</v>
      </c>
      <c r="N565" s="567" t="str">
        <f>'Merluza común Artesanal'!M457</f>
        <v>-</v>
      </c>
      <c r="O565" s="451">
        <f>Resumen_año!$C$5</f>
        <v>44018</v>
      </c>
      <c r="P565" s="475">
        <v>2020</v>
      </c>
    </row>
    <row r="566" spans="1:16" ht="15.75" customHeight="1">
      <c r="A566" s="354" t="s">
        <v>88</v>
      </c>
      <c r="B566" s="354" t="s">
        <v>89</v>
      </c>
      <c r="C566" s="354" t="s">
        <v>110</v>
      </c>
      <c r="D566" s="351" t="s">
        <v>404</v>
      </c>
      <c r="E566" s="351" t="str">
        <f>+'Merluza común Artesanal'!E457</f>
        <v>EL GITANO III (966092)</v>
      </c>
      <c r="F566" s="354" t="s">
        <v>91</v>
      </c>
      <c r="G566" s="354" t="s">
        <v>91</v>
      </c>
      <c r="H566" s="356">
        <f>'Merluza común Artesanal'!G458</f>
        <v>4.3979999999999997</v>
      </c>
      <c r="I566" s="356">
        <f>'Merluza común Artesanal'!H458</f>
        <v>0</v>
      </c>
      <c r="J566" s="356">
        <f>'Merluza común Artesanal'!I458</f>
        <v>5.0669999999999993</v>
      </c>
      <c r="K566" s="356">
        <f>'Merluza común Artesanal'!J458</f>
        <v>3.915</v>
      </c>
      <c r="L566" s="356">
        <f>'Merluza común Artesanal'!K458</f>
        <v>1.1519999999999992</v>
      </c>
      <c r="M566" s="356">
        <f>'Merluza común Artesanal'!L458</f>
        <v>0.77264653641207826</v>
      </c>
      <c r="N566" s="567" t="str">
        <f>'Merluza común Artesanal'!M458</f>
        <v>-</v>
      </c>
      <c r="O566" s="451">
        <f>Resumen_año!$C$5</f>
        <v>44018</v>
      </c>
      <c r="P566" s="475">
        <v>2020</v>
      </c>
    </row>
    <row r="567" spans="1:16" ht="15.75" customHeight="1">
      <c r="A567" s="354" t="s">
        <v>88</v>
      </c>
      <c r="B567" s="354" t="s">
        <v>89</v>
      </c>
      <c r="C567" s="354" t="s">
        <v>110</v>
      </c>
      <c r="D567" s="351" t="s">
        <v>404</v>
      </c>
      <c r="E567" s="351" t="str">
        <f>+'Merluza común Artesanal'!E457</f>
        <v>EL GITANO III (966092)</v>
      </c>
      <c r="F567" s="354" t="s">
        <v>92</v>
      </c>
      <c r="G567" s="354" t="s">
        <v>93</v>
      </c>
      <c r="H567" s="356">
        <f>'Merluza común Artesanal'!G459</f>
        <v>5.3380000000000001</v>
      </c>
      <c r="I567" s="356">
        <f>'Merluza común Artesanal'!H459</f>
        <v>0</v>
      </c>
      <c r="J567" s="356">
        <f>'Merluza común Artesanal'!I459</f>
        <v>6.4899999999999993</v>
      </c>
      <c r="K567" s="356">
        <f>'Merluza común Artesanal'!J459</f>
        <v>7.4999999999999997E-2</v>
      </c>
      <c r="L567" s="356">
        <f>'Merluza común Artesanal'!K459</f>
        <v>6.4149999999999991</v>
      </c>
      <c r="M567" s="356">
        <f>'Merluza común Artesanal'!L459</f>
        <v>1.1556240369799693E-2</v>
      </c>
      <c r="N567" s="567" t="str">
        <f>'Merluza común Artesanal'!M459</f>
        <v>-</v>
      </c>
      <c r="O567" s="451">
        <f>Resumen_año!$C$5</f>
        <v>44018</v>
      </c>
      <c r="P567" s="475">
        <v>2020</v>
      </c>
    </row>
    <row r="568" spans="1:16" ht="15.75" customHeight="1">
      <c r="A568" s="354" t="s">
        <v>88</v>
      </c>
      <c r="B568" s="354" t="s">
        <v>89</v>
      </c>
      <c r="C568" s="354" t="s">
        <v>110</v>
      </c>
      <c r="D568" s="351" t="s">
        <v>404</v>
      </c>
      <c r="E568" s="351" t="str">
        <f>+'Merluza común Artesanal'!E460</f>
        <v>EL SIRIO (966942)</v>
      </c>
      <c r="F568" s="354" t="s">
        <v>94</v>
      </c>
      <c r="G568" s="354" t="s">
        <v>95</v>
      </c>
      <c r="H568" s="356">
        <f>'Merluza común Artesanal'!G460</f>
        <v>0.94</v>
      </c>
      <c r="I568" s="356">
        <f>'Merluza común Artesanal'!H460</f>
        <v>0</v>
      </c>
      <c r="J568" s="356">
        <f>'Merluza común Artesanal'!I460</f>
        <v>0.94</v>
      </c>
      <c r="K568" s="356">
        <f>'Merluza común Artesanal'!J460</f>
        <v>1.08</v>
      </c>
      <c r="L568" s="356">
        <f>'Merluza común Artesanal'!K460</f>
        <v>-0.14000000000000012</v>
      </c>
      <c r="M568" s="356">
        <f>'Merluza común Artesanal'!L460</f>
        <v>1.1489361702127661</v>
      </c>
      <c r="N568" s="567" t="str">
        <f>'Merluza común Artesanal'!M460</f>
        <v>-</v>
      </c>
      <c r="O568" s="451">
        <f>Resumen_año!$C$5</f>
        <v>44018</v>
      </c>
      <c r="P568" s="475">
        <v>2020</v>
      </c>
    </row>
    <row r="569" spans="1:16" ht="15.75" customHeight="1">
      <c r="A569" s="354" t="s">
        <v>88</v>
      </c>
      <c r="B569" s="354" t="s">
        <v>89</v>
      </c>
      <c r="C569" s="354" t="s">
        <v>110</v>
      </c>
      <c r="D569" s="351" t="s">
        <v>404</v>
      </c>
      <c r="E569" s="351" t="str">
        <f>+'Merluza común Artesanal'!E460</f>
        <v>EL SIRIO (966942)</v>
      </c>
      <c r="F569" s="354" t="s">
        <v>91</v>
      </c>
      <c r="G569" s="354" t="s">
        <v>95</v>
      </c>
      <c r="H569" s="356">
        <f>'Merluza común Artesanal'!G461</f>
        <v>4.399</v>
      </c>
      <c r="I569" s="356">
        <f>'Merluza común Artesanal'!H461</f>
        <v>0</v>
      </c>
      <c r="J569" s="356">
        <f>'Merluza común Artesanal'!I461</f>
        <v>4.2590000000000003</v>
      </c>
      <c r="K569" s="356">
        <f>'Merluza común Artesanal'!J461</f>
        <v>4.0709999999999997</v>
      </c>
      <c r="L569" s="356">
        <f>'Merluza común Artesanal'!K461</f>
        <v>0.18800000000000061</v>
      </c>
      <c r="M569" s="356">
        <f>'Merluza común Artesanal'!L461</f>
        <v>0.95585818267198863</v>
      </c>
      <c r="N569" s="567" t="str">
        <f>'Merluza común Artesanal'!M461</f>
        <v>-</v>
      </c>
      <c r="O569" s="451">
        <f>Resumen_año!$C$5</f>
        <v>44018</v>
      </c>
      <c r="P569" s="475">
        <v>2020</v>
      </c>
    </row>
    <row r="570" spans="1:16" ht="15.75" customHeight="1">
      <c r="A570" s="354" t="s">
        <v>88</v>
      </c>
      <c r="B570" s="354" t="s">
        <v>89</v>
      </c>
      <c r="C570" s="354" t="s">
        <v>110</v>
      </c>
      <c r="D570" s="351" t="s">
        <v>404</v>
      </c>
      <c r="E570" s="351" t="str">
        <f>+'Merluza común Artesanal'!E460</f>
        <v>EL SIRIO (966942)</v>
      </c>
      <c r="F570" s="354" t="s">
        <v>91</v>
      </c>
      <c r="G570" s="354" t="s">
        <v>91</v>
      </c>
      <c r="H570" s="356">
        <f>'Merluza común Artesanal'!G462</f>
        <v>5.3380000000000001</v>
      </c>
      <c r="I570" s="356">
        <f>'Merluza común Artesanal'!H462</f>
        <v>0</v>
      </c>
      <c r="J570" s="356">
        <f>'Merluza común Artesanal'!I462</f>
        <v>5.5260000000000007</v>
      </c>
      <c r="K570" s="356">
        <f>'Merluza común Artesanal'!J462</f>
        <v>0</v>
      </c>
      <c r="L570" s="356">
        <f>'Merluza común Artesanal'!K462</f>
        <v>5.5260000000000007</v>
      </c>
      <c r="M570" s="356">
        <f>'Merluza común Artesanal'!L462</f>
        <v>0</v>
      </c>
      <c r="N570" s="567" t="str">
        <f>'Merluza común Artesanal'!M462</f>
        <v>-</v>
      </c>
      <c r="O570" s="451">
        <f>Resumen_año!$C$5</f>
        <v>44018</v>
      </c>
      <c r="P570" s="475">
        <v>2020</v>
      </c>
    </row>
    <row r="571" spans="1:16" ht="15.75" customHeight="1">
      <c r="A571" s="354" t="s">
        <v>88</v>
      </c>
      <c r="B571" s="354" t="s">
        <v>89</v>
      </c>
      <c r="C571" s="354" t="s">
        <v>110</v>
      </c>
      <c r="D571" s="351" t="s">
        <v>404</v>
      </c>
      <c r="E571" s="351" t="str">
        <f>+'Merluza común Artesanal'!E463</f>
        <v>ESPADON II (959601)</v>
      </c>
      <c r="F571" s="354" t="s">
        <v>92</v>
      </c>
      <c r="G571" s="354" t="s">
        <v>93</v>
      </c>
      <c r="H571" s="356">
        <f>'Merluza común Artesanal'!G463</f>
        <v>0.93899999999999995</v>
      </c>
      <c r="I571" s="356">
        <f>'Merluza común Artesanal'!H463</f>
        <v>0</v>
      </c>
      <c r="J571" s="356">
        <f>'Merluza común Artesanal'!I463</f>
        <v>0.93899999999999995</v>
      </c>
      <c r="K571" s="356">
        <f>'Merluza común Artesanal'!J463</f>
        <v>0.4</v>
      </c>
      <c r="L571" s="356">
        <f>'Merluza común Artesanal'!K463</f>
        <v>0.53899999999999992</v>
      </c>
      <c r="M571" s="356">
        <f>'Merluza común Artesanal'!L463</f>
        <v>0.42598509052183181</v>
      </c>
      <c r="N571" s="567" t="str">
        <f>'Merluza común Artesanal'!M463</f>
        <v>-</v>
      </c>
      <c r="O571" s="451">
        <f>Resumen_año!$C$5</f>
        <v>44018</v>
      </c>
      <c r="P571" s="475">
        <v>2020</v>
      </c>
    </row>
    <row r="572" spans="1:16" ht="15.75" customHeight="1">
      <c r="A572" s="354" t="s">
        <v>88</v>
      </c>
      <c r="B572" s="354" t="s">
        <v>89</v>
      </c>
      <c r="C572" s="354" t="s">
        <v>110</v>
      </c>
      <c r="D572" s="351" t="s">
        <v>404</v>
      </c>
      <c r="E572" s="351" t="str">
        <f>+'Merluza común Artesanal'!E463</f>
        <v>ESPADON II (959601)</v>
      </c>
      <c r="F572" s="354" t="s">
        <v>94</v>
      </c>
      <c r="G572" s="354" t="s">
        <v>95</v>
      </c>
      <c r="H572" s="356">
        <f>'Merluza común Artesanal'!G464</f>
        <v>4.3979999999999997</v>
      </c>
      <c r="I572" s="356">
        <f>'Merluza común Artesanal'!H464</f>
        <v>0</v>
      </c>
      <c r="J572" s="356">
        <f>'Merluza común Artesanal'!I464</f>
        <v>4.9369999999999994</v>
      </c>
      <c r="K572" s="356">
        <f>'Merluza común Artesanal'!J464</f>
        <v>2.8620000000000001</v>
      </c>
      <c r="L572" s="356">
        <f>'Merluza común Artesanal'!K464</f>
        <v>2.0749999999999993</v>
      </c>
      <c r="M572" s="356">
        <f>'Merluza común Artesanal'!L464</f>
        <v>0.57970427385051659</v>
      </c>
      <c r="N572" s="567" t="str">
        <f>'Merluza común Artesanal'!M464</f>
        <v>-</v>
      </c>
      <c r="O572" s="451">
        <f>Resumen_año!$C$5</f>
        <v>44018</v>
      </c>
      <c r="P572" s="475">
        <v>2020</v>
      </c>
    </row>
    <row r="573" spans="1:16" ht="15.75" customHeight="1">
      <c r="A573" s="354" t="s">
        <v>88</v>
      </c>
      <c r="B573" s="354" t="s">
        <v>89</v>
      </c>
      <c r="C573" s="354" t="s">
        <v>110</v>
      </c>
      <c r="D573" s="351" t="s">
        <v>404</v>
      </c>
      <c r="E573" s="351" t="str">
        <f>+'Merluza común Artesanal'!E463</f>
        <v>ESPADON II (959601)</v>
      </c>
      <c r="F573" s="354" t="s">
        <v>91</v>
      </c>
      <c r="G573" s="354" t="s">
        <v>95</v>
      </c>
      <c r="H573" s="356">
        <f>'Merluza común Artesanal'!G465</f>
        <v>5.3380000000000001</v>
      </c>
      <c r="I573" s="356">
        <f>'Merluza común Artesanal'!H465</f>
        <v>0</v>
      </c>
      <c r="J573" s="356">
        <f>'Merluza común Artesanal'!I465</f>
        <v>7.4129999999999994</v>
      </c>
      <c r="K573" s="356">
        <f>'Merluza común Artesanal'!J465</f>
        <v>0</v>
      </c>
      <c r="L573" s="356">
        <f>'Merluza común Artesanal'!K465</f>
        <v>7.4129999999999994</v>
      </c>
      <c r="M573" s="356">
        <f>'Merluza común Artesanal'!L465</f>
        <v>0</v>
      </c>
      <c r="N573" s="567" t="str">
        <f>'Merluza común Artesanal'!M465</f>
        <v>-</v>
      </c>
      <c r="O573" s="451">
        <f>Resumen_año!$C$5</f>
        <v>44018</v>
      </c>
      <c r="P573" s="475">
        <v>2020</v>
      </c>
    </row>
    <row r="574" spans="1:16" ht="15.75" customHeight="1">
      <c r="A574" s="354" t="s">
        <v>88</v>
      </c>
      <c r="B574" s="354" t="s">
        <v>89</v>
      </c>
      <c r="C574" s="354" t="s">
        <v>110</v>
      </c>
      <c r="D574" s="351" t="s">
        <v>404</v>
      </c>
      <c r="E574" s="351" t="str">
        <f>+'Merluza común Artesanal'!E466</f>
        <v>FELIPE JESUS III (966209)</v>
      </c>
      <c r="F574" s="354" t="s">
        <v>91</v>
      </c>
      <c r="G574" s="354" t="s">
        <v>91</v>
      </c>
      <c r="H574" s="356">
        <f>'Merluza común Artesanal'!G466</f>
        <v>0.93899999999999995</v>
      </c>
      <c r="I574" s="356">
        <f>'Merluza común Artesanal'!H466</f>
        <v>0</v>
      </c>
      <c r="J574" s="356">
        <f>'Merluza común Artesanal'!I466</f>
        <v>0.93899999999999995</v>
      </c>
      <c r="K574" s="356">
        <f>'Merluza común Artesanal'!J466</f>
        <v>0.189</v>
      </c>
      <c r="L574" s="356">
        <f>'Merluza común Artesanal'!K466</f>
        <v>0.75</v>
      </c>
      <c r="M574" s="356">
        <f>'Merluza común Artesanal'!L466</f>
        <v>0.2012779552715655</v>
      </c>
      <c r="N574" s="567" t="str">
        <f>'Merluza común Artesanal'!M466</f>
        <v>-</v>
      </c>
      <c r="O574" s="451">
        <f>Resumen_año!$C$5</f>
        <v>44018</v>
      </c>
      <c r="P574" s="475">
        <v>2020</v>
      </c>
    </row>
    <row r="575" spans="1:16" ht="15.75" customHeight="1">
      <c r="A575" s="354" t="s">
        <v>88</v>
      </c>
      <c r="B575" s="354" t="s">
        <v>89</v>
      </c>
      <c r="C575" s="354" t="s">
        <v>110</v>
      </c>
      <c r="D575" s="351" t="s">
        <v>404</v>
      </c>
      <c r="E575" s="351" t="str">
        <f>+'Merluza común Artesanal'!E466</f>
        <v>FELIPE JESUS III (966209)</v>
      </c>
      <c r="F575" s="354" t="s">
        <v>92</v>
      </c>
      <c r="G575" s="354" t="s">
        <v>93</v>
      </c>
      <c r="H575" s="356">
        <f>'Merluza común Artesanal'!G467</f>
        <v>4.3970000000000002</v>
      </c>
      <c r="I575" s="356">
        <f>'Merluza común Artesanal'!H467</f>
        <v>0</v>
      </c>
      <c r="J575" s="356">
        <f>'Merluza común Artesanal'!I467</f>
        <v>5.1470000000000002</v>
      </c>
      <c r="K575" s="356">
        <f>'Merluza común Artesanal'!J467</f>
        <v>3.8340000000000001</v>
      </c>
      <c r="L575" s="356">
        <f>'Merluza común Artesanal'!K467</f>
        <v>1.3130000000000002</v>
      </c>
      <c r="M575" s="356">
        <f>'Merluza común Artesanal'!L467</f>
        <v>0.74489994171361962</v>
      </c>
      <c r="N575" s="567">
        <f>'Merluza común Artesanal'!M467</f>
        <v>0</v>
      </c>
      <c r="O575" s="451">
        <f>Resumen_año!$C$5</f>
        <v>44018</v>
      </c>
      <c r="P575" s="475">
        <v>2020</v>
      </c>
    </row>
    <row r="576" spans="1:16" ht="15.75" customHeight="1">
      <c r="A576" s="354" t="s">
        <v>88</v>
      </c>
      <c r="B576" s="354" t="s">
        <v>89</v>
      </c>
      <c r="C576" s="354" t="s">
        <v>110</v>
      </c>
      <c r="D576" s="351" t="s">
        <v>404</v>
      </c>
      <c r="E576" s="351" t="str">
        <f>+'Merluza común Artesanal'!E466</f>
        <v>FELIPE JESUS III (966209)</v>
      </c>
      <c r="F576" s="354" t="s">
        <v>94</v>
      </c>
      <c r="G576" s="354" t="s">
        <v>95</v>
      </c>
      <c r="H576" s="356">
        <f>'Merluza común Artesanal'!G468</f>
        <v>5.3369999999999997</v>
      </c>
      <c r="I576" s="356">
        <f>'Merluza común Artesanal'!H468</f>
        <v>0</v>
      </c>
      <c r="J576" s="356">
        <f>'Merluza común Artesanal'!I468</f>
        <v>6.65</v>
      </c>
      <c r="K576" s="356">
        <f>'Merluza común Artesanal'!J468</f>
        <v>0</v>
      </c>
      <c r="L576" s="356">
        <f>'Merluza común Artesanal'!K468</f>
        <v>6.65</v>
      </c>
      <c r="M576" s="356">
        <f>'Merluza común Artesanal'!L468</f>
        <v>0</v>
      </c>
      <c r="N576" s="567">
        <f>'Merluza común Artesanal'!M468</f>
        <v>0</v>
      </c>
      <c r="O576" s="451">
        <f>Resumen_año!$C$5</f>
        <v>44018</v>
      </c>
      <c r="P576" s="475">
        <v>2020</v>
      </c>
    </row>
    <row r="577" spans="1:16" ht="15.75" customHeight="1">
      <c r="A577" s="354" t="s">
        <v>88</v>
      </c>
      <c r="B577" s="354" t="s">
        <v>89</v>
      </c>
      <c r="C577" s="354" t="s">
        <v>110</v>
      </c>
      <c r="D577" s="351" t="s">
        <v>404</v>
      </c>
      <c r="E577" s="351" t="str">
        <f>+'Merluza común Artesanal'!E469</f>
        <v>FERNANDA IGNACIA I (967158)</v>
      </c>
      <c r="F577" s="354" t="s">
        <v>91</v>
      </c>
      <c r="G577" s="354" t="s">
        <v>95</v>
      </c>
      <c r="H577" s="356">
        <f>'Merluza común Artesanal'!G469</f>
        <v>0.94</v>
      </c>
      <c r="I577" s="356">
        <f>'Merluza común Artesanal'!H469</f>
        <v>0</v>
      </c>
      <c r="J577" s="356">
        <f>'Merluza común Artesanal'!I469</f>
        <v>0.94</v>
      </c>
      <c r="K577" s="356">
        <f>'Merluza común Artesanal'!J469</f>
        <v>0</v>
      </c>
      <c r="L577" s="356">
        <f>'Merluza común Artesanal'!K469</f>
        <v>0.94</v>
      </c>
      <c r="M577" s="356">
        <f>'Merluza común Artesanal'!L469</f>
        <v>0</v>
      </c>
      <c r="N577" s="567">
        <f>'Merluza común Artesanal'!M469</f>
        <v>0</v>
      </c>
      <c r="O577" s="451">
        <f>Resumen_año!$C$5</f>
        <v>44018</v>
      </c>
      <c r="P577" s="475">
        <v>2020</v>
      </c>
    </row>
    <row r="578" spans="1:16" ht="15.75" customHeight="1">
      <c r="A578" s="354" t="s">
        <v>88</v>
      </c>
      <c r="B578" s="354" t="s">
        <v>89</v>
      </c>
      <c r="C578" s="354" t="s">
        <v>110</v>
      </c>
      <c r="D578" s="351" t="s">
        <v>404</v>
      </c>
      <c r="E578" s="351" t="str">
        <f>+'Merluza común Artesanal'!E469</f>
        <v>FERNANDA IGNACIA I (967158)</v>
      </c>
      <c r="F578" s="354" t="s">
        <v>91</v>
      </c>
      <c r="G578" s="354" t="s">
        <v>91</v>
      </c>
      <c r="H578" s="356">
        <f>'Merluza común Artesanal'!G470</f>
        <v>4.4000000000000004</v>
      </c>
      <c r="I578" s="356">
        <f>'Merluza común Artesanal'!H470</f>
        <v>0</v>
      </c>
      <c r="J578" s="356">
        <f>'Merluza común Artesanal'!I470</f>
        <v>5.34</v>
      </c>
      <c r="K578" s="356">
        <f>'Merluza común Artesanal'!J470</f>
        <v>3.286</v>
      </c>
      <c r="L578" s="356">
        <f>'Merluza común Artesanal'!K470</f>
        <v>2.0539999999999998</v>
      </c>
      <c r="M578" s="356">
        <f>'Merluza común Artesanal'!L470</f>
        <v>0.61535580524344569</v>
      </c>
      <c r="N578" s="567">
        <f>'Merluza común Artesanal'!M470</f>
        <v>0</v>
      </c>
      <c r="O578" s="451">
        <f>Resumen_año!$C$5</f>
        <v>44018</v>
      </c>
      <c r="P578" s="475">
        <v>2020</v>
      </c>
    </row>
    <row r="579" spans="1:16" ht="15.75" customHeight="1">
      <c r="A579" s="354" t="s">
        <v>88</v>
      </c>
      <c r="B579" s="354" t="s">
        <v>89</v>
      </c>
      <c r="C579" s="354" t="s">
        <v>110</v>
      </c>
      <c r="D579" s="351" t="s">
        <v>404</v>
      </c>
      <c r="E579" s="351" t="str">
        <f>+'Merluza común Artesanal'!E469</f>
        <v>FERNANDA IGNACIA I (967158)</v>
      </c>
      <c r="F579" s="354" t="s">
        <v>92</v>
      </c>
      <c r="G579" s="354" t="s">
        <v>93</v>
      </c>
      <c r="H579" s="356">
        <f>'Merluza común Artesanal'!G471</f>
        <v>5.34</v>
      </c>
      <c r="I579" s="356">
        <f>'Merluza común Artesanal'!H471</f>
        <v>0</v>
      </c>
      <c r="J579" s="356">
        <f>'Merluza común Artesanal'!I471</f>
        <v>7.3940000000000001</v>
      </c>
      <c r="K579" s="356">
        <f>'Merluza común Artesanal'!J471</f>
        <v>0</v>
      </c>
      <c r="L579" s="356">
        <f>'Merluza común Artesanal'!K471</f>
        <v>7.3940000000000001</v>
      </c>
      <c r="M579" s="356">
        <f>'Merluza común Artesanal'!L471</f>
        <v>0</v>
      </c>
      <c r="N579" s="567">
        <f>'Merluza común Artesanal'!M471</f>
        <v>0</v>
      </c>
      <c r="O579" s="451">
        <f>Resumen_año!$C$5</f>
        <v>44018</v>
      </c>
      <c r="P579" s="475">
        <v>2020</v>
      </c>
    </row>
    <row r="580" spans="1:16" ht="15.75" customHeight="1">
      <c r="A580" s="354" t="s">
        <v>88</v>
      </c>
      <c r="B580" s="354" t="s">
        <v>89</v>
      </c>
      <c r="C580" s="354" t="s">
        <v>110</v>
      </c>
      <c r="D580" s="351" t="s">
        <v>404</v>
      </c>
      <c r="E580" s="351" t="str">
        <f>+'Merluza común Artesanal'!E472</f>
        <v>EL HOLANDES (968721)</v>
      </c>
      <c r="F580" s="354" t="s">
        <v>94</v>
      </c>
      <c r="G580" s="354" t="s">
        <v>95</v>
      </c>
      <c r="H580" s="356">
        <f>'Merluza común Artesanal'!G472</f>
        <v>0.93899999999999995</v>
      </c>
      <c r="I580" s="356">
        <f>'Merluza común Artesanal'!H472</f>
        <v>0</v>
      </c>
      <c r="J580" s="356">
        <f>'Merluza común Artesanal'!I472</f>
        <v>0.93899999999999995</v>
      </c>
      <c r="K580" s="356">
        <f>'Merluza común Artesanal'!J472</f>
        <v>1.31</v>
      </c>
      <c r="L580" s="356">
        <f>'Merluza común Artesanal'!K472</f>
        <v>-0.37100000000000011</v>
      </c>
      <c r="M580" s="356">
        <f>'Merluza común Artesanal'!L472</f>
        <v>1.3951011714589991</v>
      </c>
      <c r="N580" s="567">
        <f>'Merluza común Artesanal'!M472</f>
        <v>0</v>
      </c>
      <c r="O580" s="451">
        <f>Resumen_año!$C$5</f>
        <v>44018</v>
      </c>
      <c r="P580" s="475">
        <v>2020</v>
      </c>
    </row>
    <row r="581" spans="1:16" ht="15.75" customHeight="1">
      <c r="A581" s="354" t="s">
        <v>88</v>
      </c>
      <c r="B581" s="354" t="s">
        <v>89</v>
      </c>
      <c r="C581" s="354" t="s">
        <v>110</v>
      </c>
      <c r="D581" s="351" t="s">
        <v>404</v>
      </c>
      <c r="E581" s="351" t="str">
        <f>+'Merluza común Artesanal'!E472</f>
        <v>EL HOLANDES (968721)</v>
      </c>
      <c r="F581" s="354" t="s">
        <v>91</v>
      </c>
      <c r="G581" s="354" t="s">
        <v>95</v>
      </c>
      <c r="H581" s="356">
        <f>'Merluza común Artesanal'!G473</f>
        <v>4.3970000000000002</v>
      </c>
      <c r="I581" s="356">
        <f>'Merluza común Artesanal'!H473</f>
        <v>0</v>
      </c>
      <c r="J581" s="356">
        <f>'Merluza común Artesanal'!I473</f>
        <v>4.0259999999999998</v>
      </c>
      <c r="K581" s="356">
        <f>'Merluza común Artesanal'!J473</f>
        <v>4.0350000000000001</v>
      </c>
      <c r="L581" s="356">
        <f>'Merluza común Artesanal'!K473</f>
        <v>-9.0000000000003411E-3</v>
      </c>
      <c r="M581" s="356">
        <f>'Merluza común Artesanal'!L473</f>
        <v>1.0022354694485842</v>
      </c>
      <c r="N581" s="567">
        <f>'Merluza común Artesanal'!M473</f>
        <v>44000</v>
      </c>
      <c r="O581" s="451">
        <f>Resumen_año!$C$5</f>
        <v>44018</v>
      </c>
      <c r="P581" s="475">
        <v>2020</v>
      </c>
    </row>
    <row r="582" spans="1:16" ht="15.75" customHeight="1">
      <c r="A582" s="354" t="s">
        <v>88</v>
      </c>
      <c r="B582" s="354" t="s">
        <v>89</v>
      </c>
      <c r="C582" s="354" t="s">
        <v>110</v>
      </c>
      <c r="D582" s="351" t="s">
        <v>404</v>
      </c>
      <c r="E582" s="351" t="str">
        <f>+'Merluza común Artesanal'!E472</f>
        <v>EL HOLANDES (968721)</v>
      </c>
      <c r="F582" s="354" t="s">
        <v>91</v>
      </c>
      <c r="G582" s="354" t="s">
        <v>91</v>
      </c>
      <c r="H582" s="356">
        <f>'Merluza común Artesanal'!G474</f>
        <v>5.3369999999999997</v>
      </c>
      <c r="I582" s="356">
        <f>'Merluza común Artesanal'!H474</f>
        <v>0</v>
      </c>
      <c r="J582" s="356">
        <f>'Merluza común Artesanal'!I474</f>
        <v>5.3279999999999994</v>
      </c>
      <c r="K582" s="356">
        <f>'Merluza común Artesanal'!J474</f>
        <v>0</v>
      </c>
      <c r="L582" s="356">
        <f>'Merluza común Artesanal'!K474</f>
        <v>5.3279999999999994</v>
      </c>
      <c r="M582" s="356">
        <f>'Merluza común Artesanal'!L474</f>
        <v>0</v>
      </c>
      <c r="N582" s="567">
        <f>'Merluza común Artesanal'!M474</f>
        <v>0</v>
      </c>
      <c r="O582" s="451">
        <f>Resumen_año!$C$5</f>
        <v>44018</v>
      </c>
      <c r="P582" s="475">
        <v>2020</v>
      </c>
    </row>
    <row r="583" spans="1:16" ht="15.75" customHeight="1">
      <c r="A583" s="354" t="s">
        <v>88</v>
      </c>
      <c r="B583" s="354" t="s">
        <v>89</v>
      </c>
      <c r="C583" s="354" t="s">
        <v>110</v>
      </c>
      <c r="D583" s="351" t="s">
        <v>404</v>
      </c>
      <c r="E583" s="351" t="str">
        <f>+'Merluza común Artesanal'!E475</f>
        <v>GERSON CHINO III (968701)</v>
      </c>
      <c r="F583" s="354" t="s">
        <v>92</v>
      </c>
      <c r="G583" s="354" t="s">
        <v>93</v>
      </c>
      <c r="H583" s="356">
        <f>'Merluza común Artesanal'!G475</f>
        <v>0.93899999999999995</v>
      </c>
      <c r="I583" s="356">
        <f>'Merluza común Artesanal'!H475</f>
        <v>0</v>
      </c>
      <c r="J583" s="356">
        <f>'Merluza común Artesanal'!I475</f>
        <v>0.93899999999999995</v>
      </c>
      <c r="K583" s="356">
        <f>'Merluza común Artesanal'!J475</f>
        <v>0</v>
      </c>
      <c r="L583" s="356">
        <f>'Merluza común Artesanal'!K475</f>
        <v>0.93899999999999995</v>
      </c>
      <c r="M583" s="356">
        <f>'Merluza común Artesanal'!L475</f>
        <v>0</v>
      </c>
      <c r="N583" s="567">
        <f>'Merluza común Artesanal'!M475</f>
        <v>0</v>
      </c>
      <c r="O583" s="451">
        <f>Resumen_año!$C$5</f>
        <v>44018</v>
      </c>
      <c r="P583" s="475">
        <v>2020</v>
      </c>
    </row>
    <row r="584" spans="1:16" ht="15.75" customHeight="1">
      <c r="A584" s="354" t="s">
        <v>88</v>
      </c>
      <c r="B584" s="354" t="s">
        <v>89</v>
      </c>
      <c r="C584" s="354" t="s">
        <v>110</v>
      </c>
      <c r="D584" s="351" t="s">
        <v>404</v>
      </c>
      <c r="E584" s="351" t="str">
        <f>+'Merluza común Artesanal'!E475</f>
        <v>GERSON CHINO III (968701)</v>
      </c>
      <c r="F584" s="354" t="s">
        <v>94</v>
      </c>
      <c r="G584" s="354" t="s">
        <v>95</v>
      </c>
      <c r="H584" s="356">
        <f>'Merluza común Artesanal'!G476</f>
        <v>4.3970000000000002</v>
      </c>
      <c r="I584" s="356">
        <f>'Merluza común Artesanal'!H476</f>
        <v>0</v>
      </c>
      <c r="J584" s="356">
        <f>'Merluza común Artesanal'!I476</f>
        <v>5.3360000000000003</v>
      </c>
      <c r="K584" s="356">
        <f>'Merluza común Artesanal'!J476</f>
        <v>4.59</v>
      </c>
      <c r="L584" s="356">
        <f>'Merluza común Artesanal'!K476</f>
        <v>0.74600000000000044</v>
      </c>
      <c r="M584" s="356">
        <f>'Merluza común Artesanal'!L476</f>
        <v>0.86019490254872555</v>
      </c>
      <c r="N584" s="567">
        <f>'Merluza común Artesanal'!M476</f>
        <v>0</v>
      </c>
      <c r="O584" s="451">
        <f>Resumen_año!$C$5</f>
        <v>44018</v>
      </c>
      <c r="P584" s="475">
        <v>2020</v>
      </c>
    </row>
    <row r="585" spans="1:16" ht="15.75" customHeight="1">
      <c r="A585" s="354" t="s">
        <v>88</v>
      </c>
      <c r="B585" s="354" t="s">
        <v>89</v>
      </c>
      <c r="C585" s="354" t="s">
        <v>110</v>
      </c>
      <c r="D585" s="351" t="s">
        <v>404</v>
      </c>
      <c r="E585" s="351" t="str">
        <f>+'Merluza común Artesanal'!E475</f>
        <v>GERSON CHINO III (968701)</v>
      </c>
      <c r="F585" s="354" t="s">
        <v>91</v>
      </c>
      <c r="G585" s="354" t="s">
        <v>91</v>
      </c>
      <c r="H585" s="356">
        <f>'Merluza común Artesanal'!G477</f>
        <v>5.3360000000000003</v>
      </c>
      <c r="I585" s="356">
        <f>'Merluza común Artesanal'!H477</f>
        <v>0</v>
      </c>
      <c r="J585" s="356">
        <f>'Merluza común Artesanal'!I477</f>
        <v>6.0820000000000007</v>
      </c>
      <c r="K585" s="356">
        <f>'Merluza común Artesanal'!J477</f>
        <v>0</v>
      </c>
      <c r="L585" s="356">
        <f>'Merluza común Artesanal'!K477</f>
        <v>6.0820000000000007</v>
      </c>
      <c r="M585" s="356">
        <f>'Merluza común Artesanal'!L477</f>
        <v>0</v>
      </c>
      <c r="N585" s="567">
        <f>'Merluza común Artesanal'!M477</f>
        <v>0</v>
      </c>
      <c r="O585" s="451">
        <f>Resumen_año!$C$5</f>
        <v>44018</v>
      </c>
      <c r="P585" s="475">
        <v>2020</v>
      </c>
    </row>
    <row r="586" spans="1:16" ht="15.75" customHeight="1">
      <c r="A586" s="354" t="s">
        <v>88</v>
      </c>
      <c r="B586" s="354" t="s">
        <v>89</v>
      </c>
      <c r="C586" s="354" t="s">
        <v>110</v>
      </c>
      <c r="D586" s="351" t="s">
        <v>404</v>
      </c>
      <c r="E586" s="351" t="str">
        <f>+'Merluza común Artesanal'!E478</f>
        <v>GERSON VIII (965326)</v>
      </c>
      <c r="F586" s="354" t="s">
        <v>92</v>
      </c>
      <c r="G586" s="354" t="s">
        <v>93</v>
      </c>
      <c r="H586" s="356">
        <f>'Merluza común Artesanal'!G478</f>
        <v>0.93899999999999995</v>
      </c>
      <c r="I586" s="356">
        <f>'Merluza común Artesanal'!H478</f>
        <v>0</v>
      </c>
      <c r="J586" s="356">
        <f>'Merluza común Artesanal'!I478</f>
        <v>0.93899999999999995</v>
      </c>
      <c r="K586" s="356">
        <f>'Merluza común Artesanal'!J478</f>
        <v>1.62</v>
      </c>
      <c r="L586" s="356">
        <f>'Merluza común Artesanal'!K478</f>
        <v>-0.68100000000000016</v>
      </c>
      <c r="M586" s="356">
        <f>'Merluza común Artesanal'!L478</f>
        <v>1.7252396166134187</v>
      </c>
      <c r="N586" s="567">
        <f>'Merluza común Artesanal'!M478</f>
        <v>43858</v>
      </c>
      <c r="O586" s="451">
        <f>Resumen_año!$C$5</f>
        <v>44018</v>
      </c>
      <c r="P586" s="475">
        <v>2020</v>
      </c>
    </row>
    <row r="587" spans="1:16" ht="15.75" customHeight="1">
      <c r="A587" s="354" t="s">
        <v>88</v>
      </c>
      <c r="B587" s="354" t="s">
        <v>89</v>
      </c>
      <c r="C587" s="354" t="s">
        <v>110</v>
      </c>
      <c r="D587" s="351" t="s">
        <v>404</v>
      </c>
      <c r="E587" s="351" t="str">
        <f>+'Merluza común Artesanal'!E478</f>
        <v>GERSON VIII (965326)</v>
      </c>
      <c r="F587" s="354" t="s">
        <v>94</v>
      </c>
      <c r="G587" s="354" t="s">
        <v>95</v>
      </c>
      <c r="H587" s="356">
        <f>'Merluza común Artesanal'!G479</f>
        <v>4.3959999999999999</v>
      </c>
      <c r="I587" s="356">
        <f>'Merluza común Artesanal'!H479</f>
        <v>0</v>
      </c>
      <c r="J587" s="356">
        <f>'Merluza común Artesanal'!I479</f>
        <v>3.7149999999999999</v>
      </c>
      <c r="K587" s="356">
        <f>'Merluza común Artesanal'!J479</f>
        <v>3.49</v>
      </c>
      <c r="L587" s="356">
        <f>'Merluza común Artesanal'!K479</f>
        <v>0.22499999999999964</v>
      </c>
      <c r="M587" s="356">
        <f>'Merluza común Artesanal'!L479</f>
        <v>0.93943472409152096</v>
      </c>
      <c r="N587" s="567">
        <f>'Merluza común Artesanal'!M479</f>
        <v>0</v>
      </c>
      <c r="O587" s="451">
        <f>Resumen_año!$C$5</f>
        <v>44018</v>
      </c>
      <c r="P587" s="475">
        <v>2020</v>
      </c>
    </row>
    <row r="588" spans="1:16" ht="15.75" customHeight="1">
      <c r="A588" s="354" t="s">
        <v>88</v>
      </c>
      <c r="B588" s="354" t="s">
        <v>89</v>
      </c>
      <c r="C588" s="354" t="s">
        <v>110</v>
      </c>
      <c r="D588" s="351" t="s">
        <v>404</v>
      </c>
      <c r="E588" s="351" t="str">
        <f>+'Merluza común Artesanal'!E478</f>
        <v>GERSON VIII (965326)</v>
      </c>
      <c r="F588" s="354" t="s">
        <v>91</v>
      </c>
      <c r="G588" s="354" t="s">
        <v>95</v>
      </c>
      <c r="H588" s="356">
        <f>'Merluza común Artesanal'!G480</f>
        <v>5.335</v>
      </c>
      <c r="I588" s="356">
        <f>'Merluza común Artesanal'!H480</f>
        <v>0</v>
      </c>
      <c r="J588" s="356">
        <f>'Merluza común Artesanal'!I480</f>
        <v>5.56</v>
      </c>
      <c r="K588" s="356">
        <f>'Merluza común Artesanal'!J480</f>
        <v>0</v>
      </c>
      <c r="L588" s="356">
        <f>'Merluza común Artesanal'!K480</f>
        <v>5.56</v>
      </c>
      <c r="M588" s="356">
        <f>'Merluza común Artesanal'!L480</f>
        <v>0</v>
      </c>
      <c r="N588" s="567">
        <f>'Merluza común Artesanal'!M480</f>
        <v>0</v>
      </c>
      <c r="O588" s="451">
        <f>Resumen_año!$C$5</f>
        <v>44018</v>
      </c>
      <c r="P588" s="475">
        <v>2020</v>
      </c>
    </row>
    <row r="589" spans="1:16" ht="15.75" customHeight="1">
      <c r="A589" s="354" t="s">
        <v>88</v>
      </c>
      <c r="B589" s="354" t="s">
        <v>89</v>
      </c>
      <c r="C589" s="354" t="s">
        <v>110</v>
      </c>
      <c r="D589" s="351" t="s">
        <v>404</v>
      </c>
      <c r="E589" s="351" t="str">
        <f>+'Merluza común Artesanal'!E481</f>
        <v>INDEPENDENCIA I (967157)</v>
      </c>
      <c r="F589" s="354" t="s">
        <v>91</v>
      </c>
      <c r="G589" s="354" t="s">
        <v>91</v>
      </c>
      <c r="H589" s="356">
        <f>'Merluza común Artesanal'!G481</f>
        <v>0.93799999999999994</v>
      </c>
      <c r="I589" s="356">
        <f>'Merluza común Artesanal'!H481</f>
        <v>0</v>
      </c>
      <c r="J589" s="356">
        <f>'Merluza común Artesanal'!I481</f>
        <v>0.93799999999999994</v>
      </c>
      <c r="K589" s="356">
        <f>'Merluza común Artesanal'!J481</f>
        <v>0.39200000000000002</v>
      </c>
      <c r="L589" s="356">
        <f>'Merluza común Artesanal'!K481</f>
        <v>0.54599999999999993</v>
      </c>
      <c r="M589" s="356">
        <f>'Merluza común Artesanal'!L481</f>
        <v>0.41791044776119407</v>
      </c>
      <c r="N589" s="567">
        <f>'Merluza común Artesanal'!M481</f>
        <v>0</v>
      </c>
      <c r="O589" s="451">
        <f>Resumen_año!$C$5</f>
        <v>44018</v>
      </c>
      <c r="P589" s="475">
        <v>2020</v>
      </c>
    </row>
    <row r="590" spans="1:16" ht="15.75" customHeight="1">
      <c r="A590" s="354" t="s">
        <v>88</v>
      </c>
      <c r="B590" s="354" t="s">
        <v>89</v>
      </c>
      <c r="C590" s="354" t="s">
        <v>110</v>
      </c>
      <c r="D590" s="351" t="s">
        <v>404</v>
      </c>
      <c r="E590" s="351" t="str">
        <f>+'Merluza común Artesanal'!E481</f>
        <v>INDEPENDENCIA I (967157)</v>
      </c>
      <c r="F590" s="354" t="s">
        <v>92</v>
      </c>
      <c r="G590" s="354" t="s">
        <v>93</v>
      </c>
      <c r="H590" s="356">
        <f>'Merluza común Artesanal'!G482</f>
        <v>4.3929999999999998</v>
      </c>
      <c r="I590" s="356">
        <f>'Merluza común Artesanal'!H482</f>
        <v>0</v>
      </c>
      <c r="J590" s="356">
        <f>'Merluza común Artesanal'!I482</f>
        <v>4.9390000000000001</v>
      </c>
      <c r="K590" s="356">
        <f>'Merluza común Artesanal'!J482</f>
        <v>2.4590000000000001</v>
      </c>
      <c r="L590" s="356">
        <f>'Merluza común Artesanal'!K482</f>
        <v>2.48</v>
      </c>
      <c r="M590" s="356">
        <f>'Merluza común Artesanal'!L482</f>
        <v>0.49787406357562258</v>
      </c>
      <c r="N590" s="567">
        <f>'Merluza común Artesanal'!M482</f>
        <v>0</v>
      </c>
      <c r="O590" s="451">
        <f>Resumen_año!$C$5</f>
        <v>44018</v>
      </c>
      <c r="P590" s="475">
        <v>2020</v>
      </c>
    </row>
    <row r="591" spans="1:16" ht="15.75" customHeight="1">
      <c r="A591" s="354" t="s">
        <v>88</v>
      </c>
      <c r="B591" s="354" t="s">
        <v>89</v>
      </c>
      <c r="C591" s="354" t="s">
        <v>110</v>
      </c>
      <c r="D591" s="351" t="s">
        <v>404</v>
      </c>
      <c r="E591" s="351" t="str">
        <f>+'Merluza común Artesanal'!E481</f>
        <v>INDEPENDENCIA I (967157)</v>
      </c>
      <c r="F591" s="354" t="s">
        <v>94</v>
      </c>
      <c r="G591" s="354" t="s">
        <v>95</v>
      </c>
      <c r="H591" s="356">
        <f>'Merluza común Artesanal'!G483</f>
        <v>5.3310000000000004</v>
      </c>
      <c r="I591" s="356">
        <f>'Merluza común Artesanal'!H483</f>
        <v>0</v>
      </c>
      <c r="J591" s="356">
        <f>'Merluza común Artesanal'!I483</f>
        <v>7.8109999999999999</v>
      </c>
      <c r="K591" s="356">
        <f>'Merluza común Artesanal'!J483</f>
        <v>0</v>
      </c>
      <c r="L591" s="356">
        <f>'Merluza común Artesanal'!K483</f>
        <v>7.8109999999999999</v>
      </c>
      <c r="M591" s="356">
        <f>'Merluza común Artesanal'!L483</f>
        <v>0</v>
      </c>
      <c r="N591" s="567">
        <f>'Merluza común Artesanal'!M483</f>
        <v>0</v>
      </c>
      <c r="O591" s="451">
        <f>Resumen_año!$C$5</f>
        <v>44018</v>
      </c>
      <c r="P591" s="475">
        <v>2020</v>
      </c>
    </row>
    <row r="592" spans="1:16" ht="15.75" customHeight="1">
      <c r="A592" s="354" t="s">
        <v>88</v>
      </c>
      <c r="B592" s="354" t="s">
        <v>89</v>
      </c>
      <c r="C592" s="354" t="s">
        <v>110</v>
      </c>
      <c r="D592" s="351" t="s">
        <v>404</v>
      </c>
      <c r="E592" s="351" t="str">
        <f>+'Merluza común Artesanal'!E484</f>
        <v>JEFE DEL MAR VI (965784)</v>
      </c>
      <c r="F592" s="354" t="s">
        <v>91</v>
      </c>
      <c r="G592" s="354" t="s">
        <v>95</v>
      </c>
      <c r="H592" s="356">
        <f>'Merluza común Artesanal'!G484</f>
        <v>0.93899999999999995</v>
      </c>
      <c r="I592" s="356">
        <f>'Merluza común Artesanal'!H484</f>
        <v>0</v>
      </c>
      <c r="J592" s="356">
        <f>'Merluza común Artesanal'!I484</f>
        <v>0.93899999999999995</v>
      </c>
      <c r="K592" s="356">
        <f>'Merluza común Artesanal'!J484</f>
        <v>1.2150000000000001</v>
      </c>
      <c r="L592" s="356">
        <f>'Merluza común Artesanal'!K484</f>
        <v>-0.27600000000000013</v>
      </c>
      <c r="M592" s="356">
        <f>'Merluza común Artesanal'!L484</f>
        <v>1.2939297124600642</v>
      </c>
      <c r="N592" s="567">
        <f>'Merluza común Artesanal'!M484</f>
        <v>43858</v>
      </c>
      <c r="O592" s="451">
        <f>Resumen_año!$C$5</f>
        <v>44018</v>
      </c>
      <c r="P592" s="475">
        <v>2020</v>
      </c>
    </row>
    <row r="593" spans="1:16" ht="15.75" customHeight="1">
      <c r="A593" s="354" t="s">
        <v>88</v>
      </c>
      <c r="B593" s="354" t="s">
        <v>89</v>
      </c>
      <c r="C593" s="354" t="s">
        <v>110</v>
      </c>
      <c r="D593" s="351" t="s">
        <v>404</v>
      </c>
      <c r="E593" s="351" t="str">
        <f>+'Merluza común Artesanal'!E484</f>
        <v>JEFE DEL MAR VI (965784)</v>
      </c>
      <c r="F593" s="354" t="s">
        <v>91</v>
      </c>
      <c r="G593" s="354" t="s">
        <v>91</v>
      </c>
      <c r="H593" s="356">
        <f>'Merluza común Artesanal'!G485</f>
        <v>4.3979999999999997</v>
      </c>
      <c r="I593" s="356">
        <f>'Merluza común Artesanal'!H485</f>
        <v>0</v>
      </c>
      <c r="J593" s="356">
        <f>'Merluza común Artesanal'!I485</f>
        <v>4.1219999999999999</v>
      </c>
      <c r="K593" s="356">
        <f>'Merluza común Artesanal'!J485</f>
        <v>3.0000000000000004</v>
      </c>
      <c r="L593" s="356">
        <f>'Merluza común Artesanal'!K485</f>
        <v>1.1219999999999994</v>
      </c>
      <c r="M593" s="356">
        <f>'Merluza común Artesanal'!L485</f>
        <v>0.72780203784570607</v>
      </c>
      <c r="N593" s="567">
        <f>'Merluza común Artesanal'!M485</f>
        <v>0</v>
      </c>
      <c r="O593" s="451">
        <f>Resumen_año!$C$5</f>
        <v>44018</v>
      </c>
      <c r="P593" s="475">
        <v>2020</v>
      </c>
    </row>
    <row r="594" spans="1:16" ht="15.75" customHeight="1">
      <c r="A594" s="354" t="s">
        <v>88</v>
      </c>
      <c r="B594" s="354" t="s">
        <v>89</v>
      </c>
      <c r="C594" s="354" t="s">
        <v>110</v>
      </c>
      <c r="D594" s="351" t="s">
        <v>404</v>
      </c>
      <c r="E594" s="351" t="str">
        <f>+'Merluza común Artesanal'!E484</f>
        <v>JEFE DEL MAR VI (965784)</v>
      </c>
      <c r="F594" s="354" t="s">
        <v>92</v>
      </c>
      <c r="G594" s="354" t="s">
        <v>93</v>
      </c>
      <c r="H594" s="356">
        <f>'Merluza común Artesanal'!G486</f>
        <v>5.3380000000000001</v>
      </c>
      <c r="I594" s="356">
        <f>'Merluza común Artesanal'!H486</f>
        <v>0</v>
      </c>
      <c r="J594" s="356">
        <f>'Merluza común Artesanal'!I486</f>
        <v>6.4599999999999991</v>
      </c>
      <c r="K594" s="356">
        <f>'Merluza común Artesanal'!J486</f>
        <v>0</v>
      </c>
      <c r="L594" s="356">
        <f>'Merluza común Artesanal'!K486</f>
        <v>6.4599999999999991</v>
      </c>
      <c r="M594" s="356">
        <f>'Merluza común Artesanal'!L486</f>
        <v>0</v>
      </c>
      <c r="N594" s="567">
        <f>'Merluza común Artesanal'!M486</f>
        <v>0</v>
      </c>
      <c r="O594" s="451">
        <f>Resumen_año!$C$5</f>
        <v>44018</v>
      </c>
      <c r="P594" s="475">
        <v>2020</v>
      </c>
    </row>
    <row r="595" spans="1:16" ht="15.75" customHeight="1">
      <c r="A595" s="354" t="s">
        <v>88</v>
      </c>
      <c r="B595" s="354" t="s">
        <v>89</v>
      </c>
      <c r="C595" s="354" t="s">
        <v>110</v>
      </c>
      <c r="D595" s="351" t="s">
        <v>404</v>
      </c>
      <c r="E595" s="351" t="str">
        <f>+'Merluza común Artesanal'!E487</f>
        <v>KING FISH I (966651)</v>
      </c>
      <c r="F595" s="354" t="s">
        <v>91</v>
      </c>
      <c r="G595" s="354" t="s">
        <v>95</v>
      </c>
      <c r="H595" s="356">
        <f>'Merluza común Artesanal'!G487</f>
        <v>0.93899999999999995</v>
      </c>
      <c r="I595" s="356">
        <f>'Merluza común Artesanal'!H487</f>
        <v>0</v>
      </c>
      <c r="J595" s="356">
        <f>'Merluza común Artesanal'!I487</f>
        <v>0.93899999999999995</v>
      </c>
      <c r="K595" s="356">
        <f>'Merluza común Artesanal'!J487</f>
        <v>0.5</v>
      </c>
      <c r="L595" s="356">
        <f>'Merluza común Artesanal'!K487</f>
        <v>0.43899999999999995</v>
      </c>
      <c r="M595" s="356">
        <f>'Merluza común Artesanal'!L487</f>
        <v>0.53248136315228967</v>
      </c>
      <c r="N595" s="567">
        <f>'Merluza común Artesanal'!M487</f>
        <v>0</v>
      </c>
      <c r="O595" s="451">
        <f>Resumen_año!$C$5</f>
        <v>44018</v>
      </c>
      <c r="P595" s="475">
        <v>2020</v>
      </c>
    </row>
    <row r="596" spans="1:16" ht="15.75" customHeight="1">
      <c r="A596" s="354" t="s">
        <v>88</v>
      </c>
      <c r="B596" s="354" t="s">
        <v>89</v>
      </c>
      <c r="C596" s="354" t="s">
        <v>110</v>
      </c>
      <c r="D596" s="351" t="s">
        <v>404</v>
      </c>
      <c r="E596" s="351" t="str">
        <f>+'Merluza común Artesanal'!E487</f>
        <v>KING FISH I (966651)</v>
      </c>
      <c r="F596" s="354" t="s">
        <v>91</v>
      </c>
      <c r="G596" s="354" t="s">
        <v>91</v>
      </c>
      <c r="H596" s="356">
        <f>'Merluza común Artesanal'!G488</f>
        <v>7.0670000000000002</v>
      </c>
      <c r="I596" s="356">
        <f>'Merluza común Artesanal'!H488</f>
        <v>0</v>
      </c>
      <c r="J596" s="356">
        <f>'Merluza común Artesanal'!I488</f>
        <v>7.5060000000000002</v>
      </c>
      <c r="K596" s="356">
        <f>'Merluza común Artesanal'!J488</f>
        <v>4.8499999999999996</v>
      </c>
      <c r="L596" s="356">
        <f>'Merluza común Artesanal'!K488</f>
        <v>2.6560000000000006</v>
      </c>
      <c r="M596" s="356">
        <f>'Merluza común Artesanal'!L488</f>
        <v>0.64614974686917126</v>
      </c>
      <c r="N596" s="567">
        <f>'Merluza común Artesanal'!M488</f>
        <v>43951</v>
      </c>
      <c r="O596" s="451">
        <f>Resumen_año!$C$5</f>
        <v>44018</v>
      </c>
      <c r="P596" s="475">
        <v>2020</v>
      </c>
    </row>
    <row r="597" spans="1:16" ht="15.75" customHeight="1">
      <c r="A597" s="354" t="s">
        <v>88</v>
      </c>
      <c r="B597" s="354" t="s">
        <v>89</v>
      </c>
      <c r="C597" s="354" t="s">
        <v>110</v>
      </c>
      <c r="D597" s="351" t="s">
        <v>404</v>
      </c>
      <c r="E597" s="351" t="str">
        <f>+'Merluza común Artesanal'!E487</f>
        <v>KING FISH I (966651)</v>
      </c>
      <c r="F597" s="354" t="s">
        <v>92</v>
      </c>
      <c r="G597" s="354" t="s">
        <v>93</v>
      </c>
      <c r="H597" s="356">
        <f>'Merluza común Artesanal'!G489</f>
        <v>2.6680000000000001</v>
      </c>
      <c r="I597" s="356">
        <f>'Merluza común Artesanal'!H489</f>
        <v>0</v>
      </c>
      <c r="J597" s="356">
        <f>'Merluza común Artesanal'!I489</f>
        <v>5.3240000000000007</v>
      </c>
      <c r="K597" s="356">
        <f>'Merluza común Artesanal'!J489</f>
        <v>0.3</v>
      </c>
      <c r="L597" s="356">
        <f>'Merluza común Artesanal'!K489</f>
        <v>5.0240000000000009</v>
      </c>
      <c r="M597" s="356">
        <f>'Merluza común Artesanal'!L489</f>
        <v>5.6348610067618321E-2</v>
      </c>
      <c r="N597" s="567">
        <f>'Merluza común Artesanal'!M489</f>
        <v>0</v>
      </c>
      <c r="O597" s="451">
        <f>Resumen_año!$C$5</f>
        <v>44018</v>
      </c>
      <c r="P597" s="475">
        <v>2020</v>
      </c>
    </row>
    <row r="598" spans="1:16" ht="15.75" customHeight="1">
      <c r="A598" s="354" t="s">
        <v>88</v>
      </c>
      <c r="B598" s="354" t="s">
        <v>89</v>
      </c>
      <c r="C598" s="354" t="s">
        <v>110</v>
      </c>
      <c r="D598" s="351" t="s">
        <v>404</v>
      </c>
      <c r="E598" s="351" t="str">
        <f>+'Merluza común Artesanal'!E490</f>
        <v>KOMATSU KAMING I (965179)</v>
      </c>
      <c r="F598" s="354" t="s">
        <v>94</v>
      </c>
      <c r="G598" s="354" t="s">
        <v>95</v>
      </c>
      <c r="H598" s="356">
        <f>'Merluza común Artesanal'!G490</f>
        <v>0.93899999999999995</v>
      </c>
      <c r="I598" s="356">
        <f>'Merluza común Artesanal'!H490</f>
        <v>0</v>
      </c>
      <c r="J598" s="356">
        <f>'Merluza común Artesanal'!I490</f>
        <v>0.93899999999999995</v>
      </c>
      <c r="K598" s="356">
        <f>'Merluza común Artesanal'!J490</f>
        <v>0.35099999999999998</v>
      </c>
      <c r="L598" s="356">
        <f>'Merluza común Artesanal'!K490</f>
        <v>0.58799999999999997</v>
      </c>
      <c r="M598" s="356">
        <f>'Merluza común Artesanal'!L490</f>
        <v>0.37380191693290737</v>
      </c>
      <c r="N598" s="567">
        <f>'Merluza común Artesanal'!M490</f>
        <v>0</v>
      </c>
      <c r="O598" s="451">
        <f>Resumen_año!$C$5</f>
        <v>44018</v>
      </c>
      <c r="P598" s="475">
        <v>2020</v>
      </c>
    </row>
    <row r="599" spans="1:16" ht="15.75" customHeight="1">
      <c r="A599" s="354" t="s">
        <v>88</v>
      </c>
      <c r="B599" s="354" t="s">
        <v>89</v>
      </c>
      <c r="C599" s="354" t="s">
        <v>110</v>
      </c>
      <c r="D599" s="351" t="s">
        <v>404</v>
      </c>
      <c r="E599" s="351" t="str">
        <f>+'Merluza común Artesanal'!E490</f>
        <v>KOMATSU KAMING I (965179)</v>
      </c>
      <c r="F599" s="354" t="s">
        <v>91</v>
      </c>
      <c r="G599" s="354" t="s">
        <v>95</v>
      </c>
      <c r="H599" s="356">
        <f>'Merluza común Artesanal'!G491</f>
        <v>4.3970000000000002</v>
      </c>
      <c r="I599" s="356">
        <f>'Merluza común Artesanal'!H491</f>
        <v>0</v>
      </c>
      <c r="J599" s="356">
        <f>'Merluza común Artesanal'!I491</f>
        <v>4.9850000000000003</v>
      </c>
      <c r="K599" s="356">
        <f>'Merluza común Artesanal'!J491</f>
        <v>2.754</v>
      </c>
      <c r="L599" s="356">
        <f>'Merluza común Artesanal'!K491</f>
        <v>2.2310000000000003</v>
      </c>
      <c r="M599" s="356">
        <f>'Merluza común Artesanal'!L491</f>
        <v>0.55245737211634904</v>
      </c>
      <c r="N599" s="567">
        <f>'Merluza común Artesanal'!M491</f>
        <v>0</v>
      </c>
      <c r="O599" s="451">
        <f>Resumen_año!$C$5</f>
        <v>44018</v>
      </c>
      <c r="P599" s="475">
        <v>2020</v>
      </c>
    </row>
    <row r="600" spans="1:16" ht="15.75" customHeight="1">
      <c r="A600" s="354" t="s">
        <v>88</v>
      </c>
      <c r="B600" s="354" t="s">
        <v>89</v>
      </c>
      <c r="C600" s="354" t="s">
        <v>110</v>
      </c>
      <c r="D600" s="351" t="s">
        <v>404</v>
      </c>
      <c r="E600" s="351" t="str">
        <f>+'Merluza común Artesanal'!E490</f>
        <v>KOMATSU KAMING I (965179)</v>
      </c>
      <c r="F600" s="354" t="s">
        <v>91</v>
      </c>
      <c r="G600" s="354" t="s">
        <v>91</v>
      </c>
      <c r="H600" s="356">
        <f>'Merluza común Artesanal'!G492</f>
        <v>5.3360000000000003</v>
      </c>
      <c r="I600" s="356">
        <f>'Merluza común Artesanal'!H492</f>
        <v>0</v>
      </c>
      <c r="J600" s="356">
        <f>'Merluza común Artesanal'!I492</f>
        <v>7.5670000000000002</v>
      </c>
      <c r="K600" s="356">
        <f>'Merluza común Artesanal'!J492</f>
        <v>0</v>
      </c>
      <c r="L600" s="356">
        <f>'Merluza común Artesanal'!K492</f>
        <v>7.5670000000000002</v>
      </c>
      <c r="M600" s="356">
        <f>'Merluza común Artesanal'!L492</f>
        <v>0</v>
      </c>
      <c r="N600" s="567">
        <f>'Merluza común Artesanal'!M492</f>
        <v>0</v>
      </c>
      <c r="O600" s="451">
        <f>Resumen_año!$C$5</f>
        <v>44018</v>
      </c>
      <c r="P600" s="475">
        <v>2020</v>
      </c>
    </row>
    <row r="601" spans="1:16" ht="15.75" customHeight="1">
      <c r="A601" s="354" t="s">
        <v>88</v>
      </c>
      <c r="B601" s="354" t="s">
        <v>89</v>
      </c>
      <c r="C601" s="354" t="s">
        <v>110</v>
      </c>
      <c r="D601" s="351" t="s">
        <v>404</v>
      </c>
      <c r="E601" s="351" t="str">
        <f>+'Merluza común Artesanal'!E493</f>
        <v>PERONI (968844)</v>
      </c>
      <c r="F601" s="354" t="s">
        <v>92</v>
      </c>
      <c r="G601" s="354" t="s">
        <v>93</v>
      </c>
      <c r="H601" s="356">
        <f>'Merluza común Artesanal'!G493</f>
        <v>0.93899999999999995</v>
      </c>
      <c r="I601" s="356">
        <f>'Merluza común Artesanal'!H493</f>
        <v>0</v>
      </c>
      <c r="J601" s="356">
        <f>'Merluza común Artesanal'!I493</f>
        <v>0.93899999999999995</v>
      </c>
      <c r="K601" s="356">
        <f>'Merluza común Artesanal'!J493</f>
        <v>1.403</v>
      </c>
      <c r="L601" s="356">
        <f>'Merluza común Artesanal'!K493</f>
        <v>-0.46400000000000008</v>
      </c>
      <c r="M601" s="356">
        <f>'Merluza común Artesanal'!L493</f>
        <v>1.4941427050053249</v>
      </c>
      <c r="N601" s="567">
        <f>'Merluza común Artesanal'!M493</f>
        <v>43858</v>
      </c>
      <c r="O601" s="451">
        <f>Resumen_año!$C$5</f>
        <v>44018</v>
      </c>
      <c r="P601" s="475">
        <v>2020</v>
      </c>
    </row>
    <row r="602" spans="1:16" ht="15.75" customHeight="1">
      <c r="A602" s="354" t="s">
        <v>88</v>
      </c>
      <c r="B602" s="354" t="s">
        <v>89</v>
      </c>
      <c r="C602" s="354" t="s">
        <v>110</v>
      </c>
      <c r="D602" s="351" t="s">
        <v>404</v>
      </c>
      <c r="E602" s="351" t="str">
        <f>+'Merluza común Artesanal'!E493</f>
        <v>PERONI (968844)</v>
      </c>
      <c r="F602" s="354" t="s">
        <v>94</v>
      </c>
      <c r="G602" s="354" t="s">
        <v>95</v>
      </c>
      <c r="H602" s="356">
        <f>'Merluza común Artesanal'!G494</f>
        <v>4.3979999999999997</v>
      </c>
      <c r="I602" s="356">
        <f>'Merluza común Artesanal'!H494</f>
        <v>0</v>
      </c>
      <c r="J602" s="356">
        <f>'Merluza común Artesanal'!I494</f>
        <v>3.9339999999999997</v>
      </c>
      <c r="K602" s="356">
        <f>'Merluza común Artesanal'!J494</f>
        <v>2.0249999999999999</v>
      </c>
      <c r="L602" s="356">
        <f>'Merluza común Artesanal'!K494</f>
        <v>1.9089999999999998</v>
      </c>
      <c r="M602" s="356">
        <f>'Merluza común Artesanal'!L494</f>
        <v>0.51474326385358415</v>
      </c>
      <c r="N602" s="567">
        <f>'Merluza común Artesanal'!M494</f>
        <v>0</v>
      </c>
      <c r="O602" s="451">
        <f>Resumen_año!$C$5</f>
        <v>44018</v>
      </c>
      <c r="P602" s="475">
        <v>2020</v>
      </c>
    </row>
    <row r="603" spans="1:16" ht="15.75" customHeight="1">
      <c r="A603" s="354" t="s">
        <v>88</v>
      </c>
      <c r="B603" s="354" t="s">
        <v>89</v>
      </c>
      <c r="C603" s="354" t="s">
        <v>110</v>
      </c>
      <c r="D603" s="351" t="s">
        <v>404</v>
      </c>
      <c r="E603" s="351" t="str">
        <f>+'Merluza común Artesanal'!E493</f>
        <v>PERONI (968844)</v>
      </c>
      <c r="F603" s="354" t="s">
        <v>91</v>
      </c>
      <c r="G603" s="354" t="s">
        <v>95</v>
      </c>
      <c r="H603" s="356">
        <f>'Merluza común Artesanal'!G495</f>
        <v>5.3380000000000001</v>
      </c>
      <c r="I603" s="356">
        <f>'Merluza común Artesanal'!H495</f>
        <v>0</v>
      </c>
      <c r="J603" s="356">
        <f>'Merluza común Artesanal'!I495</f>
        <v>7.2469999999999999</v>
      </c>
      <c r="K603" s="356">
        <f>'Merluza común Artesanal'!J495</f>
        <v>0</v>
      </c>
      <c r="L603" s="356">
        <f>'Merluza común Artesanal'!K495</f>
        <v>7.2469999999999999</v>
      </c>
      <c r="M603" s="356">
        <f>'Merluza común Artesanal'!L495</f>
        <v>0</v>
      </c>
      <c r="N603" s="567">
        <f>'Merluza común Artesanal'!M495</f>
        <v>0</v>
      </c>
      <c r="O603" s="451">
        <f>Resumen_año!$C$5</f>
        <v>44018</v>
      </c>
      <c r="P603" s="475">
        <v>2020</v>
      </c>
    </row>
    <row r="604" spans="1:16" ht="15.75" customHeight="1">
      <c r="A604" s="354" t="s">
        <v>88</v>
      </c>
      <c r="B604" s="354" t="s">
        <v>89</v>
      </c>
      <c r="C604" s="354" t="s">
        <v>110</v>
      </c>
      <c r="D604" s="351" t="s">
        <v>404</v>
      </c>
      <c r="E604" s="351" t="str">
        <f>+'Merluza común Artesanal'!E496</f>
        <v>MAR BEN (966274)</v>
      </c>
      <c r="F604" s="354" t="s">
        <v>91</v>
      </c>
      <c r="G604" s="354" t="s">
        <v>91</v>
      </c>
      <c r="H604" s="356">
        <f>'Merluza común Artesanal'!G496</f>
        <v>0.93899999999999995</v>
      </c>
      <c r="I604" s="356">
        <f>'Merluza común Artesanal'!H496</f>
        <v>0</v>
      </c>
      <c r="J604" s="356">
        <f>'Merluza común Artesanal'!I496</f>
        <v>0.93899999999999995</v>
      </c>
      <c r="K604" s="356">
        <f>'Merluza común Artesanal'!J496</f>
        <v>0</v>
      </c>
      <c r="L604" s="356">
        <f>'Merluza común Artesanal'!K496</f>
        <v>0.93899999999999995</v>
      </c>
      <c r="M604" s="356">
        <f>'Merluza común Artesanal'!L496</f>
        <v>0</v>
      </c>
      <c r="N604" s="567">
        <f>'Merluza común Artesanal'!M496</f>
        <v>0</v>
      </c>
      <c r="O604" s="451">
        <f>Resumen_año!$C$5</f>
        <v>44018</v>
      </c>
      <c r="P604" s="475">
        <v>2020</v>
      </c>
    </row>
    <row r="605" spans="1:16" ht="15.75" customHeight="1">
      <c r="A605" s="354" t="s">
        <v>88</v>
      </c>
      <c r="B605" s="354" t="s">
        <v>89</v>
      </c>
      <c r="C605" s="354" t="s">
        <v>110</v>
      </c>
      <c r="D605" s="351" t="s">
        <v>404</v>
      </c>
      <c r="E605" s="351" t="str">
        <f>+'Merluza común Artesanal'!E496</f>
        <v>MAR BEN (966274)</v>
      </c>
      <c r="F605" s="354" t="s">
        <v>92</v>
      </c>
      <c r="G605" s="354" t="s">
        <v>93</v>
      </c>
      <c r="H605" s="356">
        <f>'Merluza común Artesanal'!G497</f>
        <v>4.3970000000000002</v>
      </c>
      <c r="I605" s="356">
        <f>'Merluza común Artesanal'!H497</f>
        <v>0</v>
      </c>
      <c r="J605" s="356">
        <f>'Merluza común Artesanal'!I497</f>
        <v>5.3360000000000003</v>
      </c>
      <c r="K605" s="356">
        <f>'Merluza común Artesanal'!J497</f>
        <v>1.782</v>
      </c>
      <c r="L605" s="356">
        <f>'Merluza común Artesanal'!K497</f>
        <v>3.5540000000000003</v>
      </c>
      <c r="M605" s="356">
        <f>'Merluza común Artesanal'!L497</f>
        <v>0.33395802098950522</v>
      </c>
      <c r="N605" s="567">
        <f>'Merluza común Artesanal'!M497</f>
        <v>0</v>
      </c>
      <c r="O605" s="451">
        <f>Resumen_año!$C$5</f>
        <v>44018</v>
      </c>
      <c r="P605" s="475">
        <v>2020</v>
      </c>
    </row>
    <row r="606" spans="1:16" ht="15.75" customHeight="1">
      <c r="A606" s="354" t="s">
        <v>88</v>
      </c>
      <c r="B606" s="354" t="s">
        <v>89</v>
      </c>
      <c r="C606" s="354" t="s">
        <v>110</v>
      </c>
      <c r="D606" s="351" t="s">
        <v>404</v>
      </c>
      <c r="E606" s="351" t="str">
        <f>+'Merluza común Artesanal'!E496</f>
        <v>MAR BEN (966274)</v>
      </c>
      <c r="F606" s="354" t="s">
        <v>94</v>
      </c>
      <c r="G606" s="354" t="s">
        <v>95</v>
      </c>
      <c r="H606" s="356">
        <f>'Merluza común Artesanal'!G498</f>
        <v>5.3360000000000003</v>
      </c>
      <c r="I606" s="356">
        <f>'Merluza común Artesanal'!H498</f>
        <v>0</v>
      </c>
      <c r="J606" s="356">
        <f>'Merluza común Artesanal'!I498</f>
        <v>8.89</v>
      </c>
      <c r="K606" s="356">
        <f>'Merluza común Artesanal'!J498</f>
        <v>0</v>
      </c>
      <c r="L606" s="356">
        <f>'Merluza común Artesanal'!K498</f>
        <v>8.89</v>
      </c>
      <c r="M606" s="356">
        <f>'Merluza común Artesanal'!L498</f>
        <v>0</v>
      </c>
      <c r="N606" s="567">
        <f>'Merluza común Artesanal'!M498</f>
        <v>0</v>
      </c>
      <c r="O606" s="451">
        <f>Resumen_año!$C$5</f>
        <v>44018</v>
      </c>
      <c r="P606" s="475">
        <v>2020</v>
      </c>
    </row>
    <row r="607" spans="1:16" ht="15.75" customHeight="1">
      <c r="A607" s="354" t="s">
        <v>88</v>
      </c>
      <c r="B607" s="354" t="s">
        <v>89</v>
      </c>
      <c r="C607" s="354" t="s">
        <v>110</v>
      </c>
      <c r="D607" s="351" t="s">
        <v>404</v>
      </c>
      <c r="E607" s="351" t="str">
        <f>+'Merluza común Artesanal'!E499</f>
        <v>MAR LOA (968228)</v>
      </c>
      <c r="F607" s="354" t="s">
        <v>91</v>
      </c>
      <c r="G607" s="354" t="s">
        <v>91</v>
      </c>
      <c r="H607" s="356">
        <f>'Merluza común Artesanal'!G499</f>
        <v>0.93899999999999995</v>
      </c>
      <c r="I607" s="356">
        <f>'Merluza común Artesanal'!H499</f>
        <v>0</v>
      </c>
      <c r="J607" s="356">
        <f>'Merluza común Artesanal'!I499</f>
        <v>0.93899999999999995</v>
      </c>
      <c r="K607" s="356">
        <f>'Merluza común Artesanal'!J499</f>
        <v>1.5710000000000002</v>
      </c>
      <c r="L607" s="356">
        <f>'Merluza común Artesanal'!K499</f>
        <v>-0.63200000000000023</v>
      </c>
      <c r="M607" s="356">
        <f>'Merluza común Artesanal'!L499</f>
        <v>1.6730564430244945</v>
      </c>
      <c r="N607" s="567">
        <f>'Merluza común Artesanal'!M499</f>
        <v>0</v>
      </c>
      <c r="O607" s="451">
        <f>Resumen_año!$C$5</f>
        <v>44018</v>
      </c>
      <c r="P607" s="475">
        <v>2020</v>
      </c>
    </row>
    <row r="608" spans="1:16" ht="15.75" customHeight="1">
      <c r="A608" s="354" t="s">
        <v>88</v>
      </c>
      <c r="B608" s="354" t="s">
        <v>89</v>
      </c>
      <c r="C608" s="354" t="s">
        <v>110</v>
      </c>
      <c r="D608" s="351" t="s">
        <v>404</v>
      </c>
      <c r="E608" s="351" t="str">
        <f>+'Merluza común Artesanal'!E499</f>
        <v>MAR LOA (968228)</v>
      </c>
      <c r="F608" s="354" t="s">
        <v>92</v>
      </c>
      <c r="G608" s="354" t="s">
        <v>93</v>
      </c>
      <c r="H608" s="356">
        <f>'Merluza común Artesanal'!G500</f>
        <v>4.3979999999999997</v>
      </c>
      <c r="I608" s="356">
        <f>'Merluza común Artesanal'!H500</f>
        <v>0</v>
      </c>
      <c r="J608" s="356">
        <f>'Merluza común Artesanal'!I500</f>
        <v>3.7659999999999996</v>
      </c>
      <c r="K608" s="356">
        <f>'Merluza común Artesanal'!J500</f>
        <v>2.4900000000000002</v>
      </c>
      <c r="L608" s="356">
        <f>'Merluza común Artesanal'!K500</f>
        <v>1.2759999999999994</v>
      </c>
      <c r="M608" s="356">
        <f>'Merluza común Artesanal'!L500</f>
        <v>0.66117896972915569</v>
      </c>
      <c r="N608" s="567">
        <f>'Merluza común Artesanal'!M500</f>
        <v>0</v>
      </c>
      <c r="O608" s="451">
        <f>Resumen_año!$C$5</f>
        <v>44018</v>
      </c>
      <c r="P608" s="475">
        <v>2020</v>
      </c>
    </row>
    <row r="609" spans="1:16" ht="15.75" customHeight="1">
      <c r="A609" s="354" t="s">
        <v>88</v>
      </c>
      <c r="B609" s="354" t="s">
        <v>89</v>
      </c>
      <c r="C609" s="354" t="s">
        <v>110</v>
      </c>
      <c r="D609" s="351" t="s">
        <v>404</v>
      </c>
      <c r="E609" s="351" t="str">
        <f>+'Merluza común Artesanal'!E499</f>
        <v>MAR LOA (968228)</v>
      </c>
      <c r="F609" s="354" t="s">
        <v>94</v>
      </c>
      <c r="G609" s="354" t="s">
        <v>95</v>
      </c>
      <c r="H609" s="356">
        <f>'Merluza común Artesanal'!G501</f>
        <v>5.3369999999999997</v>
      </c>
      <c r="I609" s="356">
        <f>'Merluza común Artesanal'!H501</f>
        <v>0</v>
      </c>
      <c r="J609" s="356">
        <f>'Merluza común Artesanal'!I501</f>
        <v>6.6129999999999995</v>
      </c>
      <c r="K609" s="356">
        <f>'Merluza común Artesanal'!J501</f>
        <v>0</v>
      </c>
      <c r="L609" s="356">
        <f>'Merluza común Artesanal'!K501</f>
        <v>6.6129999999999995</v>
      </c>
      <c r="M609" s="356">
        <f>'Merluza común Artesanal'!L501</f>
        <v>0</v>
      </c>
      <c r="N609" s="567">
        <f>'Merluza común Artesanal'!M501</f>
        <v>0</v>
      </c>
      <c r="O609" s="451">
        <f>Resumen_año!$C$5</f>
        <v>44018</v>
      </c>
      <c r="P609" s="475">
        <v>2020</v>
      </c>
    </row>
    <row r="610" spans="1:16" ht="15.75" customHeight="1">
      <c r="A610" s="354" t="s">
        <v>88</v>
      </c>
      <c r="B610" s="354" t="s">
        <v>89</v>
      </c>
      <c r="C610" s="354" t="s">
        <v>110</v>
      </c>
      <c r="D610" s="351" t="s">
        <v>404</v>
      </c>
      <c r="E610" s="351" t="str">
        <f>+'Merluza común Artesanal'!E502</f>
        <v>MAX RAPER I (965814)</v>
      </c>
      <c r="F610" s="354" t="s">
        <v>91</v>
      </c>
      <c r="G610" s="354" t="s">
        <v>95</v>
      </c>
      <c r="H610" s="356">
        <f>'Merluza común Artesanal'!G502</f>
        <v>0.93899999999999995</v>
      </c>
      <c r="I610" s="356">
        <f>'Merluza común Artesanal'!H502</f>
        <v>0</v>
      </c>
      <c r="J610" s="356">
        <f>'Merluza común Artesanal'!I502</f>
        <v>0.93899999999999995</v>
      </c>
      <c r="K610" s="356">
        <f>'Merluza común Artesanal'!J502</f>
        <v>0.72900000000000009</v>
      </c>
      <c r="L610" s="356">
        <f>'Merluza común Artesanal'!K502</f>
        <v>0.20999999999999985</v>
      </c>
      <c r="M610" s="356">
        <f>'Merluza común Artesanal'!L502</f>
        <v>0.77635782747603843</v>
      </c>
      <c r="N610" s="567">
        <f>'Merluza común Artesanal'!M502</f>
        <v>0</v>
      </c>
      <c r="O610" s="451">
        <f>Resumen_año!$C$5</f>
        <v>44018</v>
      </c>
      <c r="P610" s="475">
        <v>2020</v>
      </c>
    </row>
    <row r="611" spans="1:16" ht="15.75" customHeight="1">
      <c r="A611" s="354" t="s">
        <v>88</v>
      </c>
      <c r="B611" s="354" t="s">
        <v>89</v>
      </c>
      <c r="C611" s="354" t="s">
        <v>110</v>
      </c>
      <c r="D611" s="351" t="s">
        <v>404</v>
      </c>
      <c r="E611" s="351" t="str">
        <f>+'Merluza común Artesanal'!E502</f>
        <v>MAX RAPER I (965814)</v>
      </c>
      <c r="F611" s="354" t="s">
        <v>91</v>
      </c>
      <c r="G611" s="354" t="s">
        <v>91</v>
      </c>
      <c r="H611" s="356">
        <f>'Merluza común Artesanal'!G503</f>
        <v>4.3959999999999999</v>
      </c>
      <c r="I611" s="356">
        <f>'Merluza común Artesanal'!H503</f>
        <v>0</v>
      </c>
      <c r="J611" s="356">
        <f>'Merluza común Artesanal'!I503</f>
        <v>4.6059999999999999</v>
      </c>
      <c r="K611" s="356">
        <f>'Merluza común Artesanal'!J503</f>
        <v>2.8079999999999998</v>
      </c>
      <c r="L611" s="356">
        <f>'Merluza común Artesanal'!K503</f>
        <v>1.798</v>
      </c>
      <c r="M611" s="356">
        <f>'Merluza común Artesanal'!L503</f>
        <v>0.60963960052105948</v>
      </c>
      <c r="N611" s="567">
        <f>'Merluza común Artesanal'!M503</f>
        <v>0</v>
      </c>
      <c r="O611" s="451">
        <f>Resumen_año!$C$5</f>
        <v>44018</v>
      </c>
      <c r="P611" s="475">
        <v>2020</v>
      </c>
    </row>
    <row r="612" spans="1:16" ht="15.75" customHeight="1">
      <c r="A612" s="354" t="s">
        <v>88</v>
      </c>
      <c r="B612" s="354" t="s">
        <v>89</v>
      </c>
      <c r="C612" s="354" t="s">
        <v>110</v>
      </c>
      <c r="D612" s="351" t="s">
        <v>404</v>
      </c>
      <c r="E612" s="351" t="str">
        <f>+'Merluza común Artesanal'!E502</f>
        <v>MAX RAPER I (965814)</v>
      </c>
      <c r="F612" s="354" t="s">
        <v>92</v>
      </c>
      <c r="G612" s="354" t="s">
        <v>93</v>
      </c>
      <c r="H612" s="356">
        <f>'Merluza común Artesanal'!G504</f>
        <v>5.335</v>
      </c>
      <c r="I612" s="356">
        <f>'Merluza común Artesanal'!H504</f>
        <v>0</v>
      </c>
      <c r="J612" s="356">
        <f>'Merluza común Artesanal'!I504</f>
        <v>7.133</v>
      </c>
      <c r="K612" s="356">
        <f>'Merluza común Artesanal'!J504</f>
        <v>0</v>
      </c>
      <c r="L612" s="356">
        <f>'Merluza común Artesanal'!K504</f>
        <v>7.133</v>
      </c>
      <c r="M612" s="356">
        <f>'Merluza común Artesanal'!L504</f>
        <v>0</v>
      </c>
      <c r="N612" s="567">
        <f>'Merluza común Artesanal'!M504</f>
        <v>0</v>
      </c>
      <c r="O612" s="451">
        <f>Resumen_año!$C$5</f>
        <v>44018</v>
      </c>
      <c r="P612" s="475">
        <v>2020</v>
      </c>
    </row>
    <row r="613" spans="1:16" ht="15.75" customHeight="1">
      <c r="A613" s="354" t="s">
        <v>88</v>
      </c>
      <c r="B613" s="354" t="s">
        <v>89</v>
      </c>
      <c r="C613" s="354" t="s">
        <v>110</v>
      </c>
      <c r="D613" s="351" t="s">
        <v>404</v>
      </c>
      <c r="E613" s="351" t="str">
        <f>+'Merluza común Artesanal'!E505</f>
        <v>MISTER CHILE I (965767)</v>
      </c>
      <c r="F613" s="354" t="s">
        <v>94</v>
      </c>
      <c r="G613" s="354" t="s">
        <v>95</v>
      </c>
      <c r="H613" s="356">
        <f>'Merluza común Artesanal'!G505</f>
        <v>0.93899999999999995</v>
      </c>
      <c r="I613" s="356">
        <f>'Merluza común Artesanal'!H505</f>
        <v>0</v>
      </c>
      <c r="J613" s="356">
        <f>'Merluza común Artesanal'!I505</f>
        <v>0.93899999999999995</v>
      </c>
      <c r="K613" s="356">
        <f>'Merluza común Artesanal'!J505</f>
        <v>0.16200000000000001</v>
      </c>
      <c r="L613" s="356">
        <f>'Merluza común Artesanal'!K505</f>
        <v>0.77699999999999991</v>
      </c>
      <c r="M613" s="356">
        <f>'Merluza común Artesanal'!L505</f>
        <v>0.17252396166134187</v>
      </c>
      <c r="N613" s="567">
        <f>'Merluza común Artesanal'!M505</f>
        <v>0</v>
      </c>
      <c r="O613" s="451">
        <f>Resumen_año!$C$5</f>
        <v>44018</v>
      </c>
      <c r="P613" s="475">
        <v>2020</v>
      </c>
    </row>
    <row r="614" spans="1:16" ht="15.75" customHeight="1">
      <c r="A614" s="354" t="s">
        <v>88</v>
      </c>
      <c r="B614" s="354" t="s">
        <v>89</v>
      </c>
      <c r="C614" s="354" t="s">
        <v>110</v>
      </c>
      <c r="D614" s="351" t="s">
        <v>404</v>
      </c>
      <c r="E614" s="351" t="str">
        <f>+'Merluza común Artesanal'!E505</f>
        <v>MISTER CHILE I (965767)</v>
      </c>
      <c r="F614" s="354" t="s">
        <v>91</v>
      </c>
      <c r="G614" s="354" t="s">
        <v>95</v>
      </c>
      <c r="H614" s="356">
        <f>'Merluza común Artesanal'!G506</f>
        <v>4.3970000000000002</v>
      </c>
      <c r="I614" s="356">
        <f>'Merluza común Artesanal'!H506</f>
        <v>0</v>
      </c>
      <c r="J614" s="356">
        <f>'Merluza común Artesanal'!I506</f>
        <v>5.1740000000000004</v>
      </c>
      <c r="K614" s="356">
        <f>'Merluza común Artesanal'!J506</f>
        <v>2.4740000000000002</v>
      </c>
      <c r="L614" s="356">
        <f>'Merluza común Artesanal'!K506</f>
        <v>2.7</v>
      </c>
      <c r="M614" s="356">
        <f>'Merluza común Artesanal'!L506</f>
        <v>0.47816003092385001</v>
      </c>
      <c r="N614" s="567">
        <f>'Merluza común Artesanal'!M506</f>
        <v>0</v>
      </c>
      <c r="O614" s="451">
        <f>Resumen_año!$C$5</f>
        <v>44018</v>
      </c>
      <c r="P614" s="475">
        <v>2020</v>
      </c>
    </row>
    <row r="615" spans="1:16" ht="15.75" customHeight="1">
      <c r="A615" s="354" t="s">
        <v>88</v>
      </c>
      <c r="B615" s="354" t="s">
        <v>89</v>
      </c>
      <c r="C615" s="354" t="s">
        <v>110</v>
      </c>
      <c r="D615" s="351" t="s">
        <v>404</v>
      </c>
      <c r="E615" s="351" t="str">
        <f>+'Merluza común Artesanal'!E505</f>
        <v>MISTER CHILE I (965767)</v>
      </c>
      <c r="F615" s="354" t="s">
        <v>91</v>
      </c>
      <c r="G615" s="354" t="s">
        <v>91</v>
      </c>
      <c r="H615" s="356">
        <f>'Merluza común Artesanal'!G507</f>
        <v>5.3360000000000003</v>
      </c>
      <c r="I615" s="356">
        <f>'Merluza común Artesanal'!H507</f>
        <v>0</v>
      </c>
      <c r="J615" s="356">
        <f>'Merluza común Artesanal'!I507</f>
        <v>8.0360000000000014</v>
      </c>
      <c r="K615" s="356">
        <f>'Merluza común Artesanal'!J507</f>
        <v>0.54</v>
      </c>
      <c r="L615" s="356">
        <f>'Merluza común Artesanal'!K507</f>
        <v>7.4960000000000013</v>
      </c>
      <c r="M615" s="356">
        <f>'Merluza común Artesanal'!L507</f>
        <v>6.7197610751617717E-2</v>
      </c>
      <c r="N615" s="567">
        <f>'Merluza común Artesanal'!M507</f>
        <v>0</v>
      </c>
      <c r="O615" s="451">
        <f>Resumen_año!$C$5</f>
        <v>44018</v>
      </c>
      <c r="P615" s="475">
        <v>2020</v>
      </c>
    </row>
    <row r="616" spans="1:16" ht="15.75" customHeight="1">
      <c r="A616" s="354" t="s">
        <v>88</v>
      </c>
      <c r="B616" s="354" t="s">
        <v>89</v>
      </c>
      <c r="C616" s="354" t="s">
        <v>110</v>
      </c>
      <c r="D616" s="351" t="s">
        <v>404</v>
      </c>
      <c r="E616" s="351" t="str">
        <f>+'Merluza común Artesanal'!E508</f>
        <v>ODISEO I (962284)</v>
      </c>
      <c r="F616" s="354" t="s">
        <v>92</v>
      </c>
      <c r="G616" s="354" t="s">
        <v>93</v>
      </c>
      <c r="H616" s="356">
        <f>'Merluza común Artesanal'!G508</f>
        <v>0.94</v>
      </c>
      <c r="I616" s="356">
        <f>'Merluza común Artesanal'!H508</f>
        <v>0</v>
      </c>
      <c r="J616" s="356">
        <f>'Merluza común Artesanal'!I508</f>
        <v>0.94</v>
      </c>
      <c r="K616" s="356">
        <f>'Merluza común Artesanal'!J508</f>
        <v>0.81</v>
      </c>
      <c r="L616" s="356">
        <f>'Merluza común Artesanal'!K508</f>
        <v>0.12999999999999989</v>
      </c>
      <c r="M616" s="356">
        <f>'Merluza común Artesanal'!L508</f>
        <v>0.86170212765957455</v>
      </c>
      <c r="N616" s="567">
        <f>'Merluza común Artesanal'!M508</f>
        <v>0</v>
      </c>
      <c r="O616" s="451">
        <f>Resumen_año!$C$5</f>
        <v>44018</v>
      </c>
      <c r="P616" s="475">
        <v>2020</v>
      </c>
    </row>
    <row r="617" spans="1:16" ht="15.75" customHeight="1">
      <c r="A617" s="354" t="s">
        <v>88</v>
      </c>
      <c r="B617" s="354" t="s">
        <v>89</v>
      </c>
      <c r="C617" s="354" t="s">
        <v>110</v>
      </c>
      <c r="D617" s="351" t="s">
        <v>404</v>
      </c>
      <c r="E617" s="351" t="str">
        <f>+'Merluza común Artesanal'!E508</f>
        <v>ODISEO I (962284)</v>
      </c>
      <c r="F617" s="354" t="s">
        <v>94</v>
      </c>
      <c r="G617" s="354" t="s">
        <v>95</v>
      </c>
      <c r="H617" s="356">
        <f>'Merluza común Artesanal'!G509</f>
        <v>4.399</v>
      </c>
      <c r="I617" s="356">
        <f>'Merluza común Artesanal'!H509</f>
        <v>0</v>
      </c>
      <c r="J617" s="356">
        <f>'Merluza común Artesanal'!I509</f>
        <v>4.5289999999999999</v>
      </c>
      <c r="K617" s="356">
        <f>'Merluza común Artesanal'!J509</f>
        <v>0.40500000000000003</v>
      </c>
      <c r="L617" s="356">
        <f>'Merluza común Artesanal'!K509</f>
        <v>4.1239999999999997</v>
      </c>
      <c r="M617" s="356">
        <f>'Merluza común Artesanal'!L509</f>
        <v>8.942371384411571E-2</v>
      </c>
      <c r="N617" s="567">
        <f>'Merluza común Artesanal'!M509</f>
        <v>0</v>
      </c>
      <c r="O617" s="451">
        <f>Resumen_año!$C$5</f>
        <v>44018</v>
      </c>
      <c r="P617" s="475">
        <v>2020</v>
      </c>
    </row>
    <row r="618" spans="1:16" ht="15.75" customHeight="1">
      <c r="A618" s="354" t="s">
        <v>88</v>
      </c>
      <c r="B618" s="354" t="s">
        <v>89</v>
      </c>
      <c r="C618" s="354" t="s">
        <v>110</v>
      </c>
      <c r="D618" s="351" t="s">
        <v>404</v>
      </c>
      <c r="E618" s="351" t="str">
        <f>+'Merluza común Artesanal'!E508</f>
        <v>ODISEO I (962284)</v>
      </c>
      <c r="F618" s="354" t="s">
        <v>91</v>
      </c>
      <c r="G618" s="354" t="s">
        <v>95</v>
      </c>
      <c r="H618" s="356">
        <f>'Merluza común Artesanal'!G510</f>
        <v>5.3380000000000001</v>
      </c>
      <c r="I618" s="356">
        <f>'Merluza común Artesanal'!H510</f>
        <v>0</v>
      </c>
      <c r="J618" s="356">
        <f>'Merluza común Artesanal'!I510</f>
        <v>9.4619999999999997</v>
      </c>
      <c r="K618" s="356">
        <f>'Merluza común Artesanal'!J510</f>
        <v>0</v>
      </c>
      <c r="L618" s="356">
        <f>'Merluza común Artesanal'!K510</f>
        <v>9.4619999999999997</v>
      </c>
      <c r="M618" s="356">
        <f>'Merluza común Artesanal'!L510</f>
        <v>0</v>
      </c>
      <c r="N618" s="567">
        <f>'Merluza común Artesanal'!M510</f>
        <v>0</v>
      </c>
      <c r="O618" s="451">
        <f>Resumen_año!$C$5</f>
        <v>44018</v>
      </c>
      <c r="P618" s="475">
        <v>2020</v>
      </c>
    </row>
    <row r="619" spans="1:16" ht="15.75" customHeight="1">
      <c r="A619" s="354" t="s">
        <v>88</v>
      </c>
      <c r="B619" s="354" t="s">
        <v>89</v>
      </c>
      <c r="C619" s="354" t="s">
        <v>110</v>
      </c>
      <c r="D619" s="351" t="s">
        <v>404</v>
      </c>
      <c r="E619" s="351" t="str">
        <f>+'Merluza común Artesanal'!E511</f>
        <v>PITUFO III (966444)</v>
      </c>
      <c r="F619" s="354" t="s">
        <v>91</v>
      </c>
      <c r="G619" s="354" t="s">
        <v>91</v>
      </c>
      <c r="H619" s="356">
        <f>'Merluza común Artesanal'!G511</f>
        <v>0.93899999999999995</v>
      </c>
      <c r="I619" s="356">
        <f>'Merluza común Artesanal'!H511</f>
        <v>0</v>
      </c>
      <c r="J619" s="356">
        <f>'Merluza común Artesanal'!I511</f>
        <v>0.93899999999999995</v>
      </c>
      <c r="K619" s="356">
        <f>'Merluza común Artesanal'!J511</f>
        <v>0.47</v>
      </c>
      <c r="L619" s="356">
        <f>'Merluza común Artesanal'!K511</f>
        <v>0.46899999999999997</v>
      </c>
      <c r="M619" s="356">
        <f>'Merluza común Artesanal'!L511</f>
        <v>0.50053248136315232</v>
      </c>
      <c r="N619" s="567">
        <f>'Merluza común Artesanal'!M511</f>
        <v>0</v>
      </c>
      <c r="O619" s="451">
        <f>Resumen_año!$C$5</f>
        <v>44018</v>
      </c>
      <c r="P619" s="475">
        <v>2020</v>
      </c>
    </row>
    <row r="620" spans="1:16" ht="15.75" customHeight="1">
      <c r="A620" s="354" t="s">
        <v>88</v>
      </c>
      <c r="B620" s="354" t="s">
        <v>89</v>
      </c>
      <c r="C620" s="354" t="s">
        <v>110</v>
      </c>
      <c r="D620" s="351" t="s">
        <v>404</v>
      </c>
      <c r="E620" s="351" t="str">
        <f>+'Merluza común Artesanal'!E511</f>
        <v>PITUFO III (966444)</v>
      </c>
      <c r="F620" s="354" t="s">
        <v>92</v>
      </c>
      <c r="G620" s="354" t="s">
        <v>93</v>
      </c>
      <c r="H620" s="356">
        <f>'Merluza común Artesanal'!G512</f>
        <v>4.3979999999999997</v>
      </c>
      <c r="I620" s="356">
        <f>'Merluza común Artesanal'!H512</f>
        <v>0</v>
      </c>
      <c r="J620" s="356">
        <f>'Merluza común Artesanal'!I512</f>
        <v>4.867</v>
      </c>
      <c r="K620" s="356">
        <f>'Merluza común Artesanal'!J512</f>
        <v>2.76</v>
      </c>
      <c r="L620" s="356">
        <f>'Merluza común Artesanal'!K512</f>
        <v>2.1070000000000002</v>
      </c>
      <c r="M620" s="356">
        <f>'Merluza común Artesanal'!L512</f>
        <v>0.56708444627080334</v>
      </c>
      <c r="N620" s="567">
        <f>'Merluza común Artesanal'!M512</f>
        <v>0</v>
      </c>
      <c r="O620" s="451">
        <f>Resumen_año!$C$5</f>
        <v>44018</v>
      </c>
      <c r="P620" s="475">
        <v>2020</v>
      </c>
    </row>
    <row r="621" spans="1:16" ht="15.75" customHeight="1">
      <c r="A621" s="354" t="s">
        <v>88</v>
      </c>
      <c r="B621" s="354" t="s">
        <v>89</v>
      </c>
      <c r="C621" s="354" t="s">
        <v>110</v>
      </c>
      <c r="D621" s="351" t="s">
        <v>404</v>
      </c>
      <c r="E621" s="351" t="str">
        <f>+'Merluza común Artesanal'!E511</f>
        <v>PITUFO III (966444)</v>
      </c>
      <c r="F621" s="354" t="s">
        <v>94</v>
      </c>
      <c r="G621" s="354" t="s">
        <v>95</v>
      </c>
      <c r="H621" s="356">
        <f>'Merluza común Artesanal'!G513</f>
        <v>5.3369999999999997</v>
      </c>
      <c r="I621" s="356">
        <f>'Merluza común Artesanal'!H513</f>
        <v>0</v>
      </c>
      <c r="J621" s="356">
        <f>'Merluza común Artesanal'!I513</f>
        <v>7.444</v>
      </c>
      <c r="K621" s="356">
        <f>'Merluza común Artesanal'!J513</f>
        <v>0.03</v>
      </c>
      <c r="L621" s="356">
        <f>'Merluza común Artesanal'!K513</f>
        <v>7.4139999999999997</v>
      </c>
      <c r="M621" s="356">
        <f>'Merluza común Artesanal'!L513</f>
        <v>4.0300913487372383E-3</v>
      </c>
      <c r="N621" s="567">
        <f>'Merluza común Artesanal'!M513</f>
        <v>0</v>
      </c>
      <c r="O621" s="451">
        <f>Resumen_año!$C$5</f>
        <v>44018</v>
      </c>
      <c r="P621" s="475">
        <v>2020</v>
      </c>
    </row>
    <row r="622" spans="1:16" ht="15.75" customHeight="1">
      <c r="A622" s="354" t="s">
        <v>88</v>
      </c>
      <c r="B622" s="354" t="s">
        <v>89</v>
      </c>
      <c r="C622" s="354" t="s">
        <v>110</v>
      </c>
      <c r="D622" s="351" t="s">
        <v>404</v>
      </c>
      <c r="E622" s="351" t="str">
        <f>+'Merluza común Artesanal'!E514</f>
        <v>PUNTA DE LOBOS II (968163)</v>
      </c>
      <c r="F622" s="354" t="s">
        <v>91</v>
      </c>
      <c r="G622" s="354" t="s">
        <v>95</v>
      </c>
      <c r="H622" s="356">
        <f>'Merluza común Artesanal'!G514</f>
        <v>0.93899999999999995</v>
      </c>
      <c r="I622" s="356">
        <f>'Merluza común Artesanal'!H514</f>
        <v>0</v>
      </c>
      <c r="J622" s="356">
        <f>'Merluza común Artesanal'!I514</f>
        <v>0.93899999999999995</v>
      </c>
      <c r="K622" s="356">
        <f>'Merluza común Artesanal'!J514</f>
        <v>2.16</v>
      </c>
      <c r="L622" s="356">
        <f>'Merluza común Artesanal'!K514</f>
        <v>-1.2210000000000001</v>
      </c>
      <c r="M622" s="356">
        <f>'Merluza común Artesanal'!L514</f>
        <v>2.3003194888178915</v>
      </c>
      <c r="N622" s="567">
        <f>'Merluza común Artesanal'!M514</f>
        <v>0</v>
      </c>
      <c r="O622" s="451">
        <f>Resumen_año!$C$5</f>
        <v>44018</v>
      </c>
      <c r="P622" s="475">
        <v>2020</v>
      </c>
    </row>
    <row r="623" spans="1:16" ht="15.75" customHeight="1">
      <c r="A623" s="354" t="s">
        <v>88</v>
      </c>
      <c r="B623" s="354" t="s">
        <v>89</v>
      </c>
      <c r="C623" s="354" t="s">
        <v>110</v>
      </c>
      <c r="D623" s="351" t="s">
        <v>404</v>
      </c>
      <c r="E623" s="351" t="str">
        <f>+'Merluza común Artesanal'!E514</f>
        <v>PUNTA DE LOBOS II (968163)</v>
      </c>
      <c r="F623" s="354" t="s">
        <v>91</v>
      </c>
      <c r="G623" s="354" t="s">
        <v>91</v>
      </c>
      <c r="H623" s="356">
        <f>'Merluza común Artesanal'!G515</f>
        <v>7.0670000000000002</v>
      </c>
      <c r="I623" s="356">
        <f>'Merluza común Artesanal'!H515</f>
        <v>0</v>
      </c>
      <c r="J623" s="356">
        <f>'Merluza común Artesanal'!I515</f>
        <v>5.8460000000000001</v>
      </c>
      <c r="K623" s="356">
        <f>'Merluza común Artesanal'!J515</f>
        <v>3.2</v>
      </c>
      <c r="L623" s="356">
        <f>'Merluza común Artesanal'!K515</f>
        <v>2.6459999999999999</v>
      </c>
      <c r="M623" s="356">
        <f>'Merluza común Artesanal'!L515</f>
        <v>0.54738282586383857</v>
      </c>
      <c r="N623" s="567">
        <f>'Merluza común Artesanal'!M515</f>
        <v>43937</v>
      </c>
      <c r="O623" s="451">
        <f>Resumen_año!$C$5</f>
        <v>44018</v>
      </c>
      <c r="P623" s="475">
        <v>2020</v>
      </c>
    </row>
    <row r="624" spans="1:16" ht="15.75" customHeight="1">
      <c r="A624" s="354" t="s">
        <v>88</v>
      </c>
      <c r="B624" s="354" t="s">
        <v>89</v>
      </c>
      <c r="C624" s="354" t="s">
        <v>110</v>
      </c>
      <c r="D624" s="351" t="s">
        <v>404</v>
      </c>
      <c r="E624" s="351" t="str">
        <f>+'Merluza común Artesanal'!E514</f>
        <v>PUNTA DE LOBOS II (968163)</v>
      </c>
      <c r="F624" s="354" t="s">
        <v>92</v>
      </c>
      <c r="G624" s="354" t="s">
        <v>93</v>
      </c>
      <c r="H624" s="356">
        <f>'Merluza común Artesanal'!G516</f>
        <v>2.669</v>
      </c>
      <c r="I624" s="356">
        <f>'Merluza común Artesanal'!H516</f>
        <v>0</v>
      </c>
      <c r="J624" s="356">
        <f>'Merluza común Artesanal'!I516</f>
        <v>5.3149999999999995</v>
      </c>
      <c r="K624" s="356">
        <f>'Merluza común Artesanal'!J516</f>
        <v>0</v>
      </c>
      <c r="L624" s="356">
        <f>'Merluza común Artesanal'!K516</f>
        <v>5.3149999999999995</v>
      </c>
      <c r="M624" s="356">
        <f>'Merluza común Artesanal'!L516</f>
        <v>0</v>
      </c>
      <c r="N624" s="567">
        <f>'Merluza común Artesanal'!M516</f>
        <v>0</v>
      </c>
      <c r="O624" s="451">
        <f>Resumen_año!$C$5</f>
        <v>44018</v>
      </c>
      <c r="P624" s="475">
        <v>2020</v>
      </c>
    </row>
    <row r="625" spans="1:16" ht="15.75" customHeight="1">
      <c r="A625" s="354" t="s">
        <v>88</v>
      </c>
      <c r="B625" s="354" t="s">
        <v>89</v>
      </c>
      <c r="C625" s="354" t="s">
        <v>110</v>
      </c>
      <c r="D625" s="351" t="s">
        <v>404</v>
      </c>
      <c r="E625" s="351" t="str">
        <f>+'Merluza común Artesanal'!E517</f>
        <v>PUNTA DE LOBOS I (967155)</v>
      </c>
      <c r="F625" s="354" t="s">
        <v>94</v>
      </c>
      <c r="G625" s="354" t="s">
        <v>95</v>
      </c>
      <c r="H625" s="356">
        <f>'Merluza común Artesanal'!G517</f>
        <v>0.93899999999999995</v>
      </c>
      <c r="I625" s="356">
        <f>'Merluza común Artesanal'!H517</f>
        <v>0</v>
      </c>
      <c r="J625" s="356">
        <f>'Merluza común Artesanal'!I517</f>
        <v>0.93899999999999995</v>
      </c>
      <c r="K625" s="356">
        <f>'Merluza común Artesanal'!J517</f>
        <v>1.27</v>
      </c>
      <c r="L625" s="356">
        <f>'Merluza común Artesanal'!K517</f>
        <v>-0.33100000000000007</v>
      </c>
      <c r="M625" s="356">
        <f>'Merluza común Artesanal'!L517</f>
        <v>1.3525026624068159</v>
      </c>
      <c r="N625" s="567">
        <f>'Merluza común Artesanal'!M517</f>
        <v>43858</v>
      </c>
      <c r="O625" s="451">
        <f>Resumen_año!$C$5</f>
        <v>44018</v>
      </c>
      <c r="P625" s="475">
        <v>2020</v>
      </c>
    </row>
    <row r="626" spans="1:16" ht="15.75" customHeight="1">
      <c r="A626" s="354" t="s">
        <v>88</v>
      </c>
      <c r="B626" s="354" t="s">
        <v>89</v>
      </c>
      <c r="C626" s="354" t="s">
        <v>110</v>
      </c>
      <c r="D626" s="351" t="s">
        <v>404</v>
      </c>
      <c r="E626" s="351" t="str">
        <f>+'Merluza común Artesanal'!E517</f>
        <v>PUNTA DE LOBOS I (967155)</v>
      </c>
      <c r="F626" s="354" t="s">
        <v>91</v>
      </c>
      <c r="G626" s="354" t="s">
        <v>95</v>
      </c>
      <c r="H626" s="356">
        <f>'Merluza común Artesanal'!G518</f>
        <v>4.399</v>
      </c>
      <c r="I626" s="356">
        <f>'Merluza común Artesanal'!H518</f>
        <v>0</v>
      </c>
      <c r="J626" s="356">
        <f>'Merluza común Artesanal'!I518</f>
        <v>4.0679999999999996</v>
      </c>
      <c r="K626" s="356">
        <f>'Merluza común Artesanal'!J518</f>
        <v>0</v>
      </c>
      <c r="L626" s="356">
        <f>'Merluza común Artesanal'!K518</f>
        <v>4.0679999999999996</v>
      </c>
      <c r="M626" s="356">
        <f>'Merluza común Artesanal'!L518</f>
        <v>0</v>
      </c>
      <c r="N626" s="567">
        <f>'Merluza común Artesanal'!M518</f>
        <v>0</v>
      </c>
      <c r="O626" s="451">
        <f>Resumen_año!$C$5</f>
        <v>44018</v>
      </c>
      <c r="P626" s="475">
        <v>2020</v>
      </c>
    </row>
    <row r="627" spans="1:16" ht="15.75" customHeight="1">
      <c r="A627" s="354" t="s">
        <v>88</v>
      </c>
      <c r="B627" s="354" t="s">
        <v>89</v>
      </c>
      <c r="C627" s="354" t="s">
        <v>110</v>
      </c>
      <c r="D627" s="351" t="s">
        <v>404</v>
      </c>
      <c r="E627" s="351" t="str">
        <f>+'Merluza común Artesanal'!E517</f>
        <v>PUNTA DE LOBOS I (967155)</v>
      </c>
      <c r="F627" s="354" t="s">
        <v>91</v>
      </c>
      <c r="G627" s="354" t="s">
        <v>91</v>
      </c>
      <c r="H627" s="356">
        <f>'Merluza común Artesanal'!G519</f>
        <v>5.3380000000000001</v>
      </c>
      <c r="I627" s="356">
        <f>'Merluza común Artesanal'!H519</f>
        <v>0</v>
      </c>
      <c r="J627" s="356">
        <f>'Merluza común Artesanal'!I519</f>
        <v>9.4059999999999988</v>
      </c>
      <c r="K627" s="356">
        <f>'Merluza común Artesanal'!J519</f>
        <v>0</v>
      </c>
      <c r="L627" s="356">
        <f>'Merluza común Artesanal'!K519</f>
        <v>9.4059999999999988</v>
      </c>
      <c r="M627" s="356">
        <f>'Merluza común Artesanal'!L519</f>
        <v>0</v>
      </c>
      <c r="N627" s="567">
        <f>'Merluza común Artesanal'!M519</f>
        <v>0</v>
      </c>
      <c r="O627" s="451">
        <f>Resumen_año!$C$5</f>
        <v>44018</v>
      </c>
      <c r="P627" s="475">
        <v>2020</v>
      </c>
    </row>
    <row r="628" spans="1:16" ht="15.75" customHeight="1">
      <c r="A628" s="354" t="s">
        <v>88</v>
      </c>
      <c r="B628" s="354" t="s">
        <v>89</v>
      </c>
      <c r="C628" s="354" t="s">
        <v>110</v>
      </c>
      <c r="D628" s="351" t="s">
        <v>404</v>
      </c>
      <c r="E628" s="351" t="str">
        <f>+'Merluza común Artesanal'!E520</f>
        <v>PUNTA DEL ESTE I (966953)</v>
      </c>
      <c r="F628" s="354" t="s">
        <v>92</v>
      </c>
      <c r="G628" s="354" t="s">
        <v>93</v>
      </c>
      <c r="H628" s="356">
        <f>'Merluza común Artesanal'!G520</f>
        <v>0.94</v>
      </c>
      <c r="I628" s="356">
        <f>'Merluza común Artesanal'!H520</f>
        <v>0</v>
      </c>
      <c r="J628" s="356">
        <f>'Merluza común Artesanal'!I520</f>
        <v>0.94</v>
      </c>
      <c r="K628" s="356">
        <f>'Merluza común Artesanal'!J520</f>
        <v>0</v>
      </c>
      <c r="L628" s="356">
        <f>'Merluza común Artesanal'!K520</f>
        <v>0.94</v>
      </c>
      <c r="M628" s="356">
        <f>'Merluza común Artesanal'!L520</f>
        <v>0</v>
      </c>
      <c r="N628" s="567">
        <f>'Merluza común Artesanal'!M520</f>
        <v>0</v>
      </c>
      <c r="O628" s="451">
        <f>Resumen_año!$C$5</f>
        <v>44018</v>
      </c>
      <c r="P628" s="475">
        <v>2020</v>
      </c>
    </row>
    <row r="629" spans="1:16" ht="15.75" customHeight="1">
      <c r="A629" s="354" t="s">
        <v>88</v>
      </c>
      <c r="B629" s="354" t="s">
        <v>89</v>
      </c>
      <c r="C629" s="354" t="s">
        <v>110</v>
      </c>
      <c r="D629" s="351" t="s">
        <v>404</v>
      </c>
      <c r="E629" s="351" t="str">
        <f>+'Merluza común Artesanal'!E520</f>
        <v>PUNTA DEL ESTE I (966953)</v>
      </c>
      <c r="F629" s="354" t="s">
        <v>94</v>
      </c>
      <c r="G629" s="354" t="s">
        <v>95</v>
      </c>
      <c r="H629" s="356">
        <f>'Merluza común Artesanal'!G521</f>
        <v>4.4000000000000004</v>
      </c>
      <c r="I629" s="356">
        <f>'Merluza común Artesanal'!H521</f>
        <v>0</v>
      </c>
      <c r="J629" s="356">
        <f>'Merluza común Artesanal'!I521</f>
        <v>5.34</v>
      </c>
      <c r="K629" s="356">
        <f>'Merluza común Artesanal'!J521</f>
        <v>2.29</v>
      </c>
      <c r="L629" s="356">
        <f>'Merluza común Artesanal'!K521</f>
        <v>3.05</v>
      </c>
      <c r="M629" s="356">
        <f>'Merluza común Artesanal'!L521</f>
        <v>0.42883895131086142</v>
      </c>
      <c r="N629" s="567">
        <f>'Merluza común Artesanal'!M521</f>
        <v>0</v>
      </c>
      <c r="O629" s="451">
        <f>Resumen_año!$C$5</f>
        <v>44018</v>
      </c>
      <c r="P629" s="475">
        <v>2020</v>
      </c>
    </row>
    <row r="630" spans="1:16" ht="15.75" customHeight="1">
      <c r="A630" s="354" t="s">
        <v>88</v>
      </c>
      <c r="B630" s="354" t="s">
        <v>89</v>
      </c>
      <c r="C630" s="354" t="s">
        <v>110</v>
      </c>
      <c r="D630" s="351" t="s">
        <v>404</v>
      </c>
      <c r="E630" s="351" t="str">
        <f>+'Merluza común Artesanal'!E520</f>
        <v>PUNTA DEL ESTE I (966953)</v>
      </c>
      <c r="F630" s="354" t="s">
        <v>91</v>
      </c>
      <c r="G630" s="354" t="s">
        <v>91</v>
      </c>
      <c r="H630" s="356">
        <f>'Merluza común Artesanal'!G522</f>
        <v>5.3390000000000004</v>
      </c>
      <c r="I630" s="356">
        <f>'Merluza común Artesanal'!H522</f>
        <v>0</v>
      </c>
      <c r="J630" s="356">
        <f>'Merluza común Artesanal'!I522</f>
        <v>8.3889999999999993</v>
      </c>
      <c r="K630" s="356">
        <f>'Merluza común Artesanal'!J522</f>
        <v>0</v>
      </c>
      <c r="L630" s="356">
        <f>'Merluza común Artesanal'!K522</f>
        <v>8.3889999999999993</v>
      </c>
      <c r="M630" s="356">
        <f>'Merluza común Artesanal'!L522</f>
        <v>0</v>
      </c>
      <c r="N630" s="567">
        <f>'Merluza común Artesanal'!M522</f>
        <v>0</v>
      </c>
      <c r="O630" s="451">
        <f>Resumen_año!$C$5</f>
        <v>44018</v>
      </c>
      <c r="P630" s="475">
        <v>2020</v>
      </c>
    </row>
    <row r="631" spans="1:16" ht="15.75" customHeight="1">
      <c r="A631" s="354" t="s">
        <v>88</v>
      </c>
      <c r="B631" s="354" t="s">
        <v>89</v>
      </c>
      <c r="C631" s="354" t="s">
        <v>110</v>
      </c>
      <c r="D631" s="351" t="s">
        <v>404</v>
      </c>
      <c r="E631" s="351" t="str">
        <f>+'Merluza común Artesanal'!E523</f>
        <v>RAYO DE SOL IV (965226)</v>
      </c>
      <c r="F631" s="354" t="s">
        <v>92</v>
      </c>
      <c r="G631" s="354" t="s">
        <v>93</v>
      </c>
      <c r="H631" s="356">
        <f>'Merluza común Artesanal'!G523</f>
        <v>0.93899999999999995</v>
      </c>
      <c r="I631" s="356">
        <f>'Merluza común Artesanal'!H523</f>
        <v>0</v>
      </c>
      <c r="J631" s="356">
        <f>'Merluza común Artesanal'!I523</f>
        <v>0.93899999999999995</v>
      </c>
      <c r="K631" s="356">
        <f>'Merluza común Artesanal'!J523</f>
        <v>0.6</v>
      </c>
      <c r="L631" s="356">
        <f>'Merluza común Artesanal'!K523</f>
        <v>0.33899999999999997</v>
      </c>
      <c r="M631" s="356">
        <f>'Merluza común Artesanal'!L523</f>
        <v>0.63897763578274758</v>
      </c>
      <c r="N631" s="567">
        <f>'Merluza común Artesanal'!M523</f>
        <v>0</v>
      </c>
      <c r="O631" s="451">
        <f>Resumen_año!$C$5</f>
        <v>44018</v>
      </c>
      <c r="P631" s="475">
        <v>2020</v>
      </c>
    </row>
    <row r="632" spans="1:16" ht="15.75" customHeight="1">
      <c r="A632" s="354" t="s">
        <v>88</v>
      </c>
      <c r="B632" s="354" t="s">
        <v>89</v>
      </c>
      <c r="C632" s="354" t="s">
        <v>110</v>
      </c>
      <c r="D632" s="351" t="s">
        <v>404</v>
      </c>
      <c r="E632" s="351" t="str">
        <f>+'Merluza común Artesanal'!E523</f>
        <v>RAYO DE SOL IV (965226)</v>
      </c>
      <c r="F632" s="354" t="s">
        <v>94</v>
      </c>
      <c r="G632" s="354" t="s">
        <v>95</v>
      </c>
      <c r="H632" s="356">
        <f>'Merluza común Artesanal'!G524</f>
        <v>4.3979999999999997</v>
      </c>
      <c r="I632" s="356">
        <f>'Merluza común Artesanal'!H524</f>
        <v>0</v>
      </c>
      <c r="J632" s="356">
        <f>'Merluza común Artesanal'!I524</f>
        <v>4.7370000000000001</v>
      </c>
      <c r="K632" s="356">
        <f>'Merluza común Artesanal'!J524</f>
        <v>2.0630000000000002</v>
      </c>
      <c r="L632" s="356">
        <f>'Merluza común Artesanal'!K524</f>
        <v>2.6739999999999999</v>
      </c>
      <c r="M632" s="356">
        <f>'Merluza común Artesanal'!L524</f>
        <v>0.4355077052987123</v>
      </c>
      <c r="N632" s="567">
        <f>'Merluza común Artesanal'!M524</f>
        <v>0</v>
      </c>
      <c r="O632" s="451">
        <f>Resumen_año!$C$5</f>
        <v>44018</v>
      </c>
      <c r="P632" s="475">
        <v>2020</v>
      </c>
    </row>
    <row r="633" spans="1:16" ht="15.75" customHeight="1">
      <c r="A633" s="354" t="s">
        <v>88</v>
      </c>
      <c r="B633" s="354" t="s">
        <v>89</v>
      </c>
      <c r="C633" s="354" t="s">
        <v>110</v>
      </c>
      <c r="D633" s="351" t="s">
        <v>404</v>
      </c>
      <c r="E633" s="351" t="str">
        <f>+'Merluza común Artesanal'!E523</f>
        <v>RAYO DE SOL IV (965226)</v>
      </c>
      <c r="F633" s="354" t="s">
        <v>91</v>
      </c>
      <c r="G633" s="354" t="s">
        <v>95</v>
      </c>
      <c r="H633" s="356">
        <f>'Merluza común Artesanal'!G525</f>
        <v>5.3369999999999997</v>
      </c>
      <c r="I633" s="356">
        <f>'Merluza común Artesanal'!H525</f>
        <v>0</v>
      </c>
      <c r="J633" s="356">
        <f>'Merluza común Artesanal'!I525</f>
        <v>8.0109999999999992</v>
      </c>
      <c r="K633" s="356">
        <f>'Merluza común Artesanal'!J525</f>
        <v>5.3999999999999999E-2</v>
      </c>
      <c r="L633" s="356">
        <f>'Merluza común Artesanal'!K525</f>
        <v>7.956999999999999</v>
      </c>
      <c r="M633" s="356">
        <f>'Merluza común Artesanal'!L525</f>
        <v>6.7407314941954821E-3</v>
      </c>
      <c r="N633" s="567">
        <f>'Merluza común Artesanal'!M525</f>
        <v>0</v>
      </c>
      <c r="O633" s="451">
        <f>Resumen_año!$C$5</f>
        <v>44018</v>
      </c>
      <c r="P633" s="475">
        <v>2020</v>
      </c>
    </row>
    <row r="634" spans="1:16" ht="15.75" customHeight="1">
      <c r="A634" s="354" t="s">
        <v>88</v>
      </c>
      <c r="B634" s="354" t="s">
        <v>89</v>
      </c>
      <c r="C634" s="354" t="s">
        <v>110</v>
      </c>
      <c r="D634" s="351" t="s">
        <v>404</v>
      </c>
      <c r="E634" s="351" t="str">
        <f>+'Merluza común Artesanal'!E526</f>
        <v>RAYO IV (966787)</v>
      </c>
      <c r="F634" s="354" t="s">
        <v>91</v>
      </c>
      <c r="G634" s="354" t="s">
        <v>91</v>
      </c>
      <c r="H634" s="356">
        <f>'Merluza común Artesanal'!G526</f>
        <v>0.93899999999999995</v>
      </c>
      <c r="I634" s="356">
        <f>'Merluza común Artesanal'!H526</f>
        <v>0</v>
      </c>
      <c r="J634" s="356">
        <f>'Merluza común Artesanal'!I526</f>
        <v>0.93899999999999995</v>
      </c>
      <c r="K634" s="356">
        <f>'Merluza común Artesanal'!J526</f>
        <v>0.47000000000000003</v>
      </c>
      <c r="L634" s="356">
        <f>'Merluza común Artesanal'!K526</f>
        <v>0.46899999999999992</v>
      </c>
      <c r="M634" s="356">
        <f>'Merluza común Artesanal'!L526</f>
        <v>0.50053248136315232</v>
      </c>
      <c r="N634" s="567">
        <f>'Merluza común Artesanal'!M526</f>
        <v>0</v>
      </c>
      <c r="O634" s="451">
        <f>Resumen_año!$C$5</f>
        <v>44018</v>
      </c>
      <c r="P634" s="475">
        <v>2020</v>
      </c>
    </row>
    <row r="635" spans="1:16" ht="15.75" customHeight="1">
      <c r="A635" s="354" t="s">
        <v>88</v>
      </c>
      <c r="B635" s="354" t="s">
        <v>89</v>
      </c>
      <c r="C635" s="354" t="s">
        <v>110</v>
      </c>
      <c r="D635" s="351" t="s">
        <v>404</v>
      </c>
      <c r="E635" s="351" t="str">
        <f>+'Merluza común Artesanal'!E526</f>
        <v>RAYO IV (966787)</v>
      </c>
      <c r="F635" s="354" t="s">
        <v>92</v>
      </c>
      <c r="G635" s="354" t="s">
        <v>93</v>
      </c>
      <c r="H635" s="356">
        <f>'Merluza común Artesanal'!G527</f>
        <v>4.3979999999999997</v>
      </c>
      <c r="I635" s="356">
        <f>'Merluza común Artesanal'!H527</f>
        <v>0</v>
      </c>
      <c r="J635" s="356">
        <f>'Merluza común Artesanal'!I527</f>
        <v>4.867</v>
      </c>
      <c r="K635" s="356">
        <f>'Merluza común Artesanal'!J527</f>
        <v>0.56399999999999995</v>
      </c>
      <c r="L635" s="356">
        <f>'Merluza común Artesanal'!K527</f>
        <v>4.3029999999999999</v>
      </c>
      <c r="M635" s="356">
        <f>'Merluza común Artesanal'!L527</f>
        <v>0.11588247380316416</v>
      </c>
      <c r="N635" s="567">
        <f>'Merluza común Artesanal'!M527</f>
        <v>0</v>
      </c>
      <c r="O635" s="451">
        <f>Resumen_año!$C$5</f>
        <v>44018</v>
      </c>
      <c r="P635" s="475">
        <v>2020</v>
      </c>
    </row>
    <row r="636" spans="1:16" ht="15.75" customHeight="1">
      <c r="A636" s="354" t="s">
        <v>88</v>
      </c>
      <c r="B636" s="354" t="s">
        <v>89</v>
      </c>
      <c r="C636" s="354" t="s">
        <v>110</v>
      </c>
      <c r="D636" s="351" t="s">
        <v>404</v>
      </c>
      <c r="E636" s="351" t="str">
        <f>+'Merluza común Artesanal'!E526</f>
        <v>RAYO IV (966787)</v>
      </c>
      <c r="F636" s="354" t="s">
        <v>94</v>
      </c>
      <c r="G636" s="354" t="s">
        <v>95</v>
      </c>
      <c r="H636" s="356">
        <f>'Merluza común Artesanal'!G528</f>
        <v>5.3369999999999997</v>
      </c>
      <c r="I636" s="356">
        <f>'Merluza común Artesanal'!H528</f>
        <v>0</v>
      </c>
      <c r="J636" s="356">
        <f>'Merluza común Artesanal'!I528</f>
        <v>9.64</v>
      </c>
      <c r="K636" s="356">
        <f>'Merluza común Artesanal'!J528</f>
        <v>0.06</v>
      </c>
      <c r="L636" s="356">
        <f>'Merluza común Artesanal'!K528</f>
        <v>9.58</v>
      </c>
      <c r="M636" s="356">
        <f>'Merluza común Artesanal'!L528</f>
        <v>6.2240663900414933E-3</v>
      </c>
      <c r="N636" s="567">
        <f>'Merluza común Artesanal'!M528</f>
        <v>0</v>
      </c>
      <c r="O636" s="451">
        <f>Resumen_año!$C$5</f>
        <v>44018</v>
      </c>
      <c r="P636" s="475">
        <v>2020</v>
      </c>
    </row>
    <row r="637" spans="1:16" ht="15.75" customHeight="1">
      <c r="A637" s="354" t="s">
        <v>88</v>
      </c>
      <c r="B637" s="354" t="s">
        <v>89</v>
      </c>
      <c r="C637" s="354" t="s">
        <v>110</v>
      </c>
      <c r="D637" s="351" t="s">
        <v>404</v>
      </c>
      <c r="E637" s="351" t="str">
        <f>+'Merluza común Artesanal'!E529</f>
        <v>NAUTILUS III (968827)</v>
      </c>
      <c r="F637" s="354" t="s">
        <v>91</v>
      </c>
      <c r="G637" s="354" t="s">
        <v>91</v>
      </c>
      <c r="H637" s="356">
        <f>'Merluza común Artesanal'!G529</f>
        <v>0.93899999999999995</v>
      </c>
      <c r="I637" s="356">
        <f>'Merluza común Artesanal'!H529</f>
        <v>0</v>
      </c>
      <c r="J637" s="356">
        <f>'Merluza común Artesanal'!I529</f>
        <v>0.93899999999999995</v>
      </c>
      <c r="K637" s="356">
        <f>'Merluza común Artesanal'!J529</f>
        <v>0</v>
      </c>
      <c r="L637" s="356">
        <f>'Merluza común Artesanal'!K529</f>
        <v>0.93899999999999995</v>
      </c>
      <c r="M637" s="356">
        <f>'Merluza común Artesanal'!L529</f>
        <v>0</v>
      </c>
      <c r="N637" s="567">
        <f>'Merluza común Artesanal'!M529</f>
        <v>0</v>
      </c>
      <c r="O637" s="451">
        <f>Resumen_año!$C$5</f>
        <v>44018</v>
      </c>
      <c r="P637" s="475">
        <v>2020</v>
      </c>
    </row>
    <row r="638" spans="1:16" ht="15.75" customHeight="1">
      <c r="A638" s="354" t="s">
        <v>88</v>
      </c>
      <c r="B638" s="354" t="s">
        <v>89</v>
      </c>
      <c r="C638" s="354" t="s">
        <v>110</v>
      </c>
      <c r="D638" s="351" t="s">
        <v>404</v>
      </c>
      <c r="E638" s="351" t="str">
        <f>+'Merluza común Artesanal'!E529</f>
        <v>NAUTILUS III (968827)</v>
      </c>
      <c r="F638" s="354" t="s">
        <v>92</v>
      </c>
      <c r="G638" s="354" t="s">
        <v>93</v>
      </c>
      <c r="H638" s="356">
        <f>'Merluza común Artesanal'!G530</f>
        <v>4.3970000000000002</v>
      </c>
      <c r="I638" s="356">
        <f>'Merluza común Artesanal'!H530</f>
        <v>0</v>
      </c>
      <c r="J638" s="356">
        <f>'Merluza común Artesanal'!I530</f>
        <v>5.3360000000000003</v>
      </c>
      <c r="K638" s="356">
        <f>'Merluza común Artesanal'!J530</f>
        <v>2.46</v>
      </c>
      <c r="L638" s="356">
        <f>'Merluza común Artesanal'!K530</f>
        <v>2.8760000000000003</v>
      </c>
      <c r="M638" s="356">
        <f>'Merluza común Artesanal'!L530</f>
        <v>0.46101949025487254</v>
      </c>
      <c r="N638" s="567">
        <f>'Merluza común Artesanal'!M530</f>
        <v>0</v>
      </c>
      <c r="O638" s="451">
        <f>Resumen_año!$C$5</f>
        <v>44018</v>
      </c>
      <c r="P638" s="475">
        <v>2020</v>
      </c>
    </row>
    <row r="639" spans="1:16" ht="15.75" customHeight="1">
      <c r="A639" s="354" t="s">
        <v>88</v>
      </c>
      <c r="B639" s="354" t="s">
        <v>89</v>
      </c>
      <c r="C639" s="354" t="s">
        <v>110</v>
      </c>
      <c r="D639" s="351" t="s">
        <v>404</v>
      </c>
      <c r="E639" s="351" t="str">
        <f>+'Merluza común Artesanal'!E529</f>
        <v>NAUTILUS III (968827)</v>
      </c>
      <c r="F639" s="354" t="s">
        <v>94</v>
      </c>
      <c r="G639" s="354" t="s">
        <v>95</v>
      </c>
      <c r="H639" s="356">
        <f>'Merluza común Artesanal'!G531</f>
        <v>5.3360000000000003</v>
      </c>
      <c r="I639" s="356">
        <f>'Merluza común Artesanal'!H531</f>
        <v>0</v>
      </c>
      <c r="J639" s="356">
        <f>'Merluza común Artesanal'!I531</f>
        <v>8.2119999999999997</v>
      </c>
      <c r="K639" s="356">
        <f>'Merluza común Artesanal'!J531</f>
        <v>0</v>
      </c>
      <c r="L639" s="356">
        <f>'Merluza común Artesanal'!K531</f>
        <v>8.2119999999999997</v>
      </c>
      <c r="M639" s="356">
        <f>'Merluza común Artesanal'!L531</f>
        <v>0</v>
      </c>
      <c r="N639" s="567">
        <f>'Merluza común Artesanal'!M531</f>
        <v>0</v>
      </c>
      <c r="O639" s="451">
        <f>Resumen_año!$C$5</f>
        <v>44018</v>
      </c>
      <c r="P639" s="475">
        <v>2020</v>
      </c>
    </row>
    <row r="640" spans="1:16" ht="15.75" customHeight="1">
      <c r="A640" s="354" t="s">
        <v>88</v>
      </c>
      <c r="B640" s="354" t="s">
        <v>89</v>
      </c>
      <c r="C640" s="354" t="s">
        <v>110</v>
      </c>
      <c r="D640" s="351" t="s">
        <v>404</v>
      </c>
      <c r="E640" s="351" t="str">
        <f>+'Merluza común Artesanal'!E532</f>
        <v>SANTA OLGA III (966443)</v>
      </c>
      <c r="F640" s="354" t="s">
        <v>91</v>
      </c>
      <c r="G640" s="354" t="s">
        <v>95</v>
      </c>
      <c r="H640" s="356">
        <f>'Merluza común Artesanal'!G532</f>
        <v>0.93899999999999995</v>
      </c>
      <c r="I640" s="356">
        <f>'Merluza común Artesanal'!H532</f>
        <v>0</v>
      </c>
      <c r="J640" s="356">
        <f>'Merluza común Artesanal'!I532</f>
        <v>0.93899999999999995</v>
      </c>
      <c r="K640" s="356">
        <f>'Merluza común Artesanal'!J532</f>
        <v>1.35</v>
      </c>
      <c r="L640" s="356">
        <f>'Merluza común Artesanal'!K532</f>
        <v>-0.41100000000000014</v>
      </c>
      <c r="M640" s="356">
        <f>'Merluza común Artesanal'!L532</f>
        <v>1.4376996805111824</v>
      </c>
      <c r="N640" s="567">
        <f>'Merluza común Artesanal'!M532</f>
        <v>0</v>
      </c>
      <c r="O640" s="451">
        <f>Resumen_año!$C$5</f>
        <v>44018</v>
      </c>
      <c r="P640" s="475">
        <v>2020</v>
      </c>
    </row>
    <row r="641" spans="1:16" ht="15.75" customHeight="1">
      <c r="A641" s="354" t="s">
        <v>88</v>
      </c>
      <c r="B641" s="354" t="s">
        <v>89</v>
      </c>
      <c r="C641" s="354" t="s">
        <v>110</v>
      </c>
      <c r="D641" s="351" t="s">
        <v>404</v>
      </c>
      <c r="E641" s="351" t="str">
        <f>+'Merluza común Artesanal'!E532</f>
        <v>SANTA OLGA III (966443)</v>
      </c>
      <c r="F641" s="354" t="s">
        <v>91</v>
      </c>
      <c r="G641" s="354" t="s">
        <v>91</v>
      </c>
      <c r="H641" s="356">
        <f>'Merluza común Artesanal'!G533</f>
        <v>4.3979999999999997</v>
      </c>
      <c r="I641" s="356">
        <f>'Merluza común Artesanal'!H533</f>
        <v>0</v>
      </c>
      <c r="J641" s="356">
        <f>'Merluza común Artesanal'!I533</f>
        <v>3.9869999999999997</v>
      </c>
      <c r="K641" s="356">
        <f>'Merluza común Artesanal'!J533</f>
        <v>3.024</v>
      </c>
      <c r="L641" s="356">
        <f>'Merluza común Artesanal'!K533</f>
        <v>0.96299999999999963</v>
      </c>
      <c r="M641" s="356">
        <f>'Merluza común Artesanal'!L533</f>
        <v>0.75846501128668176</v>
      </c>
      <c r="N641" s="567">
        <f>'Merluza común Artesanal'!M533</f>
        <v>0</v>
      </c>
      <c r="O641" s="451">
        <f>Resumen_año!$C$5</f>
        <v>44018</v>
      </c>
      <c r="P641" s="475">
        <v>2020</v>
      </c>
    </row>
    <row r="642" spans="1:16" ht="15.75" customHeight="1">
      <c r="A642" s="354" t="s">
        <v>88</v>
      </c>
      <c r="B642" s="354" t="s">
        <v>89</v>
      </c>
      <c r="C642" s="354" t="s">
        <v>110</v>
      </c>
      <c r="D642" s="351" t="s">
        <v>404</v>
      </c>
      <c r="E642" s="351" t="str">
        <f>+'Merluza común Artesanal'!E532</f>
        <v>SANTA OLGA III (966443)</v>
      </c>
      <c r="F642" s="354" t="s">
        <v>92</v>
      </c>
      <c r="G642" s="354" t="s">
        <v>93</v>
      </c>
      <c r="H642" s="356">
        <f>'Merluza común Artesanal'!G534</f>
        <v>5.3380000000000001</v>
      </c>
      <c r="I642" s="356">
        <f>'Merluza común Artesanal'!H534</f>
        <v>0</v>
      </c>
      <c r="J642" s="356">
        <f>'Merluza común Artesanal'!I534</f>
        <v>6.3010000000000002</v>
      </c>
      <c r="K642" s="356">
        <f>'Merluza común Artesanal'!J534</f>
        <v>0</v>
      </c>
      <c r="L642" s="356">
        <f>'Merluza común Artesanal'!K534</f>
        <v>6.3010000000000002</v>
      </c>
      <c r="M642" s="356">
        <f>'Merluza común Artesanal'!L534</f>
        <v>0</v>
      </c>
      <c r="N642" s="567">
        <f>'Merluza común Artesanal'!M534</f>
        <v>0</v>
      </c>
      <c r="O642" s="451">
        <f>Resumen_año!$C$5</f>
        <v>44018</v>
      </c>
      <c r="P642" s="475">
        <v>2020</v>
      </c>
    </row>
    <row r="643" spans="1:16" ht="15.75" customHeight="1">
      <c r="A643" s="354" t="s">
        <v>88</v>
      </c>
      <c r="B643" s="354" t="s">
        <v>89</v>
      </c>
      <c r="C643" s="354" t="s">
        <v>110</v>
      </c>
      <c r="D643" s="351" t="s">
        <v>404</v>
      </c>
      <c r="E643" s="351" t="str">
        <f>+'Merluza común Artesanal'!E535</f>
        <v>SIMBAD EL MARINO VI (967018)</v>
      </c>
      <c r="F643" s="354" t="s">
        <v>94</v>
      </c>
      <c r="G643" s="354" t="s">
        <v>95</v>
      </c>
      <c r="H643" s="356">
        <f>'Merluza común Artesanal'!G535</f>
        <v>0.93899999999999995</v>
      </c>
      <c r="I643" s="356">
        <f>'Merluza común Artesanal'!H535</f>
        <v>0</v>
      </c>
      <c r="J643" s="356">
        <f>'Merluza común Artesanal'!I535</f>
        <v>0.93899999999999995</v>
      </c>
      <c r="K643" s="356">
        <f>'Merluza común Artesanal'!J535</f>
        <v>0.67500000000000004</v>
      </c>
      <c r="L643" s="356">
        <f>'Merluza común Artesanal'!K535</f>
        <v>0.2639999999999999</v>
      </c>
      <c r="M643" s="356">
        <f>'Merluza común Artesanal'!L535</f>
        <v>0.71884984025559118</v>
      </c>
      <c r="N643" s="567">
        <f>'Merluza común Artesanal'!M535</f>
        <v>0</v>
      </c>
      <c r="O643" s="451">
        <f>Resumen_año!$C$5</f>
        <v>44018</v>
      </c>
      <c r="P643" s="475">
        <v>2020</v>
      </c>
    </row>
    <row r="644" spans="1:16" ht="15.75" customHeight="1">
      <c r="A644" s="354" t="s">
        <v>88</v>
      </c>
      <c r="B644" s="354" t="s">
        <v>89</v>
      </c>
      <c r="C644" s="354" t="s">
        <v>110</v>
      </c>
      <c r="D644" s="351" t="s">
        <v>404</v>
      </c>
      <c r="E644" s="351" t="str">
        <f>+'Merluza común Artesanal'!E535</f>
        <v>SIMBAD EL MARINO VI (967018)</v>
      </c>
      <c r="F644" s="354" t="s">
        <v>91</v>
      </c>
      <c r="G644" s="354" t="s">
        <v>95</v>
      </c>
      <c r="H644" s="356">
        <f>'Merluza común Artesanal'!G536</f>
        <v>4.3970000000000002</v>
      </c>
      <c r="I644" s="356">
        <f>'Merluza común Artesanal'!H536</f>
        <v>0</v>
      </c>
      <c r="J644" s="356">
        <f>'Merluza común Artesanal'!I536</f>
        <v>4.6610000000000005</v>
      </c>
      <c r="K644" s="356">
        <f>'Merluza común Artesanal'!J536</f>
        <v>2.7</v>
      </c>
      <c r="L644" s="356">
        <f>'Merluza común Artesanal'!K536</f>
        <v>1.9610000000000003</v>
      </c>
      <c r="M644" s="356">
        <f>'Merluza común Artesanal'!L536</f>
        <v>0.5792748337266681</v>
      </c>
      <c r="N644" s="567">
        <f>'Merluza común Artesanal'!M536</f>
        <v>0</v>
      </c>
      <c r="O644" s="451">
        <f>Resumen_año!$C$5</f>
        <v>44018</v>
      </c>
      <c r="P644" s="475">
        <v>2020</v>
      </c>
    </row>
    <row r="645" spans="1:16" ht="15.75" customHeight="1">
      <c r="A645" s="354" t="s">
        <v>88</v>
      </c>
      <c r="B645" s="354" t="s">
        <v>89</v>
      </c>
      <c r="C645" s="354" t="s">
        <v>110</v>
      </c>
      <c r="D645" s="351" t="s">
        <v>404</v>
      </c>
      <c r="E645" s="351" t="str">
        <f>+'Merluza común Artesanal'!E535</f>
        <v>SIMBAD EL MARINO VI (967018)</v>
      </c>
      <c r="F645" s="354" t="s">
        <v>91</v>
      </c>
      <c r="G645" s="354" t="s">
        <v>91</v>
      </c>
      <c r="H645" s="356">
        <f>'Merluza común Artesanal'!G537</f>
        <v>5.3369999999999997</v>
      </c>
      <c r="I645" s="356">
        <f>'Merluza común Artesanal'!H537</f>
        <v>0</v>
      </c>
      <c r="J645" s="356">
        <f>'Merluza común Artesanal'!I537</f>
        <v>7.298</v>
      </c>
      <c r="K645" s="356">
        <f>'Merluza común Artesanal'!J537</f>
        <v>5.3999999999999999E-2</v>
      </c>
      <c r="L645" s="356">
        <f>'Merluza común Artesanal'!K537</f>
        <v>7.2439999999999998</v>
      </c>
      <c r="M645" s="356">
        <f>'Merluza común Artesanal'!L537</f>
        <v>7.3992874760208278E-3</v>
      </c>
      <c r="N645" s="567">
        <f>'Merluza común Artesanal'!M537</f>
        <v>0</v>
      </c>
      <c r="O645" s="451">
        <f>Resumen_año!$C$5</f>
        <v>44018</v>
      </c>
      <c r="P645" s="475">
        <v>2020</v>
      </c>
    </row>
    <row r="646" spans="1:16" ht="15.75" customHeight="1">
      <c r="A646" s="354" t="s">
        <v>88</v>
      </c>
      <c r="B646" s="354" t="s">
        <v>89</v>
      </c>
      <c r="C646" s="354" t="s">
        <v>110</v>
      </c>
      <c r="D646" s="351" t="s">
        <v>404</v>
      </c>
      <c r="E646" s="351" t="str">
        <f>+'Merluza común Artesanal'!E553</f>
        <v>TIO CHERITO (966055)</v>
      </c>
      <c r="F646" s="354" t="s">
        <v>92</v>
      </c>
      <c r="G646" s="354" t="s">
        <v>93</v>
      </c>
      <c r="H646" s="356">
        <f>'Merluza común Artesanal'!G553</f>
        <v>0.94499999999999995</v>
      </c>
      <c r="I646" s="356">
        <f>'Merluza común Artesanal'!H553</f>
        <v>0</v>
      </c>
      <c r="J646" s="356">
        <f>'Merluza común Artesanal'!I553</f>
        <v>0.94499999999999995</v>
      </c>
      <c r="K646" s="356">
        <f>'Merluza común Artesanal'!J553</f>
        <v>0</v>
      </c>
      <c r="L646" s="356">
        <f>'Merluza común Artesanal'!K553</f>
        <v>0.94499999999999995</v>
      </c>
      <c r="M646" s="356">
        <f>'Merluza común Artesanal'!L553</f>
        <v>0</v>
      </c>
      <c r="N646" s="567">
        <f>'Merluza común Artesanal'!M553</f>
        <v>0</v>
      </c>
      <c r="O646" s="451">
        <f>Resumen_año!$C$5</f>
        <v>44018</v>
      </c>
      <c r="P646" s="475">
        <v>2020</v>
      </c>
    </row>
    <row r="647" spans="1:16" ht="15.75" customHeight="1">
      <c r="A647" s="354" t="s">
        <v>88</v>
      </c>
      <c r="B647" s="354" t="s">
        <v>89</v>
      </c>
      <c r="C647" s="354" t="s">
        <v>110</v>
      </c>
      <c r="D647" s="351" t="s">
        <v>404</v>
      </c>
      <c r="E647" s="351" t="str">
        <f>+'Merluza común Artesanal'!E553</f>
        <v>TIO CHERITO (966055)</v>
      </c>
      <c r="F647" s="354" t="s">
        <v>94</v>
      </c>
      <c r="G647" s="354" t="s">
        <v>95</v>
      </c>
      <c r="H647" s="356">
        <f>'Merluza común Artesanal'!G554</f>
        <v>4.3970000000000002</v>
      </c>
      <c r="I647" s="356">
        <f>'Merluza común Artesanal'!H554</f>
        <v>0</v>
      </c>
      <c r="J647" s="356">
        <f>'Merluza común Artesanal'!I554</f>
        <v>5.3420000000000005</v>
      </c>
      <c r="K647" s="356">
        <f>'Merluza común Artesanal'!J554</f>
        <v>0</v>
      </c>
      <c r="L647" s="356">
        <f>'Merluza común Artesanal'!K554</f>
        <v>5.3420000000000005</v>
      </c>
      <c r="M647" s="356">
        <f>'Merluza común Artesanal'!L554</f>
        <v>0</v>
      </c>
      <c r="N647" s="567">
        <f>'Merluza común Artesanal'!M554</f>
        <v>0</v>
      </c>
      <c r="O647" s="451">
        <f>Resumen_año!$C$5</f>
        <v>44018</v>
      </c>
      <c r="P647" s="475">
        <v>2020</v>
      </c>
    </row>
    <row r="648" spans="1:16" ht="15.75" customHeight="1">
      <c r="A648" s="354" t="s">
        <v>88</v>
      </c>
      <c r="B648" s="354" t="s">
        <v>89</v>
      </c>
      <c r="C648" s="354" t="s">
        <v>110</v>
      </c>
      <c r="D648" s="351" t="s">
        <v>404</v>
      </c>
      <c r="E648" s="351" t="str">
        <f>+'Merluza común Artesanal'!E553</f>
        <v>TIO CHERITO (966055)</v>
      </c>
      <c r="F648" s="354" t="s">
        <v>91</v>
      </c>
      <c r="G648" s="354" t="s">
        <v>95</v>
      </c>
      <c r="H648" s="356">
        <f>'Merluza común Artesanal'!G555</f>
        <v>5.335</v>
      </c>
      <c r="I648" s="356">
        <f>'Merluza común Artesanal'!H555</f>
        <v>0</v>
      </c>
      <c r="J648" s="356">
        <f>'Merluza común Artesanal'!I555</f>
        <v>10.677</v>
      </c>
      <c r="K648" s="356">
        <f>'Merluza común Artesanal'!J555</f>
        <v>0</v>
      </c>
      <c r="L648" s="356">
        <f>'Merluza común Artesanal'!K555</f>
        <v>10.677</v>
      </c>
      <c r="M648" s="356">
        <f>'Merluza común Artesanal'!L555</f>
        <v>0</v>
      </c>
      <c r="N648" s="567">
        <f>'Merluza común Artesanal'!M555</f>
        <v>0</v>
      </c>
      <c r="O648" s="451">
        <f>Resumen_año!$C$5</f>
        <v>44018</v>
      </c>
      <c r="P648" s="475">
        <v>2020</v>
      </c>
    </row>
    <row r="649" spans="1:16" ht="15.75" customHeight="1">
      <c r="A649" s="354" t="s">
        <v>88</v>
      </c>
      <c r="B649" s="354" t="s">
        <v>89</v>
      </c>
      <c r="C649" s="354" t="s">
        <v>110</v>
      </c>
      <c r="D649" s="351" t="s">
        <v>404</v>
      </c>
      <c r="E649" s="351" t="str">
        <f>+'Merluza común Artesanal'!E556</f>
        <v>LEONORA II (966658)</v>
      </c>
      <c r="F649" s="354" t="s">
        <v>91</v>
      </c>
      <c r="G649" s="354" t="s">
        <v>91</v>
      </c>
      <c r="H649" s="356">
        <f>'Merluza común Artesanal'!G556</f>
        <v>0.93899999999999995</v>
      </c>
      <c r="I649" s="356">
        <f>'Merluza común Artesanal'!H556</f>
        <v>0</v>
      </c>
      <c r="J649" s="356">
        <f>'Merluza común Artesanal'!I556</f>
        <v>0.93899999999999995</v>
      </c>
      <c r="K649" s="356">
        <f>'Merluza común Artesanal'!J556</f>
        <v>0.8640000000000001</v>
      </c>
      <c r="L649" s="356">
        <f>'Merluza común Artesanal'!K556</f>
        <v>7.4999999999999845E-2</v>
      </c>
      <c r="M649" s="356">
        <f>'Merluza común Artesanal'!L556</f>
        <v>0.92012779552715673</v>
      </c>
      <c r="N649" s="567">
        <f>'Merluza común Artesanal'!M556</f>
        <v>0</v>
      </c>
      <c r="O649" s="451">
        <f>Resumen_año!$C$5</f>
        <v>44018</v>
      </c>
      <c r="P649" s="475">
        <v>2020</v>
      </c>
    </row>
    <row r="650" spans="1:16" ht="15.75" customHeight="1">
      <c r="A650" s="354" t="s">
        <v>88</v>
      </c>
      <c r="B650" s="354" t="s">
        <v>89</v>
      </c>
      <c r="C650" s="354" t="s">
        <v>110</v>
      </c>
      <c r="D650" s="351" t="s">
        <v>404</v>
      </c>
      <c r="E650" s="351" t="str">
        <f>+'Merluza común Artesanal'!E556</f>
        <v>LEONORA II (966658)</v>
      </c>
      <c r="F650" s="354" t="s">
        <v>92</v>
      </c>
      <c r="G650" s="354" t="s">
        <v>93</v>
      </c>
      <c r="H650" s="356">
        <f>'Merluza común Artesanal'!G557</f>
        <v>4.3979999999999997</v>
      </c>
      <c r="I650" s="356">
        <f>'Merluza común Artesanal'!H557</f>
        <v>0</v>
      </c>
      <c r="J650" s="356">
        <f>'Merluza común Artesanal'!I557</f>
        <v>4.4729999999999999</v>
      </c>
      <c r="K650" s="356">
        <f>'Merluza común Artesanal'!J557</f>
        <v>3.915</v>
      </c>
      <c r="L650" s="356">
        <f>'Merluza común Artesanal'!K557</f>
        <v>0.55799999999999983</v>
      </c>
      <c r="M650" s="356">
        <f>'Merluza común Artesanal'!L557</f>
        <v>0.87525150905432603</v>
      </c>
      <c r="N650" s="567">
        <f>'Merluza común Artesanal'!M557</f>
        <v>0</v>
      </c>
      <c r="O650" s="451">
        <f>Resumen_año!$C$5</f>
        <v>44018</v>
      </c>
      <c r="P650" s="475">
        <v>2020</v>
      </c>
    </row>
    <row r="651" spans="1:16" ht="15.75" customHeight="1">
      <c r="A651" s="354" t="s">
        <v>88</v>
      </c>
      <c r="B651" s="354" t="s">
        <v>89</v>
      </c>
      <c r="C651" s="354" t="s">
        <v>110</v>
      </c>
      <c r="D651" s="351" t="s">
        <v>404</v>
      </c>
      <c r="E651" s="351" t="str">
        <f>+'Merluza común Artesanal'!E556</f>
        <v>LEONORA II (966658)</v>
      </c>
      <c r="F651" s="354" t="s">
        <v>94</v>
      </c>
      <c r="G651" s="354" t="s">
        <v>95</v>
      </c>
      <c r="H651" s="356">
        <f>'Merluza común Artesanal'!G558</f>
        <v>5.3380000000000001</v>
      </c>
      <c r="I651" s="356">
        <f>'Merluza común Artesanal'!H558</f>
        <v>0</v>
      </c>
      <c r="J651" s="356">
        <f>'Merluza común Artesanal'!I558</f>
        <v>5.8959999999999999</v>
      </c>
      <c r="K651" s="356">
        <f>'Merluza común Artesanal'!J558</f>
        <v>0.16200000000000001</v>
      </c>
      <c r="L651" s="356">
        <f>'Merluza común Artesanal'!K558</f>
        <v>5.734</v>
      </c>
      <c r="M651" s="356">
        <f>'Merluza común Artesanal'!L558</f>
        <v>2.7476255088195387E-2</v>
      </c>
      <c r="N651" s="567">
        <f>'Merluza común Artesanal'!M558</f>
        <v>0</v>
      </c>
      <c r="O651" s="451">
        <f>Resumen_año!$C$5</f>
        <v>44018</v>
      </c>
      <c r="P651" s="475">
        <v>2020</v>
      </c>
    </row>
    <row r="652" spans="1:16" ht="15.75" customHeight="1">
      <c r="A652" s="354" t="s">
        <v>88</v>
      </c>
      <c r="B652" s="354" t="s">
        <v>89</v>
      </c>
      <c r="C652" s="354" t="s">
        <v>110</v>
      </c>
      <c r="D652" s="351" t="s">
        <v>404</v>
      </c>
      <c r="E652" s="351" t="str">
        <f>+'Merluza común Artesanal'!E559</f>
        <v>BUENA VISTA IV (965550)</v>
      </c>
      <c r="F652" s="354" t="s">
        <v>91</v>
      </c>
      <c r="G652" s="354" t="s">
        <v>91</v>
      </c>
      <c r="H652" s="356">
        <f>'Merluza común Artesanal'!G559</f>
        <v>0.93899999999999995</v>
      </c>
      <c r="I652" s="356">
        <f>'Merluza común Artesanal'!H559</f>
        <v>0</v>
      </c>
      <c r="J652" s="356">
        <f>'Merluza común Artesanal'!I559</f>
        <v>0.93899999999999995</v>
      </c>
      <c r="K652" s="356">
        <f>'Merluza común Artesanal'!J559</f>
        <v>0.27</v>
      </c>
      <c r="L652" s="356">
        <f>'Merluza común Artesanal'!K559</f>
        <v>0.66899999999999993</v>
      </c>
      <c r="M652" s="356">
        <f>'Merluza común Artesanal'!L559</f>
        <v>0.28753993610223644</v>
      </c>
      <c r="N652" s="567">
        <f>'Merluza común Artesanal'!M559</f>
        <v>0</v>
      </c>
      <c r="O652" s="451">
        <f>Resumen_año!$C$5</f>
        <v>44018</v>
      </c>
      <c r="P652" s="475">
        <v>2020</v>
      </c>
    </row>
    <row r="653" spans="1:16" ht="15.75" customHeight="1">
      <c r="A653" s="354" t="s">
        <v>88</v>
      </c>
      <c r="B653" s="354" t="s">
        <v>89</v>
      </c>
      <c r="C653" s="354" t="s">
        <v>110</v>
      </c>
      <c r="D653" s="351" t="s">
        <v>404</v>
      </c>
      <c r="E653" s="351" t="str">
        <f>+'Merluza común Artesanal'!E559</f>
        <v>BUENA VISTA IV (965550)</v>
      </c>
      <c r="F653" s="354" t="s">
        <v>92</v>
      </c>
      <c r="G653" s="354" t="s">
        <v>93</v>
      </c>
      <c r="H653" s="356">
        <f>'Merluza común Artesanal'!G560</f>
        <v>4.3949999999999996</v>
      </c>
      <c r="I653" s="356">
        <f>'Merluza común Artesanal'!H560</f>
        <v>0</v>
      </c>
      <c r="J653" s="356">
        <f>'Merluza común Artesanal'!I560</f>
        <v>5.0639999999999992</v>
      </c>
      <c r="K653" s="356">
        <f>'Merluza común Artesanal'!J560</f>
        <v>2.4300000000000002</v>
      </c>
      <c r="L653" s="356">
        <f>'Merluza común Artesanal'!K560</f>
        <v>2.633999999999999</v>
      </c>
      <c r="M653" s="356">
        <f>'Merluza común Artesanal'!L560</f>
        <v>0.47985781990521337</v>
      </c>
      <c r="N653" s="567">
        <f>'Merluza común Artesanal'!M560</f>
        <v>0</v>
      </c>
      <c r="O653" s="451">
        <f>Resumen_año!$C$5</f>
        <v>44018</v>
      </c>
      <c r="P653" s="475">
        <v>2020</v>
      </c>
    </row>
    <row r="654" spans="1:16" ht="15.75" customHeight="1">
      <c r="A654" s="354" t="s">
        <v>88</v>
      </c>
      <c r="B654" s="354" t="s">
        <v>89</v>
      </c>
      <c r="C654" s="354" t="s">
        <v>110</v>
      </c>
      <c r="D654" s="351" t="s">
        <v>404</v>
      </c>
      <c r="E654" s="351" t="str">
        <f>+'Merluza común Artesanal'!E559</f>
        <v>BUENA VISTA IV (965550)</v>
      </c>
      <c r="F654" s="354" t="s">
        <v>94</v>
      </c>
      <c r="G654" s="354" t="s">
        <v>95</v>
      </c>
      <c r="H654" s="356">
        <f>'Merluza común Artesanal'!G561</f>
        <v>5.3330000000000002</v>
      </c>
      <c r="I654" s="356">
        <f>'Merluza común Artesanal'!H561</f>
        <v>0</v>
      </c>
      <c r="J654" s="356">
        <f>'Merluza común Artesanal'!I561</f>
        <v>7.9669999999999987</v>
      </c>
      <c r="K654" s="356">
        <f>'Merluza común Artesanal'!J561</f>
        <v>0</v>
      </c>
      <c r="L654" s="356">
        <f>'Merluza común Artesanal'!K561</f>
        <v>7.9669999999999987</v>
      </c>
      <c r="M654" s="356">
        <f>'Merluza común Artesanal'!L561</f>
        <v>0</v>
      </c>
      <c r="N654" s="567">
        <f>'Merluza común Artesanal'!M561</f>
        <v>0</v>
      </c>
      <c r="O654" s="451">
        <f>Resumen_año!$C$5</f>
        <v>44018</v>
      </c>
      <c r="P654" s="475">
        <v>2020</v>
      </c>
    </row>
    <row r="655" spans="1:16" ht="15.75" customHeight="1">
      <c r="A655" s="354" t="s">
        <v>88</v>
      </c>
      <c r="B655" s="354" t="s">
        <v>89</v>
      </c>
      <c r="C655" s="354" t="s">
        <v>110</v>
      </c>
      <c r="D655" s="351" t="s">
        <v>404</v>
      </c>
      <c r="E655" s="351" t="str">
        <f>+'Merluza común Artesanal'!E562</f>
        <v>DON BETITO I (967595)</v>
      </c>
      <c r="F655" s="354" t="s">
        <v>91</v>
      </c>
      <c r="G655" s="354" t="s">
        <v>95</v>
      </c>
      <c r="H655" s="356">
        <f>'Merluza común Artesanal'!G562</f>
        <v>0.93899999999999995</v>
      </c>
      <c r="I655" s="356">
        <f>'Merluza común Artesanal'!H562</f>
        <v>0</v>
      </c>
      <c r="J655" s="356">
        <f>'Merluza común Artesanal'!I562</f>
        <v>0.93899999999999995</v>
      </c>
      <c r="K655" s="356">
        <f>'Merluza común Artesanal'!J562</f>
        <v>0.2</v>
      </c>
      <c r="L655" s="356">
        <f>'Merluza común Artesanal'!K562</f>
        <v>0.73899999999999988</v>
      </c>
      <c r="M655" s="356">
        <f>'Merluza común Artesanal'!L562</f>
        <v>0.21299254526091591</v>
      </c>
      <c r="N655" s="567">
        <f>'Merluza común Artesanal'!M562</f>
        <v>0</v>
      </c>
      <c r="O655" s="451">
        <f>Resumen_año!$C$5</f>
        <v>44018</v>
      </c>
      <c r="P655" s="475">
        <v>2020</v>
      </c>
    </row>
    <row r="656" spans="1:16" ht="15.75" customHeight="1">
      <c r="A656" s="354" t="s">
        <v>88</v>
      </c>
      <c r="B656" s="354" t="s">
        <v>89</v>
      </c>
      <c r="C656" s="354" t="s">
        <v>110</v>
      </c>
      <c r="D656" s="351" t="s">
        <v>404</v>
      </c>
      <c r="E656" s="351" t="str">
        <f>+'Merluza común Artesanal'!E562</f>
        <v>DON BETITO I (967595)</v>
      </c>
      <c r="F656" s="354" t="s">
        <v>91</v>
      </c>
      <c r="G656" s="354" t="s">
        <v>91</v>
      </c>
      <c r="H656" s="356">
        <f>'Merluza común Artesanal'!G563</f>
        <v>4.3970000000000002</v>
      </c>
      <c r="I656" s="356">
        <f>'Merluza común Artesanal'!H563</f>
        <v>0</v>
      </c>
      <c r="J656" s="356">
        <f>'Merluza común Artesanal'!I563</f>
        <v>5.1360000000000001</v>
      </c>
      <c r="K656" s="356">
        <f>'Merluza común Artesanal'!J563</f>
        <v>2.0550000000000002</v>
      </c>
      <c r="L656" s="356">
        <f>'Merluza común Artesanal'!K563</f>
        <v>3.081</v>
      </c>
      <c r="M656" s="356">
        <f>'Merluza común Artesanal'!L563</f>
        <v>0.40011682242990654</v>
      </c>
      <c r="N656" s="567">
        <f>'Merluza común Artesanal'!M563</f>
        <v>0</v>
      </c>
      <c r="O656" s="451">
        <f>Resumen_año!$C$5</f>
        <v>44018</v>
      </c>
      <c r="P656" s="475">
        <v>2020</v>
      </c>
    </row>
    <row r="657" spans="1:16" ht="15.75" customHeight="1">
      <c r="A657" s="354" t="s">
        <v>88</v>
      </c>
      <c r="B657" s="354" t="s">
        <v>89</v>
      </c>
      <c r="C657" s="354" t="s">
        <v>110</v>
      </c>
      <c r="D657" s="351" t="s">
        <v>404</v>
      </c>
      <c r="E657" s="351" t="str">
        <f>+'Merluza común Artesanal'!E562</f>
        <v>DON BETITO I (967595)</v>
      </c>
      <c r="F657" s="354" t="s">
        <v>92</v>
      </c>
      <c r="G657" s="354" t="s">
        <v>93</v>
      </c>
      <c r="H657" s="356">
        <f>'Merluza común Artesanal'!G564</f>
        <v>5.3360000000000003</v>
      </c>
      <c r="I657" s="356">
        <f>'Merluza común Artesanal'!H564</f>
        <v>0</v>
      </c>
      <c r="J657" s="356">
        <f>'Merluza común Artesanal'!I564</f>
        <v>8.4169999999999998</v>
      </c>
      <c r="K657" s="356">
        <f>'Merluza común Artesanal'!J564</f>
        <v>0</v>
      </c>
      <c r="L657" s="356">
        <f>'Merluza común Artesanal'!K564</f>
        <v>8.4169999999999998</v>
      </c>
      <c r="M657" s="356">
        <f>'Merluza común Artesanal'!L564</f>
        <v>0</v>
      </c>
      <c r="N657" s="567">
        <f>'Merluza común Artesanal'!M564</f>
        <v>0</v>
      </c>
      <c r="O657" s="451">
        <f>Resumen_año!$C$5</f>
        <v>44018</v>
      </c>
      <c r="P657" s="475">
        <v>2020</v>
      </c>
    </row>
    <row r="658" spans="1:16" ht="15.75" customHeight="1">
      <c r="A658" s="354" t="s">
        <v>88</v>
      </c>
      <c r="B658" s="354" t="s">
        <v>89</v>
      </c>
      <c r="C658" s="354" t="s">
        <v>110</v>
      </c>
      <c r="D658" s="351" t="s">
        <v>404</v>
      </c>
      <c r="E658" s="351" t="str">
        <f>+'Merluza común Artesanal'!E565</f>
        <v>EL FENIX I (965543)</v>
      </c>
      <c r="F658" s="354" t="s">
        <v>94</v>
      </c>
      <c r="G658" s="354" t="s">
        <v>95</v>
      </c>
      <c r="H658" s="356">
        <f>'Merluza común Artesanal'!G565</f>
        <v>0.93899999999999995</v>
      </c>
      <c r="I658" s="356">
        <f>'Merluza común Artesanal'!H565</f>
        <v>0</v>
      </c>
      <c r="J658" s="356">
        <f>'Merluza común Artesanal'!I565</f>
        <v>0.93899999999999995</v>
      </c>
      <c r="K658" s="356">
        <f>'Merluza común Artesanal'!J565</f>
        <v>0.4</v>
      </c>
      <c r="L658" s="356">
        <f>'Merluza común Artesanal'!K565</f>
        <v>0.53899999999999992</v>
      </c>
      <c r="M658" s="356">
        <f>'Merluza común Artesanal'!L565</f>
        <v>0.42598509052183181</v>
      </c>
      <c r="N658" s="567">
        <f>'Merluza común Artesanal'!M565</f>
        <v>0</v>
      </c>
      <c r="O658" s="451">
        <f>Resumen_año!$C$5</f>
        <v>44018</v>
      </c>
      <c r="P658" s="475">
        <v>2020</v>
      </c>
    </row>
    <row r="659" spans="1:16" ht="15.75" customHeight="1">
      <c r="A659" s="354" t="s">
        <v>88</v>
      </c>
      <c r="B659" s="354" t="s">
        <v>89</v>
      </c>
      <c r="C659" s="354" t="s">
        <v>110</v>
      </c>
      <c r="D659" s="351" t="s">
        <v>404</v>
      </c>
      <c r="E659" s="351" t="str">
        <f>+'Merluza común Artesanal'!E565</f>
        <v>EL FENIX I (965543)</v>
      </c>
      <c r="F659" s="354" t="s">
        <v>91</v>
      </c>
      <c r="G659" s="354" t="s">
        <v>95</v>
      </c>
      <c r="H659" s="356">
        <f>'Merluza común Artesanal'!G566</f>
        <v>4.3979999999999997</v>
      </c>
      <c r="I659" s="356">
        <f>'Merluza común Artesanal'!H566</f>
        <v>0</v>
      </c>
      <c r="J659" s="356">
        <f>'Merluza común Artesanal'!I566</f>
        <v>4.9369999999999994</v>
      </c>
      <c r="K659" s="356">
        <f>'Merluza común Artesanal'!J566</f>
        <v>2.5870000000000002</v>
      </c>
      <c r="L659" s="356">
        <f>'Merluza común Artesanal'!K566</f>
        <v>2.3499999999999992</v>
      </c>
      <c r="M659" s="356">
        <f>'Merluza común Artesanal'!L566</f>
        <v>0.52400243062588625</v>
      </c>
      <c r="N659" s="567">
        <f>'Merluza común Artesanal'!M566</f>
        <v>0</v>
      </c>
      <c r="O659" s="451">
        <f>Resumen_año!$C$5</f>
        <v>44018</v>
      </c>
      <c r="P659" s="475">
        <v>2020</v>
      </c>
    </row>
    <row r="660" spans="1:16" ht="15.75" customHeight="1">
      <c r="A660" s="354" t="s">
        <v>88</v>
      </c>
      <c r="B660" s="354" t="s">
        <v>89</v>
      </c>
      <c r="C660" s="354" t="s">
        <v>110</v>
      </c>
      <c r="D660" s="351" t="s">
        <v>404</v>
      </c>
      <c r="E660" s="351" t="str">
        <f>+'Merluza común Artesanal'!E565</f>
        <v>EL FENIX I (965543)</v>
      </c>
      <c r="F660" s="354" t="s">
        <v>91</v>
      </c>
      <c r="G660" s="354" t="s">
        <v>91</v>
      </c>
      <c r="H660" s="356">
        <f>'Merluza común Artesanal'!G567</f>
        <v>5.3369999999999997</v>
      </c>
      <c r="I660" s="356">
        <f>'Merluza común Artesanal'!H567</f>
        <v>0</v>
      </c>
      <c r="J660" s="356">
        <f>'Merluza común Artesanal'!I567</f>
        <v>7.6869999999999994</v>
      </c>
      <c r="K660" s="356">
        <f>'Merluza común Artesanal'!J567</f>
        <v>0</v>
      </c>
      <c r="L660" s="356">
        <f>'Merluza común Artesanal'!K567</f>
        <v>7.6869999999999994</v>
      </c>
      <c r="M660" s="356">
        <f>'Merluza común Artesanal'!L567</f>
        <v>0</v>
      </c>
      <c r="N660" s="567">
        <f>'Merluza común Artesanal'!M567</f>
        <v>0</v>
      </c>
      <c r="O660" s="451">
        <f>Resumen_año!$C$5</f>
        <v>44018</v>
      </c>
      <c r="P660" s="475">
        <v>2020</v>
      </c>
    </row>
    <row r="661" spans="1:16" ht="15.75" customHeight="1">
      <c r="A661" s="354" t="s">
        <v>88</v>
      </c>
      <c r="B661" s="354" t="s">
        <v>89</v>
      </c>
      <c r="C661" s="354" t="s">
        <v>110</v>
      </c>
      <c r="D661" s="351" t="s">
        <v>404</v>
      </c>
      <c r="E661" s="351" t="str">
        <f>+'Merluza común Artesanal'!E568</f>
        <v>EL ZORRO I (958349)</v>
      </c>
      <c r="F661" s="354" t="s">
        <v>92</v>
      </c>
      <c r="G661" s="354" t="s">
        <v>93</v>
      </c>
      <c r="H661" s="356">
        <f>'Merluza común Artesanal'!G568</f>
        <v>0.93899999999999995</v>
      </c>
      <c r="I661" s="356">
        <f>'Merluza común Artesanal'!H568</f>
        <v>0</v>
      </c>
      <c r="J661" s="356">
        <f>'Merluza común Artesanal'!I568</f>
        <v>0.93899999999999995</v>
      </c>
      <c r="K661" s="356">
        <f>'Merluza común Artesanal'!J568</f>
        <v>1.08</v>
      </c>
      <c r="L661" s="356">
        <f>'Merluza común Artesanal'!K568</f>
        <v>-0.14100000000000013</v>
      </c>
      <c r="M661" s="356">
        <f>'Merluza común Artesanal'!L568</f>
        <v>1.1501597444089458</v>
      </c>
      <c r="N661" s="567">
        <f>'Merluza común Artesanal'!M568</f>
        <v>43858</v>
      </c>
      <c r="O661" s="451">
        <f>Resumen_año!$C$5</f>
        <v>44018</v>
      </c>
      <c r="P661" s="475">
        <v>2020</v>
      </c>
    </row>
    <row r="662" spans="1:16" ht="15.75" customHeight="1">
      <c r="A662" s="354" t="s">
        <v>88</v>
      </c>
      <c r="B662" s="354" t="s">
        <v>89</v>
      </c>
      <c r="C662" s="354" t="s">
        <v>110</v>
      </c>
      <c r="D662" s="351" t="s">
        <v>404</v>
      </c>
      <c r="E662" s="351" t="str">
        <f>+'Merluza común Artesanal'!E568</f>
        <v>EL ZORRO I (958349)</v>
      </c>
      <c r="F662" s="354" t="s">
        <v>94</v>
      </c>
      <c r="G662" s="354" t="s">
        <v>95</v>
      </c>
      <c r="H662" s="356">
        <f>'Merluza común Artesanal'!G569</f>
        <v>4.3970000000000002</v>
      </c>
      <c r="I662" s="356">
        <f>'Merluza común Artesanal'!H569</f>
        <v>0</v>
      </c>
      <c r="J662" s="356">
        <f>'Merluza común Artesanal'!I569</f>
        <v>4.2560000000000002</v>
      </c>
      <c r="K662" s="356">
        <f>'Merluza común Artesanal'!J569</f>
        <v>3.4020000000000001</v>
      </c>
      <c r="L662" s="356">
        <f>'Merluza común Artesanal'!K569</f>
        <v>0.85400000000000009</v>
      </c>
      <c r="M662" s="356">
        <f>'Merluza común Artesanal'!L569</f>
        <v>0.79934210526315785</v>
      </c>
      <c r="N662" s="567">
        <f>'Merluza común Artesanal'!M569</f>
        <v>0</v>
      </c>
      <c r="O662" s="451">
        <f>Resumen_año!$C$5</f>
        <v>44018</v>
      </c>
      <c r="P662" s="475">
        <v>2020</v>
      </c>
    </row>
    <row r="663" spans="1:16" ht="15.75" customHeight="1">
      <c r="A663" s="354" t="s">
        <v>88</v>
      </c>
      <c r="B663" s="354" t="s">
        <v>89</v>
      </c>
      <c r="C663" s="354" t="s">
        <v>110</v>
      </c>
      <c r="D663" s="351" t="s">
        <v>404</v>
      </c>
      <c r="E663" s="351" t="str">
        <f>+'Merluza común Artesanal'!E568</f>
        <v>EL ZORRO I (958349)</v>
      </c>
      <c r="F663" s="354" t="s">
        <v>91</v>
      </c>
      <c r="G663" s="354" t="s">
        <v>95</v>
      </c>
      <c r="H663" s="356">
        <f>'Merluza común Artesanal'!G570</f>
        <v>5.3360000000000003</v>
      </c>
      <c r="I663" s="356">
        <f>'Merluza común Artesanal'!H570</f>
        <v>0</v>
      </c>
      <c r="J663" s="356">
        <f>'Merluza común Artesanal'!I570</f>
        <v>6.19</v>
      </c>
      <c r="K663" s="356">
        <f>'Merluza común Artesanal'!J570</f>
        <v>0</v>
      </c>
      <c r="L663" s="356">
        <f>'Merluza común Artesanal'!K570</f>
        <v>6.19</v>
      </c>
      <c r="M663" s="356">
        <f>'Merluza común Artesanal'!L570</f>
        <v>0</v>
      </c>
      <c r="N663" s="567">
        <f>'Merluza común Artesanal'!M570</f>
        <v>0</v>
      </c>
      <c r="O663" s="451">
        <f>Resumen_año!$C$5</f>
        <v>44018</v>
      </c>
      <c r="P663" s="475">
        <v>2020</v>
      </c>
    </row>
    <row r="664" spans="1:16" ht="15.75" customHeight="1">
      <c r="A664" s="354" t="s">
        <v>88</v>
      </c>
      <c r="B664" s="354" t="s">
        <v>89</v>
      </c>
      <c r="C664" s="354" t="s">
        <v>110</v>
      </c>
      <c r="D664" s="351" t="s">
        <v>404</v>
      </c>
      <c r="E664" s="351" t="str">
        <f>+'Merluza común Artesanal'!E571</f>
        <v>ESPERANZA III (968695)</v>
      </c>
      <c r="F664" s="354" t="s">
        <v>91</v>
      </c>
      <c r="G664" s="354" t="s">
        <v>91</v>
      </c>
      <c r="H664" s="356">
        <f>'Merluza común Artesanal'!G571</f>
        <v>0.94</v>
      </c>
      <c r="I664" s="356">
        <f>'Merluza común Artesanal'!H571</f>
        <v>0</v>
      </c>
      <c r="J664" s="356">
        <f>'Merluza común Artesanal'!I571</f>
        <v>0.94</v>
      </c>
      <c r="K664" s="356">
        <f>'Merluza común Artesanal'!J571</f>
        <v>0.97200000000000009</v>
      </c>
      <c r="L664" s="356">
        <f>'Merluza común Artesanal'!K571</f>
        <v>-3.2000000000000139E-2</v>
      </c>
      <c r="M664" s="356">
        <f>'Merluza común Artesanal'!L571</f>
        <v>1.0340425531914894</v>
      </c>
      <c r="N664" s="567">
        <f>'Merluza común Artesanal'!M571</f>
        <v>0</v>
      </c>
      <c r="O664" s="451">
        <f>Resumen_año!$C$5</f>
        <v>44018</v>
      </c>
      <c r="P664" s="475">
        <v>2020</v>
      </c>
    </row>
    <row r="665" spans="1:16" ht="15.75" customHeight="1">
      <c r="A665" s="354" t="s">
        <v>88</v>
      </c>
      <c r="B665" s="354" t="s">
        <v>89</v>
      </c>
      <c r="C665" s="354" t="s">
        <v>110</v>
      </c>
      <c r="D665" s="351" t="s">
        <v>404</v>
      </c>
      <c r="E665" s="351" t="str">
        <f>+'Merluza común Artesanal'!E571</f>
        <v>ESPERANZA III (968695)</v>
      </c>
      <c r="F665" s="354" t="s">
        <v>92</v>
      </c>
      <c r="G665" s="354" t="s">
        <v>93</v>
      </c>
      <c r="H665" s="356">
        <f>'Merluza común Artesanal'!G572</f>
        <v>4.399</v>
      </c>
      <c r="I665" s="356">
        <f>'Merluza común Artesanal'!H572</f>
        <v>0</v>
      </c>
      <c r="J665" s="356">
        <f>'Merluza común Artesanal'!I572</f>
        <v>4.367</v>
      </c>
      <c r="K665" s="356">
        <f>'Merluza común Artesanal'!J572</f>
        <v>3.915</v>
      </c>
      <c r="L665" s="356">
        <f>'Merluza común Artesanal'!K572</f>
        <v>0.45199999999999996</v>
      </c>
      <c r="M665" s="356">
        <f>'Merluza común Artesanal'!L572</f>
        <v>0.89649645065262196</v>
      </c>
      <c r="N665" s="567">
        <f>'Merluza común Artesanal'!M572</f>
        <v>0</v>
      </c>
      <c r="O665" s="451">
        <f>Resumen_año!$C$5</f>
        <v>44018</v>
      </c>
      <c r="P665" s="475">
        <v>2020</v>
      </c>
    </row>
    <row r="666" spans="1:16" ht="15.75" customHeight="1">
      <c r="A666" s="354" t="s">
        <v>88</v>
      </c>
      <c r="B666" s="354" t="s">
        <v>89</v>
      </c>
      <c r="C666" s="354" t="s">
        <v>110</v>
      </c>
      <c r="D666" s="351" t="s">
        <v>404</v>
      </c>
      <c r="E666" s="351" t="str">
        <f>+'Merluza común Artesanal'!E571</f>
        <v>ESPERANZA III (968695)</v>
      </c>
      <c r="F666" s="354" t="s">
        <v>94</v>
      </c>
      <c r="G666" s="354" t="s">
        <v>95</v>
      </c>
      <c r="H666" s="356">
        <f>'Merluza común Artesanal'!G573</f>
        <v>5.3380000000000001</v>
      </c>
      <c r="I666" s="356">
        <f>'Merluza común Artesanal'!H573</f>
        <v>0</v>
      </c>
      <c r="J666" s="356">
        <f>'Merluza común Artesanal'!I573</f>
        <v>5.79</v>
      </c>
      <c r="K666" s="356">
        <f>'Merluza común Artesanal'!J573</f>
        <v>0.189</v>
      </c>
      <c r="L666" s="356">
        <f>'Merluza común Artesanal'!K573</f>
        <v>5.601</v>
      </c>
      <c r="M666" s="356">
        <f>'Merluza común Artesanal'!L573</f>
        <v>3.2642487046632127E-2</v>
      </c>
      <c r="N666" s="567">
        <f>'Merluza común Artesanal'!M573</f>
        <v>0</v>
      </c>
      <c r="O666" s="451">
        <f>Resumen_año!$C$5</f>
        <v>44018</v>
      </c>
      <c r="P666" s="475">
        <v>2020</v>
      </c>
    </row>
    <row r="667" spans="1:16" ht="15.75" customHeight="1">
      <c r="A667" s="354" t="s">
        <v>88</v>
      </c>
      <c r="B667" s="354" t="s">
        <v>89</v>
      </c>
      <c r="C667" s="354" t="s">
        <v>110</v>
      </c>
      <c r="D667" s="351" t="s">
        <v>404</v>
      </c>
      <c r="E667" s="351" t="str">
        <f>+'Merluza común Artesanal'!E574</f>
        <v>LUIS RICARDO III (966090)</v>
      </c>
      <c r="F667" s="354" t="s">
        <v>91</v>
      </c>
      <c r="G667" s="354" t="s">
        <v>95</v>
      </c>
      <c r="H667" s="356">
        <f>'Merluza común Artesanal'!G574</f>
        <v>0.93899999999999995</v>
      </c>
      <c r="I667" s="356">
        <f>'Merluza común Artesanal'!H574</f>
        <v>0</v>
      </c>
      <c r="J667" s="356">
        <f>'Merluza común Artesanal'!I574</f>
        <v>0.93899999999999995</v>
      </c>
      <c r="K667" s="356">
        <f>'Merluza común Artesanal'!J574</f>
        <v>0</v>
      </c>
      <c r="L667" s="356">
        <f>'Merluza común Artesanal'!K574</f>
        <v>0.93899999999999995</v>
      </c>
      <c r="M667" s="356">
        <f>'Merluza común Artesanal'!L574</f>
        <v>0</v>
      </c>
      <c r="N667" s="567">
        <f>'Merluza común Artesanal'!M574</f>
        <v>0</v>
      </c>
      <c r="O667" s="451">
        <f>Resumen_año!$C$5</f>
        <v>44018</v>
      </c>
      <c r="P667" s="475">
        <v>2020</v>
      </c>
    </row>
    <row r="668" spans="1:16" ht="15.75" customHeight="1">
      <c r="A668" s="354" t="s">
        <v>88</v>
      </c>
      <c r="B668" s="354" t="s">
        <v>89</v>
      </c>
      <c r="C668" s="354" t="s">
        <v>110</v>
      </c>
      <c r="D668" s="351" t="s">
        <v>404</v>
      </c>
      <c r="E668" s="351" t="str">
        <f>+'Merluza común Artesanal'!E574</f>
        <v>LUIS RICARDO III (966090)</v>
      </c>
      <c r="F668" s="354" t="s">
        <v>91</v>
      </c>
      <c r="G668" s="354" t="s">
        <v>91</v>
      </c>
      <c r="H668" s="356">
        <f>'Merluza común Artesanal'!G575</f>
        <v>4.3970000000000002</v>
      </c>
      <c r="I668" s="356">
        <f>'Merluza común Artesanal'!H575</f>
        <v>0</v>
      </c>
      <c r="J668" s="356">
        <f>'Merluza común Artesanal'!I575</f>
        <v>5.3360000000000003</v>
      </c>
      <c r="K668" s="356">
        <f>'Merluza común Artesanal'!J575</f>
        <v>3.5369999999999999</v>
      </c>
      <c r="L668" s="356">
        <f>'Merluza común Artesanal'!K575</f>
        <v>1.7990000000000004</v>
      </c>
      <c r="M668" s="356">
        <f>'Merluza común Artesanal'!L575</f>
        <v>0.66285607196401797</v>
      </c>
      <c r="N668" s="567">
        <f>'Merluza común Artesanal'!M575</f>
        <v>0</v>
      </c>
      <c r="O668" s="451">
        <f>Resumen_año!$C$5</f>
        <v>44018</v>
      </c>
      <c r="P668" s="475">
        <v>2020</v>
      </c>
    </row>
    <row r="669" spans="1:16" ht="15.75" customHeight="1">
      <c r="A669" s="354" t="s">
        <v>88</v>
      </c>
      <c r="B669" s="354" t="s">
        <v>89</v>
      </c>
      <c r="C669" s="354" t="s">
        <v>110</v>
      </c>
      <c r="D669" s="351" t="s">
        <v>404</v>
      </c>
      <c r="E669" s="351" t="str">
        <f>+'Merluza común Artesanal'!E574</f>
        <v>LUIS RICARDO III (966090)</v>
      </c>
      <c r="F669" s="354" t="s">
        <v>92</v>
      </c>
      <c r="G669" s="354" t="s">
        <v>93</v>
      </c>
      <c r="H669" s="356">
        <f>'Merluza común Artesanal'!G576</f>
        <v>5.3360000000000003</v>
      </c>
      <c r="I669" s="356">
        <f>'Merluza común Artesanal'!H576</f>
        <v>0</v>
      </c>
      <c r="J669" s="356">
        <f>'Merluza común Artesanal'!I576</f>
        <v>7.1350000000000007</v>
      </c>
      <c r="K669" s="356">
        <f>'Merluza común Artesanal'!J576</f>
        <v>0</v>
      </c>
      <c r="L669" s="356">
        <f>'Merluza común Artesanal'!K576</f>
        <v>7.1350000000000007</v>
      </c>
      <c r="M669" s="356">
        <f>'Merluza común Artesanal'!L576</f>
        <v>0</v>
      </c>
      <c r="N669" s="567">
        <f>'Merluza común Artesanal'!M576</f>
        <v>0</v>
      </c>
      <c r="O669" s="451">
        <f>Resumen_año!$C$5</f>
        <v>44018</v>
      </c>
      <c r="P669" s="475">
        <v>2020</v>
      </c>
    </row>
    <row r="670" spans="1:16" ht="15.75" customHeight="1">
      <c r="A670" s="354" t="s">
        <v>88</v>
      </c>
      <c r="B670" s="354" t="s">
        <v>89</v>
      </c>
      <c r="C670" s="354" t="s">
        <v>110</v>
      </c>
      <c r="D670" s="351" t="s">
        <v>404</v>
      </c>
      <c r="E670" s="351" t="str">
        <f>+'Merluza común Artesanal'!E577</f>
        <v>TERESITA II (968011)</v>
      </c>
      <c r="F670" s="354" t="s">
        <v>94</v>
      </c>
      <c r="G670" s="354" t="s">
        <v>95</v>
      </c>
      <c r="H670" s="356">
        <f>'Merluza común Artesanal'!G577</f>
        <v>0.93899999999999995</v>
      </c>
      <c r="I670" s="356">
        <f>'Merluza común Artesanal'!H577</f>
        <v>0</v>
      </c>
      <c r="J670" s="356">
        <f>'Merluza común Artesanal'!I577</f>
        <v>0.93899999999999995</v>
      </c>
      <c r="K670" s="356">
        <f>'Merluza común Artesanal'!J577</f>
        <v>0.57500000000000007</v>
      </c>
      <c r="L670" s="356">
        <f>'Merluza común Artesanal'!K577</f>
        <v>0.36399999999999988</v>
      </c>
      <c r="M670" s="356">
        <f>'Merluza común Artesanal'!L577</f>
        <v>0.61235356762513327</v>
      </c>
      <c r="N670" s="567">
        <f>'Merluza común Artesanal'!M577</f>
        <v>0</v>
      </c>
      <c r="O670" s="451">
        <f>Resumen_año!$C$5</f>
        <v>44018</v>
      </c>
      <c r="P670" s="475">
        <v>2020</v>
      </c>
    </row>
    <row r="671" spans="1:16" ht="15.75" customHeight="1">
      <c r="A671" s="354" t="s">
        <v>88</v>
      </c>
      <c r="B671" s="354" t="s">
        <v>89</v>
      </c>
      <c r="C671" s="354" t="s">
        <v>110</v>
      </c>
      <c r="D671" s="351" t="s">
        <v>404</v>
      </c>
      <c r="E671" s="351" t="str">
        <f>+'Merluza común Artesanal'!E577</f>
        <v>TERESITA II (968011)</v>
      </c>
      <c r="F671" s="354" t="s">
        <v>91</v>
      </c>
      <c r="G671" s="354" t="s">
        <v>95</v>
      </c>
      <c r="H671" s="356">
        <f>'Merluza común Artesanal'!G578</f>
        <v>4.3979999999999997</v>
      </c>
      <c r="I671" s="356">
        <f>'Merluza común Artesanal'!H578</f>
        <v>0</v>
      </c>
      <c r="J671" s="356">
        <f>'Merluza común Artesanal'!I578</f>
        <v>4.7619999999999996</v>
      </c>
      <c r="K671" s="356">
        <f>'Merluza común Artesanal'!J578</f>
        <v>3.15</v>
      </c>
      <c r="L671" s="356">
        <f>'Merluza común Artesanal'!K578</f>
        <v>1.6119999999999997</v>
      </c>
      <c r="M671" s="356">
        <f>'Merluza común Artesanal'!L578</f>
        <v>0.66148677026459479</v>
      </c>
      <c r="N671" s="567">
        <f>'Merluza común Artesanal'!M578</f>
        <v>0</v>
      </c>
      <c r="O671" s="451">
        <f>Resumen_año!$C$5</f>
        <v>44018</v>
      </c>
      <c r="P671" s="475">
        <v>2020</v>
      </c>
    </row>
    <row r="672" spans="1:16" ht="15.75" customHeight="1">
      <c r="A672" s="354" t="s">
        <v>88</v>
      </c>
      <c r="B672" s="354" t="s">
        <v>89</v>
      </c>
      <c r="C672" s="354" t="s">
        <v>110</v>
      </c>
      <c r="D672" s="351" t="s">
        <v>404</v>
      </c>
      <c r="E672" s="351" t="str">
        <f>+'Merluza común Artesanal'!E577</f>
        <v>TERESITA II (968011)</v>
      </c>
      <c r="F672" s="354" t="s">
        <v>91</v>
      </c>
      <c r="G672" s="354" t="s">
        <v>91</v>
      </c>
      <c r="H672" s="356">
        <f>'Merluza común Artesanal'!G579</f>
        <v>5.3369999999999997</v>
      </c>
      <c r="I672" s="356">
        <f>'Merluza común Artesanal'!H579</f>
        <v>0</v>
      </c>
      <c r="J672" s="356">
        <f>'Merluza común Artesanal'!I579</f>
        <v>6.9489999999999998</v>
      </c>
      <c r="K672" s="356">
        <f>'Merluza común Artesanal'!J579</f>
        <v>0</v>
      </c>
      <c r="L672" s="356">
        <f>'Merluza común Artesanal'!K579</f>
        <v>6.9489999999999998</v>
      </c>
      <c r="M672" s="356">
        <f>'Merluza común Artesanal'!L579</f>
        <v>0</v>
      </c>
      <c r="N672" s="567">
        <f>'Merluza común Artesanal'!M579</f>
        <v>0</v>
      </c>
      <c r="O672" s="451">
        <f>Resumen_año!$C$5</f>
        <v>44018</v>
      </c>
      <c r="P672" s="475">
        <v>2020</v>
      </c>
    </row>
    <row r="673" spans="1:16" ht="15.75" customHeight="1">
      <c r="A673" s="354" t="s">
        <v>88</v>
      </c>
      <c r="B673" s="354" t="s">
        <v>89</v>
      </c>
      <c r="C673" s="354" t="s">
        <v>110</v>
      </c>
      <c r="D673" s="351" t="s">
        <v>404</v>
      </c>
      <c r="E673" s="351" t="str">
        <f>+'Merluza común Artesanal'!E580</f>
        <v>PEZ DORADO III (967326)</v>
      </c>
      <c r="F673" s="354" t="s">
        <v>92</v>
      </c>
      <c r="G673" s="354" t="s">
        <v>93</v>
      </c>
      <c r="H673" s="356">
        <f>'Merluza común Artesanal'!G580</f>
        <v>0.93899999999999995</v>
      </c>
      <c r="I673" s="356">
        <f>'Merluza común Artesanal'!H580</f>
        <v>0</v>
      </c>
      <c r="J673" s="356">
        <f>'Merluza común Artesanal'!I580</f>
        <v>0.93899999999999995</v>
      </c>
      <c r="K673" s="356">
        <f>'Merluza común Artesanal'!J580</f>
        <v>0.81</v>
      </c>
      <c r="L673" s="356">
        <f>'Merluza común Artesanal'!K580</f>
        <v>0.12899999999999989</v>
      </c>
      <c r="M673" s="356">
        <f>'Merluza común Artesanal'!L580</f>
        <v>0.86261980830670937</v>
      </c>
      <c r="N673" s="567">
        <f>'Merluza común Artesanal'!M580</f>
        <v>0</v>
      </c>
      <c r="O673" s="451">
        <f>Resumen_año!$C$5</f>
        <v>44018</v>
      </c>
      <c r="P673" s="475">
        <v>2020</v>
      </c>
    </row>
    <row r="674" spans="1:16" ht="15.75" customHeight="1">
      <c r="A674" s="354" t="s">
        <v>88</v>
      </c>
      <c r="B674" s="354" t="s">
        <v>89</v>
      </c>
      <c r="C674" s="354" t="s">
        <v>110</v>
      </c>
      <c r="D674" s="351" t="s">
        <v>404</v>
      </c>
      <c r="E674" s="351" t="str">
        <f>+'Merluza común Artesanal'!E580</f>
        <v>PEZ DORADO III (967326)</v>
      </c>
      <c r="F674" s="354" t="s">
        <v>94</v>
      </c>
      <c r="G674" s="354" t="s">
        <v>95</v>
      </c>
      <c r="H674" s="356">
        <f>'Merluza común Artesanal'!G581</f>
        <v>4.3979999999999997</v>
      </c>
      <c r="I674" s="356">
        <f>'Merluza común Artesanal'!H581</f>
        <v>9.5</v>
      </c>
      <c r="J674" s="356">
        <f>'Merluza común Artesanal'!I581</f>
        <v>14.026999999999999</v>
      </c>
      <c r="K674" s="356">
        <f>'Merluza común Artesanal'!J581</f>
        <v>7.7000000000000011</v>
      </c>
      <c r="L674" s="356">
        <f>'Merluza común Artesanal'!K581</f>
        <v>6.3269999999999982</v>
      </c>
      <c r="M674" s="356">
        <f>'Merluza común Artesanal'!L581</f>
        <v>0.5489413274399374</v>
      </c>
      <c r="N674" s="567">
        <f>'Merluza común Artesanal'!M581</f>
        <v>0</v>
      </c>
      <c r="O674" s="451">
        <f>Resumen_año!$C$5</f>
        <v>44018</v>
      </c>
      <c r="P674" s="475">
        <v>2020</v>
      </c>
    </row>
    <row r="675" spans="1:16" ht="15.75" customHeight="1">
      <c r="A675" s="354" t="s">
        <v>88</v>
      </c>
      <c r="B675" s="354" t="s">
        <v>89</v>
      </c>
      <c r="C675" s="354" t="s">
        <v>110</v>
      </c>
      <c r="D675" s="351" t="s">
        <v>404</v>
      </c>
      <c r="E675" s="351" t="str">
        <f>+'Merluza común Artesanal'!E580</f>
        <v>PEZ DORADO III (967326)</v>
      </c>
      <c r="F675" s="354" t="s">
        <v>91</v>
      </c>
      <c r="G675" s="354" t="s">
        <v>91</v>
      </c>
      <c r="H675" s="356">
        <f>'Merluza común Artesanal'!G582</f>
        <v>5.3369999999999997</v>
      </c>
      <c r="I675" s="356">
        <f>'Merluza común Artesanal'!H582</f>
        <v>0</v>
      </c>
      <c r="J675" s="356">
        <f>'Merluza común Artesanal'!I582</f>
        <v>11.663999999999998</v>
      </c>
      <c r="K675" s="356">
        <f>'Merluza común Artesanal'!J582</f>
        <v>0</v>
      </c>
      <c r="L675" s="356">
        <f>'Merluza común Artesanal'!K582</f>
        <v>11.663999999999998</v>
      </c>
      <c r="M675" s="356">
        <f>'Merluza común Artesanal'!L582</f>
        <v>0</v>
      </c>
      <c r="N675" s="567">
        <f>'Merluza común Artesanal'!M582</f>
        <v>0</v>
      </c>
      <c r="O675" s="451">
        <f>Resumen_año!$C$5</f>
        <v>44018</v>
      </c>
      <c r="P675" s="475">
        <v>2020</v>
      </c>
    </row>
    <row r="676" spans="1:16" ht="15.75" customHeight="1">
      <c r="A676" s="354" t="s">
        <v>88</v>
      </c>
      <c r="B676" s="354" t="s">
        <v>89</v>
      </c>
      <c r="C676" s="354" t="s">
        <v>110</v>
      </c>
      <c r="D676" s="351" t="s">
        <v>404</v>
      </c>
      <c r="E676" s="351" t="str">
        <f>+'Merluza común Artesanal'!E583</f>
        <v>SAN NICOLAS I (963622)</v>
      </c>
      <c r="F676" s="354" t="s">
        <v>92</v>
      </c>
      <c r="G676" s="354" t="s">
        <v>93</v>
      </c>
      <c r="H676" s="356">
        <f>'Merluza común Artesanal'!G583</f>
        <v>0.93899999999999995</v>
      </c>
      <c r="I676" s="356">
        <f>'Merluza común Artesanal'!H583</f>
        <v>0</v>
      </c>
      <c r="J676" s="356">
        <f>'Merluza común Artesanal'!I583</f>
        <v>0.93899999999999995</v>
      </c>
      <c r="K676" s="356">
        <f>'Merluza común Artesanal'!J583</f>
        <v>0.27</v>
      </c>
      <c r="L676" s="356">
        <f>'Merluza común Artesanal'!K583</f>
        <v>0.66899999999999993</v>
      </c>
      <c r="M676" s="356">
        <f>'Merluza común Artesanal'!L583</f>
        <v>0.28753993610223644</v>
      </c>
      <c r="N676" s="567">
        <f>'Merluza común Artesanal'!M583</f>
        <v>0</v>
      </c>
      <c r="O676" s="451">
        <f>Resumen_año!$C$5</f>
        <v>44018</v>
      </c>
      <c r="P676" s="475">
        <v>2020</v>
      </c>
    </row>
    <row r="677" spans="1:16" ht="15.75" customHeight="1">
      <c r="A677" s="354" t="s">
        <v>88</v>
      </c>
      <c r="B677" s="354" t="s">
        <v>89</v>
      </c>
      <c r="C677" s="354" t="s">
        <v>110</v>
      </c>
      <c r="D677" s="351" t="s">
        <v>404</v>
      </c>
      <c r="E677" s="351" t="str">
        <f>+'Merluza común Artesanal'!E583</f>
        <v>SAN NICOLAS I (963622)</v>
      </c>
      <c r="F677" s="354" t="s">
        <v>94</v>
      </c>
      <c r="G677" s="354" t="s">
        <v>95</v>
      </c>
      <c r="H677" s="356">
        <f>'Merluza común Artesanal'!G584</f>
        <v>4.3979999999999997</v>
      </c>
      <c r="I677" s="356">
        <f>'Merluza común Artesanal'!H584</f>
        <v>0</v>
      </c>
      <c r="J677" s="356">
        <f>'Merluza común Artesanal'!I584</f>
        <v>5.0669999999999993</v>
      </c>
      <c r="K677" s="356">
        <f>'Merluza común Artesanal'!J584</f>
        <v>2.4450000000000003</v>
      </c>
      <c r="L677" s="356">
        <f>'Merluza común Artesanal'!K584</f>
        <v>2.621999999999999</v>
      </c>
      <c r="M677" s="356">
        <f>'Merluza común Artesanal'!L584</f>
        <v>0.48253404381290715</v>
      </c>
      <c r="N677" s="567">
        <f>'Merluza común Artesanal'!M584</f>
        <v>0</v>
      </c>
      <c r="O677" s="451">
        <f>Resumen_año!$C$5</f>
        <v>44018</v>
      </c>
      <c r="P677" s="475">
        <v>2020</v>
      </c>
    </row>
    <row r="678" spans="1:16" ht="15.75" customHeight="1">
      <c r="A678" s="354" t="s">
        <v>88</v>
      </c>
      <c r="B678" s="354" t="s">
        <v>89</v>
      </c>
      <c r="C678" s="354" t="s">
        <v>110</v>
      </c>
      <c r="D678" s="351" t="s">
        <v>404</v>
      </c>
      <c r="E678" s="351" t="str">
        <f>+'Merluza común Artesanal'!E583</f>
        <v>SAN NICOLAS I (963622)</v>
      </c>
      <c r="F678" s="354" t="s">
        <v>91</v>
      </c>
      <c r="G678" s="354" t="s">
        <v>95</v>
      </c>
      <c r="H678" s="356">
        <f>'Merluza común Artesanal'!G585</f>
        <v>5.3369999999999997</v>
      </c>
      <c r="I678" s="356">
        <f>'Merluza común Artesanal'!H585</f>
        <v>0</v>
      </c>
      <c r="J678" s="356">
        <f>'Merluza común Artesanal'!I585</f>
        <v>7.9589999999999987</v>
      </c>
      <c r="K678" s="356">
        <f>'Merluza común Artesanal'!J585</f>
        <v>0</v>
      </c>
      <c r="L678" s="356">
        <f>'Merluza común Artesanal'!K585</f>
        <v>7.9589999999999987</v>
      </c>
      <c r="M678" s="356">
        <f>'Merluza común Artesanal'!L585</f>
        <v>0</v>
      </c>
      <c r="N678" s="567">
        <f>'Merluza común Artesanal'!M585</f>
        <v>0</v>
      </c>
      <c r="O678" s="451">
        <f>Resumen_año!$C$5</f>
        <v>44018</v>
      </c>
      <c r="P678" s="475">
        <v>2020</v>
      </c>
    </row>
    <row r="679" spans="1:16" ht="15.75" customHeight="1">
      <c r="A679" s="354" t="s">
        <v>88</v>
      </c>
      <c r="B679" s="354" t="s">
        <v>89</v>
      </c>
      <c r="C679" s="354" t="s">
        <v>110</v>
      </c>
      <c r="D679" s="351" t="s">
        <v>404</v>
      </c>
      <c r="E679" s="351" t="str">
        <f>+'Merluza común Artesanal'!E586</f>
        <v>SAN ROQUE VII (966419)</v>
      </c>
      <c r="F679" s="354" t="s">
        <v>91</v>
      </c>
      <c r="G679" s="354" t="s">
        <v>91</v>
      </c>
      <c r="H679" s="356">
        <f>'Merluza común Artesanal'!G586</f>
        <v>0.93899999999999995</v>
      </c>
      <c r="I679" s="356">
        <f>'Merluza común Artesanal'!H586</f>
        <v>0</v>
      </c>
      <c r="J679" s="356">
        <f>'Merluza común Artesanal'!I586</f>
        <v>0.93899999999999995</v>
      </c>
      <c r="K679" s="356">
        <f>'Merluza común Artesanal'!J586</f>
        <v>0.216</v>
      </c>
      <c r="L679" s="356">
        <f>'Merluza común Artesanal'!K586</f>
        <v>0.72299999999999998</v>
      </c>
      <c r="M679" s="356">
        <f>'Merluza común Artesanal'!L586</f>
        <v>0.23003194888178916</v>
      </c>
      <c r="N679" s="567">
        <f>'Merluza común Artesanal'!M586</f>
        <v>0</v>
      </c>
      <c r="O679" s="451">
        <f>Resumen_año!$C$5</f>
        <v>44018</v>
      </c>
      <c r="P679" s="475">
        <v>2020</v>
      </c>
    </row>
    <row r="680" spans="1:16" ht="15.75" customHeight="1">
      <c r="A680" s="354" t="s">
        <v>88</v>
      </c>
      <c r="B680" s="354" t="s">
        <v>89</v>
      </c>
      <c r="C680" s="354" t="s">
        <v>110</v>
      </c>
      <c r="D680" s="351" t="s">
        <v>404</v>
      </c>
      <c r="E680" s="351" t="str">
        <f>+'Merluza común Artesanal'!E586</f>
        <v>SAN ROQUE VII (966419)</v>
      </c>
      <c r="F680" s="354" t="s">
        <v>92</v>
      </c>
      <c r="G680" s="354" t="s">
        <v>93</v>
      </c>
      <c r="H680" s="356">
        <f>'Merluza común Artesanal'!G587</f>
        <v>4.3979999999999997</v>
      </c>
      <c r="I680" s="356">
        <f>'Merluza común Artesanal'!H587</f>
        <v>0</v>
      </c>
      <c r="J680" s="356">
        <f>'Merluza común Artesanal'!I587</f>
        <v>5.1209999999999996</v>
      </c>
      <c r="K680" s="356">
        <f>'Merluza común Artesanal'!J587</f>
        <v>2.3220000000000001</v>
      </c>
      <c r="L680" s="356">
        <f>'Merluza común Artesanal'!K587</f>
        <v>2.7989999999999995</v>
      </c>
      <c r="M680" s="356">
        <f>'Merluza común Artesanal'!L587</f>
        <v>0.4534270650263621</v>
      </c>
      <c r="N680" s="567">
        <f>'Merluza común Artesanal'!M587</f>
        <v>0</v>
      </c>
      <c r="O680" s="451">
        <f>Resumen_año!$C$5</f>
        <v>44018</v>
      </c>
      <c r="P680" s="475">
        <v>2020</v>
      </c>
    </row>
    <row r="681" spans="1:16" ht="15.75" customHeight="1">
      <c r="A681" s="354" t="s">
        <v>88</v>
      </c>
      <c r="B681" s="354" t="s">
        <v>89</v>
      </c>
      <c r="C681" s="354" t="s">
        <v>110</v>
      </c>
      <c r="D681" s="351" t="s">
        <v>404</v>
      </c>
      <c r="E681" s="351" t="str">
        <f>+'Merluza común Artesanal'!E586</f>
        <v>SAN ROQUE VII (966419)</v>
      </c>
      <c r="F681" s="354" t="s">
        <v>94</v>
      </c>
      <c r="G681" s="354" t="s">
        <v>95</v>
      </c>
      <c r="H681" s="356">
        <f>'Merluza común Artesanal'!G588</f>
        <v>5.3369999999999997</v>
      </c>
      <c r="I681" s="356">
        <f>'Merluza común Artesanal'!H588</f>
        <v>0</v>
      </c>
      <c r="J681" s="356">
        <f>'Merluza común Artesanal'!I588</f>
        <v>8.1359999999999992</v>
      </c>
      <c r="K681" s="356">
        <f>'Merluza común Artesanal'!J588</f>
        <v>0</v>
      </c>
      <c r="L681" s="356">
        <f>'Merluza común Artesanal'!K588</f>
        <v>8.1359999999999992</v>
      </c>
      <c r="M681" s="356">
        <f>'Merluza común Artesanal'!L588</f>
        <v>0</v>
      </c>
      <c r="N681" s="567">
        <f>'Merluza común Artesanal'!M588</f>
        <v>0</v>
      </c>
      <c r="O681" s="451">
        <f>Resumen_año!$C$5</f>
        <v>44018</v>
      </c>
      <c r="P681" s="475">
        <v>2020</v>
      </c>
    </row>
    <row r="682" spans="1:16" ht="15.75" customHeight="1">
      <c r="A682" s="354" t="s">
        <v>88</v>
      </c>
      <c r="B682" s="354" t="s">
        <v>89</v>
      </c>
      <c r="C682" s="354" t="s">
        <v>110</v>
      </c>
      <c r="D682" s="351" t="s">
        <v>404</v>
      </c>
      <c r="E682" s="351" t="str">
        <f>+'Merluza común Artesanal'!E598</f>
        <v>TITANIC VII (967667)</v>
      </c>
      <c r="F682" s="354" t="s">
        <v>91</v>
      </c>
      <c r="G682" s="354" t="s">
        <v>95</v>
      </c>
      <c r="H682" s="356">
        <f>'Merluza común Artesanal'!G598</f>
        <v>0.94099999999999995</v>
      </c>
      <c r="I682" s="356">
        <f>'Merluza común Artesanal'!H598</f>
        <v>0</v>
      </c>
      <c r="J682" s="356">
        <f>'Merluza común Artesanal'!I598</f>
        <v>0.94099999999999995</v>
      </c>
      <c r="K682" s="356">
        <f>'Merluza común Artesanal'!J598</f>
        <v>0.38500000000000001</v>
      </c>
      <c r="L682" s="356">
        <f>'Merluza común Artesanal'!K598</f>
        <v>0.55599999999999994</v>
      </c>
      <c r="M682" s="356">
        <f>'Merluza común Artesanal'!L598</f>
        <v>0.40913921360255051</v>
      </c>
      <c r="N682" s="567">
        <f>'Merluza común Artesanal'!M598</f>
        <v>0</v>
      </c>
      <c r="O682" s="451">
        <f>Resumen_año!$C$5</f>
        <v>44018</v>
      </c>
      <c r="P682" s="475">
        <v>2020</v>
      </c>
    </row>
    <row r="683" spans="1:16" ht="15.75" customHeight="1">
      <c r="A683" s="354" t="s">
        <v>88</v>
      </c>
      <c r="B683" s="354" t="s">
        <v>89</v>
      </c>
      <c r="C683" s="354" t="s">
        <v>110</v>
      </c>
      <c r="D683" s="351" t="s">
        <v>404</v>
      </c>
      <c r="E683" s="351" t="str">
        <f>+'Merluza común Artesanal'!E598</f>
        <v>TITANIC VII (967667)</v>
      </c>
      <c r="F683" s="354" t="s">
        <v>91</v>
      </c>
      <c r="G683" s="354" t="s">
        <v>91</v>
      </c>
      <c r="H683" s="356">
        <f>'Merluza común Artesanal'!G599</f>
        <v>4.3949999999999996</v>
      </c>
      <c r="I683" s="356">
        <f>'Merluza común Artesanal'!H599</f>
        <v>0</v>
      </c>
      <c r="J683" s="356">
        <f>'Merluza común Artesanal'!I599</f>
        <v>4.9509999999999996</v>
      </c>
      <c r="K683" s="356">
        <f>'Merluza común Artesanal'!J599</f>
        <v>2.2679999999999998</v>
      </c>
      <c r="L683" s="356">
        <f>'Merluza común Artesanal'!K599</f>
        <v>2.6829999999999998</v>
      </c>
      <c r="M683" s="356">
        <f>'Merluza común Artesanal'!L599</f>
        <v>0.45808927489396079</v>
      </c>
      <c r="N683" s="567">
        <f>'Merluza común Artesanal'!M599</f>
        <v>0</v>
      </c>
      <c r="O683" s="451">
        <f>Resumen_año!$C$5</f>
        <v>44018</v>
      </c>
      <c r="P683" s="475">
        <v>2020</v>
      </c>
    </row>
    <row r="684" spans="1:16" ht="15.75" customHeight="1">
      <c r="A684" s="354" t="s">
        <v>88</v>
      </c>
      <c r="B684" s="354" t="s">
        <v>89</v>
      </c>
      <c r="C684" s="354" t="s">
        <v>110</v>
      </c>
      <c r="D684" s="351" t="s">
        <v>404</v>
      </c>
      <c r="E684" s="351" t="str">
        <f>+'Merluza común Artesanal'!E598</f>
        <v>TITANIC VII (967667)</v>
      </c>
      <c r="F684" s="354" t="s">
        <v>92</v>
      </c>
      <c r="G684" s="354" t="s">
        <v>93</v>
      </c>
      <c r="H684" s="356">
        <f>'Merluza común Artesanal'!G600</f>
        <v>5.3369999999999997</v>
      </c>
      <c r="I684" s="356">
        <f>'Merluza común Artesanal'!H600</f>
        <v>0</v>
      </c>
      <c r="J684" s="356">
        <f>'Merluza común Artesanal'!I600</f>
        <v>8.02</v>
      </c>
      <c r="K684" s="356">
        <f>'Merluza común Artesanal'!J600</f>
        <v>0</v>
      </c>
      <c r="L684" s="356">
        <f>'Merluza común Artesanal'!K600</f>
        <v>8.02</v>
      </c>
      <c r="M684" s="356">
        <f>'Merluza común Artesanal'!L600</f>
        <v>0</v>
      </c>
      <c r="N684" s="567">
        <f>'Merluza común Artesanal'!M600</f>
        <v>0</v>
      </c>
      <c r="O684" s="451">
        <f>Resumen_año!$C$5</f>
        <v>44018</v>
      </c>
      <c r="P684" s="475">
        <v>2020</v>
      </c>
    </row>
    <row r="685" spans="1:16" ht="15.75" customHeight="1">
      <c r="A685" s="354" t="s">
        <v>88</v>
      </c>
      <c r="B685" s="354" t="s">
        <v>89</v>
      </c>
      <c r="C685" s="354" t="s">
        <v>110</v>
      </c>
      <c r="D685" s="351" t="s">
        <v>404</v>
      </c>
      <c r="E685" s="351" t="str">
        <f>+'Merluza común Artesanal'!E601</f>
        <v xml:space="preserve"> SOFIA III (968603)</v>
      </c>
      <c r="F685" s="354" t="s">
        <v>94</v>
      </c>
      <c r="G685" s="354" t="s">
        <v>95</v>
      </c>
      <c r="H685" s="356">
        <f>'Merluza común Artesanal'!G601</f>
        <v>0.93899999999999995</v>
      </c>
      <c r="I685" s="356">
        <f>'Merluza común Artesanal'!H601</f>
        <v>0</v>
      </c>
      <c r="J685" s="356">
        <f>'Merluza común Artesanal'!I601</f>
        <v>0.93899999999999995</v>
      </c>
      <c r="K685" s="356">
        <f>'Merluza común Artesanal'!J601</f>
        <v>0.81</v>
      </c>
      <c r="L685" s="356">
        <f>'Merluza común Artesanal'!K601</f>
        <v>0.12899999999999989</v>
      </c>
      <c r="M685" s="356">
        <f>'Merluza común Artesanal'!L601</f>
        <v>0.86261980830670937</v>
      </c>
      <c r="N685" s="567">
        <f>'Merluza común Artesanal'!M601</f>
        <v>0</v>
      </c>
      <c r="O685" s="451">
        <f>Resumen_año!$C$5</f>
        <v>44018</v>
      </c>
      <c r="P685" s="475">
        <v>2020</v>
      </c>
    </row>
    <row r="686" spans="1:16" ht="15.75" customHeight="1">
      <c r="A686" s="354" t="s">
        <v>88</v>
      </c>
      <c r="B686" s="354" t="s">
        <v>89</v>
      </c>
      <c r="C686" s="354" t="s">
        <v>110</v>
      </c>
      <c r="D686" s="351" t="s">
        <v>404</v>
      </c>
      <c r="E686" s="351" t="str">
        <f>+'Merluza común Artesanal'!E601</f>
        <v xml:space="preserve"> SOFIA III (968603)</v>
      </c>
      <c r="F686" s="354" t="s">
        <v>91</v>
      </c>
      <c r="G686" s="354" t="s">
        <v>95</v>
      </c>
      <c r="H686" s="356">
        <f>'Merluza común Artesanal'!G602</f>
        <v>4.3959999999999999</v>
      </c>
      <c r="I686" s="356">
        <f>'Merluza común Artesanal'!H602</f>
        <v>0</v>
      </c>
      <c r="J686" s="356">
        <f>'Merluza común Artesanal'!I602</f>
        <v>4.5249999999999995</v>
      </c>
      <c r="K686" s="356">
        <f>'Merluza común Artesanal'!J602</f>
        <v>2.9609999999999999</v>
      </c>
      <c r="L686" s="356">
        <f>'Merluza común Artesanal'!K602</f>
        <v>1.5639999999999996</v>
      </c>
      <c r="M686" s="356">
        <f>'Merluza común Artesanal'!L602</f>
        <v>0.65436464088397794</v>
      </c>
      <c r="N686" s="567">
        <f>'Merluza común Artesanal'!M602</f>
        <v>0</v>
      </c>
      <c r="O686" s="451">
        <f>Resumen_año!$C$5</f>
        <v>44018</v>
      </c>
      <c r="P686" s="475">
        <v>2020</v>
      </c>
    </row>
    <row r="687" spans="1:16" ht="15.75" customHeight="1">
      <c r="A687" s="354" t="s">
        <v>88</v>
      </c>
      <c r="B687" s="354" t="s">
        <v>89</v>
      </c>
      <c r="C687" s="354" t="s">
        <v>110</v>
      </c>
      <c r="D687" s="351" t="s">
        <v>404</v>
      </c>
      <c r="E687" s="351" t="str">
        <f>+'Merluza común Artesanal'!E601</f>
        <v xml:space="preserve"> SOFIA III (968603)</v>
      </c>
      <c r="F687" s="354" t="s">
        <v>91</v>
      </c>
      <c r="G687" s="354" t="s">
        <v>91</v>
      </c>
      <c r="H687" s="356">
        <f>'Merluza común Artesanal'!G603</f>
        <v>5.335</v>
      </c>
      <c r="I687" s="356">
        <f>'Merluza común Artesanal'!H603</f>
        <v>0</v>
      </c>
      <c r="J687" s="356">
        <f>'Merluza común Artesanal'!I603</f>
        <v>6.8989999999999991</v>
      </c>
      <c r="K687" s="356">
        <f>'Merluza común Artesanal'!J603</f>
        <v>0.32400000000000001</v>
      </c>
      <c r="L687" s="356">
        <f>'Merluza común Artesanal'!K603</f>
        <v>6.5749999999999993</v>
      </c>
      <c r="M687" s="356">
        <f>'Merluza común Artesanal'!L603</f>
        <v>4.6963328018553421E-2</v>
      </c>
      <c r="N687" s="567">
        <f>'Merluza común Artesanal'!M603</f>
        <v>0</v>
      </c>
      <c r="O687" s="451">
        <f>Resumen_año!$C$5</f>
        <v>44018</v>
      </c>
      <c r="P687" s="475">
        <v>2020</v>
      </c>
    </row>
    <row r="688" spans="1:16" ht="15.75" customHeight="1">
      <c r="A688" s="354" t="s">
        <v>88</v>
      </c>
      <c r="B688" s="354" t="s">
        <v>89</v>
      </c>
      <c r="C688" s="354" t="s">
        <v>110</v>
      </c>
      <c r="D688" s="351" t="s">
        <v>404</v>
      </c>
      <c r="E688" s="351" t="str">
        <f>+'Merluza común Artesanal'!E604</f>
        <v>Residual</v>
      </c>
      <c r="F688" s="354" t="s">
        <v>92</v>
      </c>
      <c r="G688" s="354" t="s">
        <v>93</v>
      </c>
      <c r="H688" s="356">
        <f>'Merluza común Artesanal'!G604</f>
        <v>4.6950000000000003</v>
      </c>
      <c r="I688" s="356">
        <f>'Merluza común Artesanal'!H604</f>
        <v>0</v>
      </c>
      <c r="J688" s="356">
        <f>'Merluza común Artesanal'!I604</f>
        <v>4.6950000000000003</v>
      </c>
      <c r="K688" s="356">
        <f>'Merluza común Artesanal'!J604</f>
        <v>3.6720000000000002</v>
      </c>
      <c r="L688" s="356">
        <f>'Merluza común Artesanal'!K604</f>
        <v>1.0230000000000001</v>
      </c>
      <c r="M688" s="356">
        <f>'Merluza común Artesanal'!L604</f>
        <v>0.78210862619808308</v>
      </c>
      <c r="N688" s="567">
        <f>'Merluza común Artesanal'!M604</f>
        <v>0</v>
      </c>
      <c r="O688" s="451">
        <f>Resumen_año!$C$5</f>
        <v>44018</v>
      </c>
      <c r="P688" s="475">
        <v>2020</v>
      </c>
    </row>
    <row r="689" spans="1:16" ht="15.75" customHeight="1">
      <c r="A689" s="354" t="s">
        <v>88</v>
      </c>
      <c r="B689" s="354" t="s">
        <v>89</v>
      </c>
      <c r="C689" s="354" t="s">
        <v>110</v>
      </c>
      <c r="D689" s="351" t="s">
        <v>404</v>
      </c>
      <c r="E689" s="351" t="str">
        <f>+'Merluza común Artesanal'!E604</f>
        <v>Residual</v>
      </c>
      <c r="F689" s="354" t="s">
        <v>94</v>
      </c>
      <c r="G689" s="354" t="s">
        <v>95</v>
      </c>
      <c r="H689" s="356">
        <f>'Merluza común Artesanal'!G605</f>
        <v>21.98</v>
      </c>
      <c r="I689" s="356">
        <f>'Merluza común Artesanal'!H605</f>
        <v>0</v>
      </c>
      <c r="J689" s="356">
        <f>'Merluza común Artesanal'!I605</f>
        <v>23.003</v>
      </c>
      <c r="K689" s="356">
        <f>'Merluza común Artesanal'!J605</f>
        <v>9.756000000000002</v>
      </c>
      <c r="L689" s="356">
        <f>'Merluza común Artesanal'!K605</f>
        <v>13.246999999999998</v>
      </c>
      <c r="M689" s="356">
        <f>'Merluza común Artesanal'!L605</f>
        <v>0.42411859322697049</v>
      </c>
      <c r="N689" s="567">
        <f>'Merluza común Artesanal'!M605</f>
        <v>0</v>
      </c>
      <c r="O689" s="451">
        <f>Resumen_año!$C$5</f>
        <v>44018</v>
      </c>
      <c r="P689" s="475">
        <v>2020</v>
      </c>
    </row>
    <row r="690" spans="1:16" ht="15.75" customHeight="1">
      <c r="A690" s="354" t="s">
        <v>88</v>
      </c>
      <c r="B690" s="354" t="s">
        <v>89</v>
      </c>
      <c r="C690" s="354" t="s">
        <v>110</v>
      </c>
      <c r="D690" s="351" t="s">
        <v>404</v>
      </c>
      <c r="E690" s="351" t="str">
        <f>+'Merluza común Artesanal'!E604</f>
        <v>Residual</v>
      </c>
      <c r="F690" s="354" t="s">
        <v>91</v>
      </c>
      <c r="G690" s="354" t="s">
        <v>95</v>
      </c>
      <c r="H690" s="356">
        <f>'Merluza común Artesanal'!G606</f>
        <v>26.677</v>
      </c>
      <c r="I690" s="356">
        <f>'Merluza común Artesanal'!H606</f>
        <v>0</v>
      </c>
      <c r="J690" s="356">
        <f>'Merluza común Artesanal'!I606</f>
        <v>39.923999999999999</v>
      </c>
      <c r="K690" s="356">
        <f>'Merluza común Artesanal'!J606</f>
        <v>0.378</v>
      </c>
      <c r="L690" s="356">
        <f>'Merluza común Artesanal'!K606</f>
        <v>39.545999999999999</v>
      </c>
      <c r="M690" s="356">
        <f>'Merluza común Artesanal'!L606</f>
        <v>9.4679891794409374E-3</v>
      </c>
      <c r="N690" s="567">
        <f>'Merluza común Artesanal'!M606</f>
        <v>0</v>
      </c>
      <c r="O690" s="451">
        <f>Resumen_año!$C$5</f>
        <v>44018</v>
      </c>
      <c r="P690" s="475">
        <v>2020</v>
      </c>
    </row>
    <row r="691" spans="1:16" ht="15.75" customHeight="1">
      <c r="A691" s="354" t="s">
        <v>88</v>
      </c>
      <c r="B691" s="354" t="s">
        <v>89</v>
      </c>
      <c r="C691" s="354" t="s">
        <v>110</v>
      </c>
      <c r="D691" s="351" t="s">
        <v>404</v>
      </c>
      <c r="E691" s="351" t="str">
        <f>+'Merluza común Artesanal'!E607</f>
        <v>ANUBIS II (965560)</v>
      </c>
      <c r="F691" s="354" t="s">
        <v>91</v>
      </c>
      <c r="G691" s="354" t="s">
        <v>91</v>
      </c>
      <c r="H691" s="356">
        <f>'Merluza común Artesanal'!G607</f>
        <v>0.94</v>
      </c>
      <c r="I691" s="356">
        <f>'Merluza común Artesanal'!H607</f>
        <v>0</v>
      </c>
      <c r="J691" s="356">
        <f>'Merluza común Artesanal'!I607</f>
        <v>0.94</v>
      </c>
      <c r="K691" s="356">
        <f>'Merluza común Artesanal'!J607</f>
        <v>1.1339999999999999</v>
      </c>
      <c r="L691" s="356">
        <f>'Merluza común Artesanal'!K607</f>
        <v>-0.19399999999999995</v>
      </c>
      <c r="M691" s="356">
        <f>'Merluza común Artesanal'!L607</f>
        <v>1.2063829787234042</v>
      </c>
      <c r="N691" s="567">
        <f>'Merluza común Artesanal'!M607</f>
        <v>43858</v>
      </c>
      <c r="O691" s="451">
        <f>Resumen_año!$C$5</f>
        <v>44018</v>
      </c>
      <c r="P691" s="475">
        <v>2020</v>
      </c>
    </row>
    <row r="692" spans="1:16" ht="15.75" customHeight="1">
      <c r="A692" s="354" t="s">
        <v>88</v>
      </c>
      <c r="B692" s="354" t="s">
        <v>89</v>
      </c>
      <c r="C692" s="354" t="s">
        <v>110</v>
      </c>
      <c r="D692" s="351" t="s">
        <v>404</v>
      </c>
      <c r="E692" s="351" t="str">
        <f>+'Merluza común Artesanal'!E607</f>
        <v>ANUBIS II (965560)</v>
      </c>
      <c r="F692" s="354" t="s">
        <v>92</v>
      </c>
      <c r="G692" s="354" t="s">
        <v>93</v>
      </c>
      <c r="H692" s="356">
        <f>'Merluza común Artesanal'!G608</f>
        <v>4.399</v>
      </c>
      <c r="I692" s="356">
        <f>'Merluza común Artesanal'!H608</f>
        <v>0</v>
      </c>
      <c r="J692" s="356">
        <f>'Merluza común Artesanal'!I608</f>
        <v>4.2050000000000001</v>
      </c>
      <c r="K692" s="356">
        <f>'Merluza común Artesanal'!J608</f>
        <v>3.24</v>
      </c>
      <c r="L692" s="356">
        <f>'Merluza común Artesanal'!K608</f>
        <v>0.96499999999999986</v>
      </c>
      <c r="M692" s="356">
        <f>'Merluza común Artesanal'!L608</f>
        <v>0.77051129607609992</v>
      </c>
      <c r="N692" s="567">
        <f>'Merluza común Artesanal'!M608</f>
        <v>0</v>
      </c>
      <c r="O692" s="451">
        <f>Resumen_año!$C$5</f>
        <v>44018</v>
      </c>
      <c r="P692" s="475">
        <v>2020</v>
      </c>
    </row>
    <row r="693" spans="1:16" ht="15.75" customHeight="1">
      <c r="A693" s="354" t="s">
        <v>88</v>
      </c>
      <c r="B693" s="354" t="s">
        <v>89</v>
      </c>
      <c r="C693" s="354" t="s">
        <v>110</v>
      </c>
      <c r="D693" s="351" t="s">
        <v>404</v>
      </c>
      <c r="E693" s="351" t="str">
        <f>+'Merluza común Artesanal'!E607</f>
        <v>ANUBIS II (965560)</v>
      </c>
      <c r="F693" s="354" t="s">
        <v>94</v>
      </c>
      <c r="G693" s="354" t="s">
        <v>95</v>
      </c>
      <c r="H693" s="356">
        <f>'Merluza común Artesanal'!G609</f>
        <v>5.3380000000000001</v>
      </c>
      <c r="I693" s="356">
        <f>'Merluza común Artesanal'!H609</f>
        <v>0</v>
      </c>
      <c r="J693" s="356">
        <f>'Merluza común Artesanal'!I609</f>
        <v>6.3029999999999999</v>
      </c>
      <c r="K693" s="356">
        <f>'Merluza común Artesanal'!J609</f>
        <v>0.189</v>
      </c>
      <c r="L693" s="356">
        <f>'Merluza común Artesanal'!K609</f>
        <v>6.1139999999999999</v>
      </c>
      <c r="M693" s="356">
        <f>'Merluza común Artesanal'!L609</f>
        <v>2.9985721085197526E-2</v>
      </c>
      <c r="N693" s="567">
        <f>'Merluza común Artesanal'!M609</f>
        <v>0</v>
      </c>
      <c r="O693" s="451">
        <f>Resumen_año!$C$5</f>
        <v>44018</v>
      </c>
      <c r="P693" s="475">
        <v>2020</v>
      </c>
    </row>
    <row r="694" spans="1:16" ht="15.75" customHeight="1">
      <c r="A694" s="354" t="s">
        <v>88</v>
      </c>
      <c r="B694" s="354" t="s">
        <v>89</v>
      </c>
      <c r="C694" s="354" t="s">
        <v>110</v>
      </c>
      <c r="D694" s="351" t="s">
        <v>404</v>
      </c>
      <c r="E694" s="351" t="str">
        <f>+'Merluza común Artesanal'!E610</f>
        <v xml:space="preserve">ARIES V (967117) </v>
      </c>
      <c r="F694" s="354" t="s">
        <v>91</v>
      </c>
      <c r="G694" s="354" t="s">
        <v>95</v>
      </c>
      <c r="H694" s="356">
        <f>'Merluza común Artesanal'!G610</f>
        <v>0.93899999999999995</v>
      </c>
      <c r="I694" s="356">
        <f>'Merluza común Artesanal'!H610</f>
        <v>0</v>
      </c>
      <c r="J694" s="356">
        <f>'Merluza común Artesanal'!I610</f>
        <v>0.93899999999999995</v>
      </c>
      <c r="K694" s="356">
        <f>'Merluza común Artesanal'!J610</f>
        <v>1.4039999999999999</v>
      </c>
      <c r="L694" s="356">
        <f>'Merluza común Artesanal'!K610</f>
        <v>-0.46499999999999997</v>
      </c>
      <c r="M694" s="356">
        <f>'Merluza común Artesanal'!L610</f>
        <v>1.4952076677316295</v>
      </c>
      <c r="N694" s="567">
        <f>'Merluza común Artesanal'!M610</f>
        <v>43858</v>
      </c>
      <c r="O694" s="451">
        <f>Resumen_año!$C$5</f>
        <v>44018</v>
      </c>
      <c r="P694" s="475">
        <v>2020</v>
      </c>
    </row>
    <row r="695" spans="1:16" ht="15.75" customHeight="1">
      <c r="A695" s="354" t="s">
        <v>88</v>
      </c>
      <c r="B695" s="354" t="s">
        <v>89</v>
      </c>
      <c r="C695" s="354" t="s">
        <v>110</v>
      </c>
      <c r="D695" s="351" t="s">
        <v>404</v>
      </c>
      <c r="E695" s="351" t="str">
        <f>+'Merluza común Artesanal'!E610</f>
        <v xml:space="preserve">ARIES V (967117) </v>
      </c>
      <c r="F695" s="354" t="s">
        <v>91</v>
      </c>
      <c r="G695" s="354" t="s">
        <v>91</v>
      </c>
      <c r="H695" s="356">
        <f>'Merluza común Artesanal'!G611</f>
        <v>4.3940000000000001</v>
      </c>
      <c r="I695" s="356">
        <f>'Merluza común Artesanal'!H611</f>
        <v>0</v>
      </c>
      <c r="J695" s="356">
        <f>'Merluza común Artesanal'!I611</f>
        <v>3.9290000000000003</v>
      </c>
      <c r="K695" s="356">
        <f>'Merluza común Artesanal'!J611</f>
        <v>3.7260000000000004</v>
      </c>
      <c r="L695" s="356">
        <f>'Merluza común Artesanal'!K611</f>
        <v>0.20299999999999985</v>
      </c>
      <c r="M695" s="356">
        <f>'Merluza común Artesanal'!L611</f>
        <v>0.94833290913718504</v>
      </c>
      <c r="N695" s="567">
        <f>'Merluza común Artesanal'!M611</f>
        <v>0</v>
      </c>
      <c r="O695" s="451">
        <f>Resumen_año!$C$5</f>
        <v>44018</v>
      </c>
      <c r="P695" s="475">
        <v>2020</v>
      </c>
    </row>
    <row r="696" spans="1:16" ht="15.75" customHeight="1">
      <c r="A696" s="354" t="s">
        <v>88</v>
      </c>
      <c r="B696" s="354" t="s">
        <v>89</v>
      </c>
      <c r="C696" s="354" t="s">
        <v>110</v>
      </c>
      <c r="D696" s="351" t="s">
        <v>404</v>
      </c>
      <c r="E696" s="351" t="str">
        <f>+'Merluza común Artesanal'!E610</f>
        <v xml:space="preserve">ARIES V (967117) </v>
      </c>
      <c r="F696" s="354" t="s">
        <v>92</v>
      </c>
      <c r="G696" s="354" t="s">
        <v>93</v>
      </c>
      <c r="H696" s="356">
        <f>'Merluza común Artesanal'!G612</f>
        <v>5.3330000000000002</v>
      </c>
      <c r="I696" s="356">
        <f>'Merluza común Artesanal'!H612</f>
        <v>0</v>
      </c>
      <c r="J696" s="356">
        <f>'Merluza común Artesanal'!I612</f>
        <v>5.5359999999999996</v>
      </c>
      <c r="K696" s="356">
        <f>'Merluza común Artesanal'!J612</f>
        <v>0.54</v>
      </c>
      <c r="L696" s="356">
        <f>'Merluza común Artesanal'!K612</f>
        <v>4.9959999999999996</v>
      </c>
      <c r="M696" s="356">
        <f>'Merluza común Artesanal'!L612</f>
        <v>9.7543352601156083E-2</v>
      </c>
      <c r="N696" s="567">
        <f>'Merluza común Artesanal'!M612</f>
        <v>0</v>
      </c>
      <c r="O696" s="451">
        <f>Resumen_año!$C$5</f>
        <v>44018</v>
      </c>
      <c r="P696" s="475">
        <v>2020</v>
      </c>
    </row>
    <row r="697" spans="1:16" ht="15.75" customHeight="1">
      <c r="A697" s="354" t="s">
        <v>88</v>
      </c>
      <c r="B697" s="354" t="s">
        <v>89</v>
      </c>
      <c r="C697" s="354" t="s">
        <v>110</v>
      </c>
      <c r="D697" s="351" t="s">
        <v>404</v>
      </c>
      <c r="E697" s="351" t="str">
        <f>+'Merluza común Artesanal'!E613</f>
        <v>CACHARPIN III (966768)</v>
      </c>
      <c r="F697" s="354" t="s">
        <v>94</v>
      </c>
      <c r="G697" s="354" t="s">
        <v>95</v>
      </c>
      <c r="H697" s="356">
        <f>'Merluza común Artesanal'!G613</f>
        <v>0.93899999999999995</v>
      </c>
      <c r="I697" s="356">
        <f>'Merluza común Artesanal'!H613</f>
        <v>0</v>
      </c>
      <c r="J697" s="356">
        <f>'Merluza común Artesanal'!I613</f>
        <v>0.93899999999999995</v>
      </c>
      <c r="K697" s="356">
        <f>'Merluza común Artesanal'!J613</f>
        <v>0.40500000000000003</v>
      </c>
      <c r="L697" s="356">
        <f>'Merluza común Artesanal'!K613</f>
        <v>0.53399999999999992</v>
      </c>
      <c r="M697" s="356">
        <f>'Merluza común Artesanal'!L613</f>
        <v>0.43130990415335468</v>
      </c>
      <c r="N697" s="567">
        <f>'Merluza común Artesanal'!M613</f>
        <v>0</v>
      </c>
      <c r="O697" s="451">
        <f>Resumen_año!$C$5</f>
        <v>44018</v>
      </c>
      <c r="P697" s="475">
        <v>2020</v>
      </c>
    </row>
    <row r="698" spans="1:16" ht="15.75" customHeight="1">
      <c r="A698" s="354" t="s">
        <v>88</v>
      </c>
      <c r="B698" s="354" t="s">
        <v>89</v>
      </c>
      <c r="C698" s="354" t="s">
        <v>110</v>
      </c>
      <c r="D698" s="351" t="s">
        <v>404</v>
      </c>
      <c r="E698" s="351" t="str">
        <f>+'Merluza común Artesanal'!E613</f>
        <v>CACHARPIN III (966768)</v>
      </c>
      <c r="F698" s="354" t="s">
        <v>91</v>
      </c>
      <c r="G698" s="354" t="s">
        <v>91</v>
      </c>
      <c r="H698" s="356">
        <f>'Merluza común Artesanal'!G614</f>
        <v>4.3970000000000002</v>
      </c>
      <c r="I698" s="356">
        <f>'Merluza común Artesanal'!H614</f>
        <v>0</v>
      </c>
      <c r="J698" s="356">
        <f>'Merluza común Artesanal'!I614</f>
        <v>4.931</v>
      </c>
      <c r="K698" s="356">
        <f>'Merluza común Artesanal'!J614</f>
        <v>4.0229999999999997</v>
      </c>
      <c r="L698" s="356">
        <f>'Merluza común Artesanal'!K614</f>
        <v>0.90800000000000036</v>
      </c>
      <c r="M698" s="356">
        <f>'Merluza común Artesanal'!L614</f>
        <v>0.81585885215980525</v>
      </c>
      <c r="N698" s="567">
        <f>'Merluza común Artesanal'!M614</f>
        <v>0</v>
      </c>
      <c r="O698" s="451">
        <f>Resumen_año!$C$5</f>
        <v>44018</v>
      </c>
      <c r="P698" s="475">
        <v>2020</v>
      </c>
    </row>
    <row r="699" spans="1:16" ht="15.75" customHeight="1">
      <c r="A699" s="354" t="s">
        <v>88</v>
      </c>
      <c r="B699" s="354" t="s">
        <v>89</v>
      </c>
      <c r="C699" s="354" t="s">
        <v>110</v>
      </c>
      <c r="D699" s="351" t="s">
        <v>404</v>
      </c>
      <c r="E699" s="351" t="str">
        <f>+'Merluza común Artesanal'!E613</f>
        <v>CACHARPIN III (966768)</v>
      </c>
      <c r="F699" s="354" t="s">
        <v>92</v>
      </c>
      <c r="G699" s="354" t="s">
        <v>93</v>
      </c>
      <c r="H699" s="356">
        <f>'Merluza común Artesanal'!G615</f>
        <v>5.3360000000000003</v>
      </c>
      <c r="I699" s="356">
        <f>'Merluza común Artesanal'!H615</f>
        <v>0</v>
      </c>
      <c r="J699" s="356">
        <f>'Merluza común Artesanal'!I615</f>
        <v>6.2440000000000007</v>
      </c>
      <c r="K699" s="356">
        <f>'Merluza común Artesanal'!J615</f>
        <v>0.24299999999999999</v>
      </c>
      <c r="L699" s="356">
        <f>'Merluza común Artesanal'!K615</f>
        <v>6.0010000000000003</v>
      </c>
      <c r="M699" s="356">
        <f>'Merluza común Artesanal'!L615</f>
        <v>3.8917360666239582E-2</v>
      </c>
      <c r="N699" s="567">
        <f>'Merluza común Artesanal'!M615</f>
        <v>0</v>
      </c>
      <c r="O699" s="451">
        <f>Resumen_año!$C$5</f>
        <v>44018</v>
      </c>
      <c r="P699" s="475">
        <v>2020</v>
      </c>
    </row>
    <row r="700" spans="1:16" ht="15.75" customHeight="1">
      <c r="A700" s="354" t="s">
        <v>88</v>
      </c>
      <c r="B700" s="354" t="s">
        <v>89</v>
      </c>
      <c r="C700" s="354" t="s">
        <v>110</v>
      </c>
      <c r="D700" s="351" t="s">
        <v>404</v>
      </c>
      <c r="E700" s="351" t="str">
        <f>+'Merluza común Artesanal'!E616</f>
        <v>CHILOTE I (961144)</v>
      </c>
      <c r="F700" s="354" t="s">
        <v>94</v>
      </c>
      <c r="G700" s="354" t="s">
        <v>95</v>
      </c>
      <c r="H700" s="356">
        <f>'Merluza común Artesanal'!G616</f>
        <v>0.93899999999999995</v>
      </c>
      <c r="I700" s="356">
        <f>'Merluza común Artesanal'!H616</f>
        <v>0</v>
      </c>
      <c r="J700" s="356">
        <f>'Merluza común Artesanal'!I616</f>
        <v>0.93899999999999995</v>
      </c>
      <c r="K700" s="356">
        <f>'Merluza común Artesanal'!J616</f>
        <v>0.621</v>
      </c>
      <c r="L700" s="356">
        <f>'Merluza común Artesanal'!K616</f>
        <v>0.31799999999999995</v>
      </c>
      <c r="M700" s="356">
        <f>'Merluza común Artesanal'!L616</f>
        <v>0.66134185303514381</v>
      </c>
      <c r="N700" s="567">
        <f>'Merluza común Artesanal'!M616</f>
        <v>0</v>
      </c>
      <c r="O700" s="451">
        <f>Resumen_año!$C$5</f>
        <v>44018</v>
      </c>
      <c r="P700" s="475">
        <v>2020</v>
      </c>
    </row>
    <row r="701" spans="1:16" ht="15.75" customHeight="1">
      <c r="A701" s="354" t="s">
        <v>88</v>
      </c>
      <c r="B701" s="354" t="s">
        <v>89</v>
      </c>
      <c r="C701" s="354" t="s">
        <v>110</v>
      </c>
      <c r="D701" s="351" t="s">
        <v>404</v>
      </c>
      <c r="E701" s="351" t="str">
        <f>+'Merluza común Artesanal'!E616</f>
        <v>CHILOTE I (961144)</v>
      </c>
      <c r="F701" s="354" t="s">
        <v>91</v>
      </c>
      <c r="G701" s="354" t="s">
        <v>95</v>
      </c>
      <c r="H701" s="356">
        <f>'Merluza común Artesanal'!G617</f>
        <v>4.3979999999999997</v>
      </c>
      <c r="I701" s="356">
        <f>'Merluza común Artesanal'!H617</f>
        <v>0</v>
      </c>
      <c r="J701" s="356">
        <f>'Merluza común Artesanal'!I617</f>
        <v>4.7159999999999993</v>
      </c>
      <c r="K701" s="356">
        <f>'Merluza común Artesanal'!J617</f>
        <v>3.0509999999999993</v>
      </c>
      <c r="L701" s="356">
        <f>'Merluza común Artesanal'!K617</f>
        <v>1.665</v>
      </c>
      <c r="M701" s="356">
        <f>'Merluza común Artesanal'!L617</f>
        <v>0.64694656488549618</v>
      </c>
      <c r="N701" s="567">
        <f>'Merluza común Artesanal'!M617</f>
        <v>0</v>
      </c>
      <c r="O701" s="451">
        <f>Resumen_año!$C$5</f>
        <v>44018</v>
      </c>
      <c r="P701" s="475">
        <v>2020</v>
      </c>
    </row>
    <row r="702" spans="1:16" ht="15.75" customHeight="1">
      <c r="A702" s="354" t="s">
        <v>88</v>
      </c>
      <c r="B702" s="354" t="s">
        <v>89</v>
      </c>
      <c r="C702" s="354" t="s">
        <v>110</v>
      </c>
      <c r="D702" s="351" t="s">
        <v>404</v>
      </c>
      <c r="E702" s="351" t="str">
        <f>+'Merluza común Artesanal'!E616</f>
        <v>CHILOTE I (961144)</v>
      </c>
      <c r="F702" s="354" t="s">
        <v>91</v>
      </c>
      <c r="G702" s="354" t="s">
        <v>91</v>
      </c>
      <c r="H702" s="356">
        <f>'Merluza común Artesanal'!G618</f>
        <v>5.3380000000000001</v>
      </c>
      <c r="I702" s="356">
        <f>'Merluza común Artesanal'!H618</f>
        <v>0</v>
      </c>
      <c r="J702" s="356">
        <f>'Merluza común Artesanal'!I618</f>
        <v>7.0030000000000001</v>
      </c>
      <c r="K702" s="356">
        <f>'Merluza común Artesanal'!J618</f>
        <v>0.13500000000000001</v>
      </c>
      <c r="L702" s="356">
        <f>'Merluza común Artesanal'!K618</f>
        <v>6.8680000000000003</v>
      </c>
      <c r="M702" s="356">
        <f>'Merluza común Artesanal'!L618</f>
        <v>1.9277452520348425E-2</v>
      </c>
      <c r="N702" s="567">
        <f>'Merluza común Artesanal'!M618</f>
        <v>0</v>
      </c>
      <c r="O702" s="451">
        <f>Resumen_año!$C$5</f>
        <v>44018</v>
      </c>
      <c r="P702" s="475">
        <v>2020</v>
      </c>
    </row>
    <row r="703" spans="1:16" ht="15.75" customHeight="1">
      <c r="A703" s="354" t="s">
        <v>88</v>
      </c>
      <c r="B703" s="354" t="s">
        <v>89</v>
      </c>
      <c r="C703" s="354" t="s">
        <v>110</v>
      </c>
      <c r="D703" s="351" t="s">
        <v>404</v>
      </c>
      <c r="E703" s="351" t="str">
        <f>+'Merluza común Artesanal'!E619</f>
        <v>CRISTIAN III (963684)</v>
      </c>
      <c r="F703" s="354" t="s">
        <v>92</v>
      </c>
      <c r="G703" s="354" t="s">
        <v>93</v>
      </c>
      <c r="H703" s="356">
        <f>'Merluza común Artesanal'!G619</f>
        <v>0.93899999999999995</v>
      </c>
      <c r="I703" s="356">
        <f>'Merluza común Artesanal'!H619</f>
        <v>0</v>
      </c>
      <c r="J703" s="356">
        <f>'Merluza común Artesanal'!I619</f>
        <v>0.93899999999999995</v>
      </c>
      <c r="K703" s="356">
        <f>'Merluza común Artesanal'!J619</f>
        <v>0</v>
      </c>
      <c r="L703" s="356">
        <f>'Merluza común Artesanal'!K619</f>
        <v>0.93899999999999995</v>
      </c>
      <c r="M703" s="356">
        <f>'Merluza común Artesanal'!L619</f>
        <v>0</v>
      </c>
      <c r="N703" s="567">
        <f>'Merluza común Artesanal'!M619</f>
        <v>0</v>
      </c>
      <c r="O703" s="451">
        <f>Resumen_año!$C$5</f>
        <v>44018</v>
      </c>
      <c r="P703" s="475">
        <v>2020</v>
      </c>
    </row>
    <row r="704" spans="1:16" ht="15.75" customHeight="1">
      <c r="A704" s="354" t="s">
        <v>88</v>
      </c>
      <c r="B704" s="354" t="s">
        <v>89</v>
      </c>
      <c r="C704" s="354" t="s">
        <v>110</v>
      </c>
      <c r="D704" s="351" t="s">
        <v>404</v>
      </c>
      <c r="E704" s="351" t="str">
        <f>+'Merluza común Artesanal'!E619</f>
        <v>CRISTIAN III (963684)</v>
      </c>
      <c r="F704" s="354" t="s">
        <v>94</v>
      </c>
      <c r="G704" s="354" t="s">
        <v>95</v>
      </c>
      <c r="H704" s="356">
        <f>'Merluza común Artesanal'!G620</f>
        <v>4.3970000000000002</v>
      </c>
      <c r="I704" s="356">
        <f>'Merluza común Artesanal'!H620</f>
        <v>0</v>
      </c>
      <c r="J704" s="356">
        <f>'Merluza común Artesanal'!I620</f>
        <v>5.3360000000000003</v>
      </c>
      <c r="K704" s="356">
        <f>'Merluza común Artesanal'!J620</f>
        <v>3.4020000000000006</v>
      </c>
      <c r="L704" s="356">
        <f>'Merluza común Artesanal'!K620</f>
        <v>1.9339999999999997</v>
      </c>
      <c r="M704" s="356">
        <f>'Merluza común Artesanal'!L620</f>
        <v>0.63755622188905559</v>
      </c>
      <c r="N704" s="567">
        <f>'Merluza común Artesanal'!M620</f>
        <v>0</v>
      </c>
      <c r="O704" s="451">
        <f>Resumen_año!$C$5</f>
        <v>44018</v>
      </c>
      <c r="P704" s="475">
        <v>2020</v>
      </c>
    </row>
    <row r="705" spans="1:16" ht="15.75" customHeight="1">
      <c r="A705" s="354" t="s">
        <v>88</v>
      </c>
      <c r="B705" s="354" t="s">
        <v>89</v>
      </c>
      <c r="C705" s="354" t="s">
        <v>110</v>
      </c>
      <c r="D705" s="351" t="s">
        <v>404</v>
      </c>
      <c r="E705" s="351" t="str">
        <f>+'Merluza común Artesanal'!E619</f>
        <v>CRISTIAN III (963684)</v>
      </c>
      <c r="F705" s="354" t="s">
        <v>91</v>
      </c>
      <c r="G705" s="354" t="s">
        <v>95</v>
      </c>
      <c r="H705" s="356">
        <f>'Merluza común Artesanal'!G621</f>
        <v>5.3369999999999997</v>
      </c>
      <c r="I705" s="356">
        <f>'Merluza común Artesanal'!H621</f>
        <v>0</v>
      </c>
      <c r="J705" s="356">
        <f>'Merluza común Artesanal'!I621</f>
        <v>7.270999999999999</v>
      </c>
      <c r="K705" s="356">
        <f>'Merluza común Artesanal'!J621</f>
        <v>0.27</v>
      </c>
      <c r="L705" s="356">
        <f>'Merluza común Artesanal'!K621</f>
        <v>7.0009999999999994</v>
      </c>
      <c r="M705" s="356">
        <f>'Merluza común Artesanal'!L621</f>
        <v>3.7133819282079504E-2</v>
      </c>
      <c r="N705" s="567">
        <f>'Merluza común Artesanal'!M621</f>
        <v>0</v>
      </c>
      <c r="O705" s="451">
        <f>Resumen_año!$C$5</f>
        <v>44018</v>
      </c>
      <c r="P705" s="475">
        <v>2020</v>
      </c>
    </row>
    <row r="706" spans="1:16" ht="15.75" customHeight="1">
      <c r="A706" s="354" t="s">
        <v>88</v>
      </c>
      <c r="B706" s="354" t="s">
        <v>89</v>
      </c>
      <c r="C706" s="354" t="s">
        <v>110</v>
      </c>
      <c r="D706" s="351" t="s">
        <v>404</v>
      </c>
      <c r="E706" s="351" t="str">
        <f>+'Merluza común Artesanal'!E622</f>
        <v>CRISTOBAL II 967948)</v>
      </c>
      <c r="F706" s="354" t="s">
        <v>91</v>
      </c>
      <c r="G706" s="354" t="s">
        <v>91</v>
      </c>
      <c r="H706" s="356">
        <f>'Merluza común Artesanal'!G622</f>
        <v>0.94</v>
      </c>
      <c r="I706" s="356">
        <f>'Merluza común Artesanal'!H622</f>
        <v>0</v>
      </c>
      <c r="J706" s="356">
        <f>'Merluza común Artesanal'!I622</f>
        <v>0.94</v>
      </c>
      <c r="K706" s="356">
        <f>'Merluza común Artesanal'!J622</f>
        <v>0.40500000000000003</v>
      </c>
      <c r="L706" s="356">
        <f>'Merluza común Artesanal'!K622</f>
        <v>0.53499999999999992</v>
      </c>
      <c r="M706" s="356">
        <f>'Merluza común Artesanal'!L622</f>
        <v>0.43085106382978727</v>
      </c>
      <c r="N706" s="567">
        <f>'Merluza común Artesanal'!M622</f>
        <v>0</v>
      </c>
      <c r="O706" s="451">
        <f>Resumen_año!$C$5</f>
        <v>44018</v>
      </c>
      <c r="P706" s="475">
        <v>2020</v>
      </c>
    </row>
    <row r="707" spans="1:16" ht="15.75" customHeight="1">
      <c r="A707" s="354" t="s">
        <v>88</v>
      </c>
      <c r="B707" s="354" t="s">
        <v>89</v>
      </c>
      <c r="C707" s="354" t="s">
        <v>110</v>
      </c>
      <c r="D707" s="351" t="s">
        <v>404</v>
      </c>
      <c r="E707" s="351" t="str">
        <f>+'Merluza común Artesanal'!E622</f>
        <v>CRISTOBAL II 967948)</v>
      </c>
      <c r="F707" s="354" t="s">
        <v>92</v>
      </c>
      <c r="G707" s="354" t="s">
        <v>93</v>
      </c>
      <c r="H707" s="356">
        <f>'Merluza común Artesanal'!G623</f>
        <v>4.4000000000000004</v>
      </c>
      <c r="I707" s="356">
        <f>'Merluza común Artesanal'!H623</f>
        <v>0</v>
      </c>
      <c r="J707" s="356">
        <f>'Merluza común Artesanal'!I623</f>
        <v>4.9350000000000005</v>
      </c>
      <c r="K707" s="356">
        <f>'Merluza común Artesanal'!J623</f>
        <v>2.1060000000000003</v>
      </c>
      <c r="L707" s="356">
        <f>'Merluza común Artesanal'!K623</f>
        <v>2.8290000000000002</v>
      </c>
      <c r="M707" s="356">
        <f>'Merluza común Artesanal'!L623</f>
        <v>0.42674772036474168</v>
      </c>
      <c r="N707" s="567">
        <f>'Merluza común Artesanal'!M623</f>
        <v>0</v>
      </c>
      <c r="O707" s="451">
        <f>Resumen_año!$C$5</f>
        <v>44018</v>
      </c>
      <c r="P707" s="475">
        <v>2020</v>
      </c>
    </row>
    <row r="708" spans="1:16" ht="15.75" customHeight="1">
      <c r="A708" s="354" t="s">
        <v>88</v>
      </c>
      <c r="B708" s="354" t="s">
        <v>89</v>
      </c>
      <c r="C708" s="354" t="s">
        <v>110</v>
      </c>
      <c r="D708" s="351" t="s">
        <v>404</v>
      </c>
      <c r="E708" s="351" t="str">
        <f>+'Merluza común Artesanal'!E622</f>
        <v>CRISTOBAL II 967948)</v>
      </c>
      <c r="F708" s="354" t="s">
        <v>94</v>
      </c>
      <c r="G708" s="354" t="s">
        <v>95</v>
      </c>
      <c r="H708" s="356">
        <f>'Merluza común Artesanal'!G624</f>
        <v>5.34</v>
      </c>
      <c r="I708" s="356">
        <f>'Merluza común Artesanal'!H624</f>
        <v>0</v>
      </c>
      <c r="J708" s="356">
        <f>'Merluza común Artesanal'!I624</f>
        <v>8.1690000000000005</v>
      </c>
      <c r="K708" s="356">
        <f>'Merluza común Artesanal'!J624</f>
        <v>0.40500000000000003</v>
      </c>
      <c r="L708" s="356">
        <f>'Merluza común Artesanal'!K624</f>
        <v>7.7640000000000002</v>
      </c>
      <c r="M708" s="356">
        <f>'Merluza común Artesanal'!L624</f>
        <v>4.9577671685640839E-2</v>
      </c>
      <c r="N708" s="567">
        <f>'Merluza común Artesanal'!M624</f>
        <v>0</v>
      </c>
      <c r="O708" s="451">
        <f>Resumen_año!$C$5</f>
        <v>44018</v>
      </c>
      <c r="P708" s="475">
        <v>2020</v>
      </c>
    </row>
    <row r="709" spans="1:16" ht="15.75" customHeight="1">
      <c r="A709" s="354" t="s">
        <v>88</v>
      </c>
      <c r="B709" s="354" t="s">
        <v>89</v>
      </c>
      <c r="C709" s="354" t="s">
        <v>110</v>
      </c>
      <c r="D709" s="351" t="s">
        <v>404</v>
      </c>
      <c r="E709" s="351" t="str">
        <f>+'Merluza común Artesanal'!E625</f>
        <v>CRISTOBAL III (966327)</v>
      </c>
      <c r="F709" s="354" t="s">
        <v>91</v>
      </c>
      <c r="G709" s="354" t="s">
        <v>95</v>
      </c>
      <c r="H709" s="356">
        <f>'Merluza común Artesanal'!G625</f>
        <v>0.94099999999999995</v>
      </c>
      <c r="I709" s="356">
        <f>'Merluza común Artesanal'!H625</f>
        <v>0</v>
      </c>
      <c r="J709" s="356">
        <f>'Merluza común Artesanal'!I625</f>
        <v>0.94099999999999995</v>
      </c>
      <c r="K709" s="356">
        <f>'Merluza común Artesanal'!J625</f>
        <v>0.378</v>
      </c>
      <c r="L709" s="356">
        <f>'Merluza común Artesanal'!K625</f>
        <v>0.56299999999999994</v>
      </c>
      <c r="M709" s="356">
        <f>'Merluza común Artesanal'!L625</f>
        <v>0.40170031880977686</v>
      </c>
      <c r="N709" s="567">
        <f>'Merluza común Artesanal'!M625</f>
        <v>0</v>
      </c>
      <c r="O709" s="451">
        <f>Resumen_año!$C$5</f>
        <v>44018</v>
      </c>
      <c r="P709" s="475">
        <v>2020</v>
      </c>
    </row>
    <row r="710" spans="1:16" ht="15.75" customHeight="1">
      <c r="A710" s="354" t="s">
        <v>88</v>
      </c>
      <c r="B710" s="354" t="s">
        <v>89</v>
      </c>
      <c r="C710" s="354" t="s">
        <v>110</v>
      </c>
      <c r="D710" s="351" t="s">
        <v>404</v>
      </c>
      <c r="E710" s="351" t="str">
        <f>+'Merluza común Artesanal'!E625</f>
        <v>CRISTOBAL III (966327)</v>
      </c>
      <c r="F710" s="354" t="s">
        <v>91</v>
      </c>
      <c r="G710" s="354" t="s">
        <v>91</v>
      </c>
      <c r="H710" s="356">
        <f>'Merluza común Artesanal'!G626</f>
        <v>4.407</v>
      </c>
      <c r="I710" s="356">
        <f>'Merluza común Artesanal'!H626</f>
        <v>0</v>
      </c>
      <c r="J710" s="356">
        <f>'Merluza común Artesanal'!I626</f>
        <v>4.97</v>
      </c>
      <c r="K710" s="356">
        <f>'Merluza común Artesanal'!J626</f>
        <v>0.97200000000000009</v>
      </c>
      <c r="L710" s="356">
        <f>'Merluza común Artesanal'!K626</f>
        <v>3.9979999999999998</v>
      </c>
      <c r="M710" s="356">
        <f>'Merluza común Artesanal'!L626</f>
        <v>0.1955734406438632</v>
      </c>
      <c r="N710" s="567">
        <f>'Merluza común Artesanal'!M626</f>
        <v>0</v>
      </c>
      <c r="O710" s="451">
        <f>Resumen_año!$C$5</f>
        <v>44018</v>
      </c>
      <c r="P710" s="475">
        <v>2020</v>
      </c>
    </row>
    <row r="711" spans="1:16" ht="15.75" customHeight="1">
      <c r="A711" s="354" t="s">
        <v>88</v>
      </c>
      <c r="B711" s="354" t="s">
        <v>89</v>
      </c>
      <c r="C711" s="354" t="s">
        <v>110</v>
      </c>
      <c r="D711" s="351" t="s">
        <v>404</v>
      </c>
      <c r="E711" s="351" t="str">
        <f>+'Merluza común Artesanal'!E625</f>
        <v>CRISTOBAL III (966327)</v>
      </c>
      <c r="F711" s="354" t="s">
        <v>92</v>
      </c>
      <c r="G711" s="354" t="s">
        <v>93</v>
      </c>
      <c r="H711" s="356">
        <f>'Merluza común Artesanal'!G627</f>
        <v>5.3490000000000002</v>
      </c>
      <c r="I711" s="356">
        <f>'Merluza común Artesanal'!H627</f>
        <v>0</v>
      </c>
      <c r="J711" s="356">
        <f>'Merluza común Artesanal'!I627</f>
        <v>9.3469999999999995</v>
      </c>
      <c r="K711" s="356">
        <f>'Merluza común Artesanal'!J627</f>
        <v>0</v>
      </c>
      <c r="L711" s="356">
        <f>'Merluza común Artesanal'!K627</f>
        <v>9.3469999999999995</v>
      </c>
      <c r="M711" s="356">
        <f>'Merluza común Artesanal'!L627</f>
        <v>0</v>
      </c>
      <c r="N711" s="567">
        <f>'Merluza común Artesanal'!M627</f>
        <v>0</v>
      </c>
      <c r="O711" s="451">
        <f>Resumen_año!$C$5</f>
        <v>44018</v>
      </c>
      <c r="P711" s="475">
        <v>2020</v>
      </c>
    </row>
    <row r="712" spans="1:16" ht="15.75" customHeight="1">
      <c r="A712" s="354" t="s">
        <v>88</v>
      </c>
      <c r="B712" s="354" t="s">
        <v>89</v>
      </c>
      <c r="C712" s="354" t="s">
        <v>110</v>
      </c>
      <c r="D712" s="351" t="s">
        <v>404</v>
      </c>
      <c r="E712" s="351" t="str">
        <f>+'Merluza común Artesanal'!E628</f>
        <v>DAYSI ANDREA IV (966642)</v>
      </c>
      <c r="F712" s="354" t="s">
        <v>94</v>
      </c>
      <c r="G712" s="354" t="s">
        <v>95</v>
      </c>
      <c r="H712" s="356">
        <f>'Merluza común Artesanal'!G628</f>
        <v>0.93899999999999995</v>
      </c>
      <c r="I712" s="356">
        <f>'Merluza común Artesanal'!H628</f>
        <v>0</v>
      </c>
      <c r="J712" s="356">
        <f>'Merluza común Artesanal'!I628</f>
        <v>0.93899999999999995</v>
      </c>
      <c r="K712" s="356">
        <f>'Merluza común Artesanal'!J628</f>
        <v>0.8640000000000001</v>
      </c>
      <c r="L712" s="356">
        <f>'Merluza común Artesanal'!K628</f>
        <v>7.4999999999999845E-2</v>
      </c>
      <c r="M712" s="356">
        <f>'Merluza común Artesanal'!L628</f>
        <v>0.92012779552715673</v>
      </c>
      <c r="N712" s="567">
        <f>'Merluza común Artesanal'!M628</f>
        <v>0</v>
      </c>
      <c r="O712" s="451">
        <f>Resumen_año!$C$5</f>
        <v>44018</v>
      </c>
      <c r="P712" s="475">
        <v>2020</v>
      </c>
    </row>
    <row r="713" spans="1:16" ht="15.75" customHeight="1">
      <c r="A713" s="354" t="s">
        <v>88</v>
      </c>
      <c r="B713" s="354" t="s">
        <v>89</v>
      </c>
      <c r="C713" s="354" t="s">
        <v>110</v>
      </c>
      <c r="D713" s="351" t="s">
        <v>404</v>
      </c>
      <c r="E713" s="351" t="str">
        <f>+'Merluza común Artesanal'!E628</f>
        <v>DAYSI ANDREA IV (966642)</v>
      </c>
      <c r="F713" s="354" t="s">
        <v>91</v>
      </c>
      <c r="G713" s="354" t="s">
        <v>95</v>
      </c>
      <c r="H713" s="356">
        <f>'Merluza común Artesanal'!G629</f>
        <v>4.3970000000000002</v>
      </c>
      <c r="I713" s="356">
        <f>'Merluza común Artesanal'!H629</f>
        <v>0</v>
      </c>
      <c r="J713" s="356">
        <f>'Merluza común Artesanal'!I629</f>
        <v>4.4720000000000004</v>
      </c>
      <c r="K713" s="356">
        <f>'Merluza común Artesanal'!J629</f>
        <v>4.4550000000000001</v>
      </c>
      <c r="L713" s="356">
        <f>'Merluza común Artesanal'!K629</f>
        <v>1.7000000000000348E-2</v>
      </c>
      <c r="M713" s="356">
        <f>'Merluza común Artesanal'!L629</f>
        <v>0.99619856887298741</v>
      </c>
      <c r="N713" s="567" t="str">
        <f>'Merluza común Artesanal'!M629</f>
        <v>-</v>
      </c>
      <c r="O713" s="451">
        <f>Resumen_año!$C$5</f>
        <v>44018</v>
      </c>
      <c r="P713" s="475">
        <v>2020</v>
      </c>
    </row>
    <row r="714" spans="1:16" ht="15.75" customHeight="1">
      <c r="A714" s="354" t="s">
        <v>88</v>
      </c>
      <c r="B714" s="354" t="s">
        <v>89</v>
      </c>
      <c r="C714" s="354" t="s">
        <v>110</v>
      </c>
      <c r="D714" s="351" t="s">
        <v>404</v>
      </c>
      <c r="E714" s="351" t="str">
        <f>+'Merluza común Artesanal'!E628</f>
        <v>DAYSI ANDREA IV (966642)</v>
      </c>
      <c r="F714" s="354" t="s">
        <v>91</v>
      </c>
      <c r="G714" s="354" t="s">
        <v>91</v>
      </c>
      <c r="H714" s="356">
        <f>'Merluza común Artesanal'!G630</f>
        <v>5.3369999999999997</v>
      </c>
      <c r="I714" s="356">
        <f>'Merluza común Artesanal'!H630</f>
        <v>0</v>
      </c>
      <c r="J714" s="356">
        <f>'Merluza común Artesanal'!I630</f>
        <v>5.3540000000000001</v>
      </c>
      <c r="K714" s="356">
        <f>'Merluza común Artesanal'!J630</f>
        <v>0.189</v>
      </c>
      <c r="L714" s="356">
        <f>'Merluza común Artesanal'!K630</f>
        <v>5.165</v>
      </c>
      <c r="M714" s="356">
        <f>'Merluza común Artesanal'!L630</f>
        <v>3.5300709749719834E-2</v>
      </c>
      <c r="N714" s="567">
        <f>'Merluza común Artesanal'!M630</f>
        <v>0</v>
      </c>
      <c r="O714" s="451">
        <f>Resumen_año!$C$5</f>
        <v>44018</v>
      </c>
      <c r="P714" s="475">
        <v>2020</v>
      </c>
    </row>
    <row r="715" spans="1:16" ht="15.75" customHeight="1">
      <c r="A715" s="354" t="s">
        <v>88</v>
      </c>
      <c r="B715" s="354" t="s">
        <v>89</v>
      </c>
      <c r="C715" s="354" t="s">
        <v>110</v>
      </c>
      <c r="D715" s="351" t="s">
        <v>404</v>
      </c>
      <c r="E715" s="351" t="str">
        <f>+'Merluza común Artesanal'!E631</f>
        <v>FARO FELIX III (965293)</v>
      </c>
      <c r="F715" s="354" t="s">
        <v>92</v>
      </c>
      <c r="G715" s="354" t="s">
        <v>93</v>
      </c>
      <c r="H715" s="356">
        <f>'Merluza común Artesanal'!G631</f>
        <v>0.93899999999999995</v>
      </c>
      <c r="I715" s="356">
        <f>'Merluza común Artesanal'!H631</f>
        <v>0</v>
      </c>
      <c r="J715" s="356">
        <f>'Merluza común Artesanal'!I631</f>
        <v>0.93899999999999995</v>
      </c>
      <c r="K715" s="356">
        <f>'Merluza común Artesanal'!J631</f>
        <v>0.89100000000000001</v>
      </c>
      <c r="L715" s="356">
        <f>'Merluza común Artesanal'!K631</f>
        <v>4.7999999999999932E-2</v>
      </c>
      <c r="M715" s="356">
        <f>'Merluza común Artesanal'!L631</f>
        <v>0.9488817891373803</v>
      </c>
      <c r="N715" s="567">
        <f>'Merluza común Artesanal'!M631</f>
        <v>0</v>
      </c>
      <c r="O715" s="451">
        <f>Resumen_año!$C$5</f>
        <v>44018</v>
      </c>
      <c r="P715" s="475">
        <v>2020</v>
      </c>
    </row>
    <row r="716" spans="1:16" ht="15.75" customHeight="1">
      <c r="A716" s="354" t="s">
        <v>88</v>
      </c>
      <c r="B716" s="354" t="s">
        <v>89</v>
      </c>
      <c r="C716" s="354" t="s">
        <v>110</v>
      </c>
      <c r="D716" s="351" t="s">
        <v>404</v>
      </c>
      <c r="E716" s="351" t="str">
        <f>+'Merluza común Artesanal'!E631</f>
        <v>FARO FELIX III (965293)</v>
      </c>
      <c r="F716" s="354" t="s">
        <v>94</v>
      </c>
      <c r="G716" s="354" t="s">
        <v>95</v>
      </c>
      <c r="H716" s="356">
        <f>'Merluza común Artesanal'!G632</f>
        <v>4.3970000000000002</v>
      </c>
      <c r="I716" s="356">
        <f>'Merluza común Artesanal'!H632</f>
        <v>0</v>
      </c>
      <c r="J716" s="356">
        <f>'Merluza común Artesanal'!I632</f>
        <v>4.4450000000000003</v>
      </c>
      <c r="K716" s="356">
        <f>'Merluza común Artesanal'!J632</f>
        <v>2.673</v>
      </c>
      <c r="L716" s="356">
        <f>'Merluza común Artesanal'!K632</f>
        <v>1.7720000000000002</v>
      </c>
      <c r="M716" s="356">
        <f>'Merluza común Artesanal'!L632</f>
        <v>0.6013498312710911</v>
      </c>
      <c r="N716" s="567">
        <f>'Merluza común Artesanal'!M632</f>
        <v>0</v>
      </c>
      <c r="O716" s="451">
        <f>Resumen_año!$C$5</f>
        <v>44018</v>
      </c>
      <c r="P716" s="475">
        <v>2020</v>
      </c>
    </row>
    <row r="717" spans="1:16" ht="15.75" customHeight="1">
      <c r="A717" s="354" t="s">
        <v>88</v>
      </c>
      <c r="B717" s="354" t="s">
        <v>89</v>
      </c>
      <c r="C717" s="354" t="s">
        <v>110</v>
      </c>
      <c r="D717" s="351" t="s">
        <v>404</v>
      </c>
      <c r="E717" s="351" t="str">
        <f>+'Merluza común Artesanal'!E631</f>
        <v>FARO FELIX III (965293)</v>
      </c>
      <c r="F717" s="354" t="s">
        <v>91</v>
      </c>
      <c r="G717" s="354" t="s">
        <v>95</v>
      </c>
      <c r="H717" s="356">
        <f>'Merluza común Artesanal'!G633</f>
        <v>5.3360000000000003</v>
      </c>
      <c r="I717" s="356">
        <f>'Merluza común Artesanal'!H633</f>
        <v>0</v>
      </c>
      <c r="J717" s="356">
        <f>'Merluza común Artesanal'!I633</f>
        <v>7.1080000000000005</v>
      </c>
      <c r="K717" s="356">
        <f>'Merluza común Artesanal'!J633</f>
        <v>0.216</v>
      </c>
      <c r="L717" s="356">
        <f>'Merluza común Artesanal'!K633</f>
        <v>6.8920000000000003</v>
      </c>
      <c r="M717" s="356">
        <f>'Merluza común Artesanal'!L633</f>
        <v>3.0388294879009563E-2</v>
      </c>
      <c r="N717" s="567">
        <f>'Merluza común Artesanal'!M633</f>
        <v>0</v>
      </c>
      <c r="O717" s="451">
        <f>Resumen_año!$C$5</f>
        <v>44018</v>
      </c>
      <c r="P717" s="475">
        <v>2020</v>
      </c>
    </row>
    <row r="718" spans="1:16" ht="15.75" customHeight="1">
      <c r="A718" s="354" t="s">
        <v>88</v>
      </c>
      <c r="B718" s="354" t="s">
        <v>89</v>
      </c>
      <c r="C718" s="354" t="s">
        <v>110</v>
      </c>
      <c r="D718" s="351" t="s">
        <v>404</v>
      </c>
      <c r="E718" s="351" t="str">
        <f>+'Merluza común Artesanal'!E634</f>
        <v>JEREMY IGNACIO II (963727)</v>
      </c>
      <c r="F718" s="354" t="s">
        <v>91</v>
      </c>
      <c r="G718" s="354" t="s">
        <v>91</v>
      </c>
      <c r="H718" s="356">
        <f>'Merluza común Artesanal'!G634</f>
        <v>0.93899999999999995</v>
      </c>
      <c r="I718" s="356">
        <f>'Merluza común Artesanal'!H634</f>
        <v>0</v>
      </c>
      <c r="J718" s="356">
        <f>'Merluza común Artesanal'!I634</f>
        <v>0.93899999999999995</v>
      </c>
      <c r="K718" s="356">
        <f>'Merluza común Artesanal'!J634</f>
        <v>1.1880000000000002</v>
      </c>
      <c r="L718" s="356">
        <f>'Merluza común Artesanal'!K634</f>
        <v>-0.24900000000000022</v>
      </c>
      <c r="M718" s="356">
        <f>'Merluza común Artesanal'!L634</f>
        <v>1.2651757188498405</v>
      </c>
      <c r="N718" s="567">
        <f>'Merluza común Artesanal'!M634</f>
        <v>43858</v>
      </c>
      <c r="O718" s="451">
        <f>Resumen_año!$C$5</f>
        <v>44018</v>
      </c>
      <c r="P718" s="475">
        <v>2020</v>
      </c>
    </row>
    <row r="719" spans="1:16" ht="15.75" customHeight="1">
      <c r="A719" s="354" t="s">
        <v>88</v>
      </c>
      <c r="B719" s="354" t="s">
        <v>89</v>
      </c>
      <c r="C719" s="354" t="s">
        <v>110</v>
      </c>
      <c r="D719" s="351" t="s">
        <v>404</v>
      </c>
      <c r="E719" s="351" t="str">
        <f>+'Merluza común Artesanal'!E634</f>
        <v>JEREMY IGNACIO II (963727)</v>
      </c>
      <c r="F719" s="354" t="s">
        <v>92</v>
      </c>
      <c r="G719" s="354" t="s">
        <v>93</v>
      </c>
      <c r="H719" s="356">
        <f>'Merluza común Artesanal'!G635</f>
        <v>4.3979999999999997</v>
      </c>
      <c r="I719" s="356">
        <f>'Merluza común Artesanal'!H635</f>
        <v>0</v>
      </c>
      <c r="J719" s="356">
        <f>'Merluza común Artesanal'!I635</f>
        <v>4.1489999999999991</v>
      </c>
      <c r="K719" s="356">
        <f>'Merluza común Artesanal'!J635</f>
        <v>3.6449999999999996</v>
      </c>
      <c r="L719" s="356">
        <f>'Merluza común Artesanal'!K635</f>
        <v>0.50399999999999956</v>
      </c>
      <c r="M719" s="356">
        <f>'Merluza común Artesanal'!L635</f>
        <v>0.87852494577006512</v>
      </c>
      <c r="N719" s="567">
        <f>'Merluza común Artesanal'!M635</f>
        <v>0</v>
      </c>
      <c r="O719" s="451">
        <f>Resumen_año!$C$5</f>
        <v>44018</v>
      </c>
      <c r="P719" s="475">
        <v>2020</v>
      </c>
    </row>
    <row r="720" spans="1:16" ht="15.75" customHeight="1">
      <c r="A720" s="354" t="s">
        <v>88</v>
      </c>
      <c r="B720" s="354" t="s">
        <v>89</v>
      </c>
      <c r="C720" s="354" t="s">
        <v>110</v>
      </c>
      <c r="D720" s="351" t="s">
        <v>404</v>
      </c>
      <c r="E720" s="351" t="str">
        <f>+'Merluza común Artesanal'!E634</f>
        <v>JEREMY IGNACIO II (963727)</v>
      </c>
      <c r="F720" s="354" t="s">
        <v>94</v>
      </c>
      <c r="G720" s="354" t="s">
        <v>95</v>
      </c>
      <c r="H720" s="356">
        <f>'Merluza común Artesanal'!G636</f>
        <v>5.3380000000000001</v>
      </c>
      <c r="I720" s="356">
        <f>'Merluza común Artesanal'!H636</f>
        <v>0</v>
      </c>
      <c r="J720" s="356">
        <f>'Merluza común Artesanal'!I636</f>
        <v>5.8419999999999996</v>
      </c>
      <c r="K720" s="356">
        <f>'Merluza común Artesanal'!J636</f>
        <v>0.81</v>
      </c>
      <c r="L720" s="356">
        <f>'Merluza común Artesanal'!K636</f>
        <v>5.032</v>
      </c>
      <c r="M720" s="356">
        <f>'Merluza común Artesanal'!L636</f>
        <v>0.13865114686751115</v>
      </c>
      <c r="N720" s="567">
        <f>'Merluza común Artesanal'!M636</f>
        <v>0</v>
      </c>
      <c r="O720" s="451">
        <f>Resumen_año!$C$5</f>
        <v>44018</v>
      </c>
      <c r="P720" s="475">
        <v>2020</v>
      </c>
    </row>
    <row r="721" spans="1:16" ht="15.75" customHeight="1">
      <c r="A721" s="354" t="s">
        <v>88</v>
      </c>
      <c r="B721" s="354" t="s">
        <v>89</v>
      </c>
      <c r="C721" s="354" t="s">
        <v>110</v>
      </c>
      <c r="D721" s="351" t="s">
        <v>404</v>
      </c>
      <c r="E721" s="351" t="str">
        <f>+'Merluza común Artesanal'!E637</f>
        <v>JIMMY CRISTAL II (966785)</v>
      </c>
      <c r="F721" s="354" t="s">
        <v>91</v>
      </c>
      <c r="G721" s="354" t="s">
        <v>91</v>
      </c>
      <c r="H721" s="356">
        <f>'Merluza común Artesanal'!G637</f>
        <v>0.93899999999999995</v>
      </c>
      <c r="I721" s="356">
        <f>'Merluza común Artesanal'!H637</f>
        <v>0</v>
      </c>
      <c r="J721" s="356">
        <f>'Merluza común Artesanal'!I637</f>
        <v>0.93899999999999995</v>
      </c>
      <c r="K721" s="356">
        <f>'Merluza común Artesanal'!J637</f>
        <v>0.54</v>
      </c>
      <c r="L721" s="356">
        <f>'Merluza común Artesanal'!K637</f>
        <v>0.39899999999999991</v>
      </c>
      <c r="M721" s="356">
        <f>'Merluza común Artesanal'!L637</f>
        <v>0.57507987220447288</v>
      </c>
      <c r="N721" s="567">
        <f>'Merluza común Artesanal'!M637</f>
        <v>0</v>
      </c>
      <c r="O721" s="451">
        <f>Resumen_año!$C$5</f>
        <v>44018</v>
      </c>
      <c r="P721" s="475">
        <v>2020</v>
      </c>
    </row>
    <row r="722" spans="1:16" ht="15.75" customHeight="1">
      <c r="A722" s="354" t="s">
        <v>88</v>
      </c>
      <c r="B722" s="354" t="s">
        <v>89</v>
      </c>
      <c r="C722" s="354" t="s">
        <v>110</v>
      </c>
      <c r="D722" s="351" t="s">
        <v>404</v>
      </c>
      <c r="E722" s="351" t="str">
        <f>+'Merluza común Artesanal'!E637</f>
        <v>JIMMY CRISTAL II (966785)</v>
      </c>
      <c r="F722" s="354" t="s">
        <v>92</v>
      </c>
      <c r="G722" s="354" t="s">
        <v>93</v>
      </c>
      <c r="H722" s="356">
        <f>'Merluza común Artesanal'!G638</f>
        <v>4.3979999999999997</v>
      </c>
      <c r="I722" s="356">
        <f>'Merluza común Artesanal'!H638</f>
        <v>0</v>
      </c>
      <c r="J722" s="356">
        <f>'Merluza común Artesanal'!I638</f>
        <v>4.7969999999999997</v>
      </c>
      <c r="K722" s="356">
        <f>'Merluza común Artesanal'!J638</f>
        <v>2.9430000000000001</v>
      </c>
      <c r="L722" s="356">
        <f>'Merluza común Artesanal'!K638</f>
        <v>1.8539999999999996</v>
      </c>
      <c r="M722" s="356">
        <f>'Merluza común Artesanal'!L638</f>
        <v>0.61350844277673555</v>
      </c>
      <c r="N722" s="567">
        <f>'Merluza común Artesanal'!M638</f>
        <v>0</v>
      </c>
      <c r="O722" s="451">
        <f>Resumen_año!$C$5</f>
        <v>44018</v>
      </c>
      <c r="P722" s="475">
        <v>2020</v>
      </c>
    </row>
    <row r="723" spans="1:16" ht="15.75" customHeight="1">
      <c r="A723" s="354" t="s">
        <v>88</v>
      </c>
      <c r="B723" s="354" t="s">
        <v>89</v>
      </c>
      <c r="C723" s="354" t="s">
        <v>110</v>
      </c>
      <c r="D723" s="351" t="s">
        <v>404</v>
      </c>
      <c r="E723" s="351" t="str">
        <f>+'Merluza común Artesanal'!E637</f>
        <v>JIMMY CRISTAL II (966785)</v>
      </c>
      <c r="F723" s="354" t="s">
        <v>94</v>
      </c>
      <c r="G723" s="354" t="s">
        <v>95</v>
      </c>
      <c r="H723" s="356">
        <f>'Merluza común Artesanal'!G639</f>
        <v>5.3369999999999997</v>
      </c>
      <c r="I723" s="356">
        <f>'Merluza común Artesanal'!H639</f>
        <v>0</v>
      </c>
      <c r="J723" s="356">
        <f>'Merluza común Artesanal'!I639</f>
        <v>7.1909999999999989</v>
      </c>
      <c r="K723" s="356">
        <f>'Merluza común Artesanal'!J639</f>
        <v>0.108</v>
      </c>
      <c r="L723" s="356">
        <f>'Merluza común Artesanal'!K639</f>
        <v>7.0829999999999993</v>
      </c>
      <c r="M723" s="356">
        <f>'Merluza común Artesanal'!L639</f>
        <v>1.5018773466833543E-2</v>
      </c>
      <c r="N723" s="567">
        <f>'Merluza común Artesanal'!M639</f>
        <v>0</v>
      </c>
      <c r="O723" s="451">
        <f>Resumen_año!$C$5</f>
        <v>44018</v>
      </c>
      <c r="P723" s="475">
        <v>2020</v>
      </c>
    </row>
    <row r="724" spans="1:16" ht="15.75" customHeight="1">
      <c r="A724" s="354" t="s">
        <v>88</v>
      </c>
      <c r="B724" s="354" t="s">
        <v>89</v>
      </c>
      <c r="C724" s="354" t="s">
        <v>110</v>
      </c>
      <c r="D724" s="351" t="s">
        <v>404</v>
      </c>
      <c r="E724" s="351" t="str">
        <f>+'Merluza común Artesanal'!E640</f>
        <v>KOSITA II (966412)</v>
      </c>
      <c r="F724" s="354" t="s">
        <v>91</v>
      </c>
      <c r="G724" s="354" t="s">
        <v>95</v>
      </c>
      <c r="H724" s="356">
        <f>'Merluza común Artesanal'!G640</f>
        <v>0.93899999999999995</v>
      </c>
      <c r="I724" s="356">
        <f>'Merluza común Artesanal'!H640</f>
        <v>0</v>
      </c>
      <c r="J724" s="356">
        <f>'Merluza común Artesanal'!I640</f>
        <v>0.93899999999999995</v>
      </c>
      <c r="K724" s="356">
        <f>'Merluza común Artesanal'!J640</f>
        <v>1.2150000000000001</v>
      </c>
      <c r="L724" s="356">
        <f>'Merluza común Artesanal'!K640</f>
        <v>-0.27600000000000013</v>
      </c>
      <c r="M724" s="356">
        <f>'Merluza común Artesanal'!L640</f>
        <v>1.2939297124600642</v>
      </c>
      <c r="N724" s="567">
        <f>'Merluza común Artesanal'!M640</f>
        <v>0</v>
      </c>
      <c r="O724" s="451">
        <f>Resumen_año!$C$5</f>
        <v>44018</v>
      </c>
      <c r="P724" s="475">
        <v>2020</v>
      </c>
    </row>
    <row r="725" spans="1:16" ht="15.75" customHeight="1">
      <c r="A725" s="354" t="s">
        <v>88</v>
      </c>
      <c r="B725" s="354" t="s">
        <v>89</v>
      </c>
      <c r="C725" s="354" t="s">
        <v>110</v>
      </c>
      <c r="D725" s="351" t="s">
        <v>404</v>
      </c>
      <c r="E725" s="351" t="str">
        <f>+'Merluza común Artesanal'!E640</f>
        <v>KOSITA II (966412)</v>
      </c>
      <c r="F725" s="354" t="s">
        <v>91</v>
      </c>
      <c r="G725" s="354" t="s">
        <v>91</v>
      </c>
      <c r="H725" s="356">
        <f>'Merluza común Artesanal'!G641</f>
        <v>7.0650000000000004</v>
      </c>
      <c r="I725" s="356">
        <f>'Merluza común Artesanal'!H641</f>
        <v>0</v>
      </c>
      <c r="J725" s="356">
        <f>'Merluza común Artesanal'!I641</f>
        <v>6.7890000000000006</v>
      </c>
      <c r="K725" s="356">
        <f>'Merluza común Artesanal'!J641</f>
        <v>4.1310000000000002</v>
      </c>
      <c r="L725" s="356">
        <f>'Merluza común Artesanal'!K641</f>
        <v>2.6580000000000004</v>
      </c>
      <c r="M725" s="356">
        <f>'Merluza común Artesanal'!L641</f>
        <v>0.6084843128590367</v>
      </c>
      <c r="N725" s="567">
        <f>'Merluza común Artesanal'!M641</f>
        <v>43958</v>
      </c>
      <c r="O725" s="451">
        <f>Resumen_año!$C$5</f>
        <v>44018</v>
      </c>
      <c r="P725" s="475">
        <v>2020</v>
      </c>
    </row>
    <row r="726" spans="1:16" ht="15.75" customHeight="1">
      <c r="A726" s="354" t="s">
        <v>88</v>
      </c>
      <c r="B726" s="354" t="s">
        <v>89</v>
      </c>
      <c r="C726" s="354" t="s">
        <v>110</v>
      </c>
      <c r="D726" s="351" t="s">
        <v>404</v>
      </c>
      <c r="E726" s="351" t="str">
        <f>+'Merluza común Artesanal'!E640</f>
        <v>KOSITA II (966412)</v>
      </c>
      <c r="F726" s="354" t="s">
        <v>92</v>
      </c>
      <c r="G726" s="354" t="s">
        <v>93</v>
      </c>
      <c r="H726" s="356">
        <f>'Merluza común Artesanal'!G642</f>
        <v>2.6680000000000001</v>
      </c>
      <c r="I726" s="356">
        <f>'Merluza común Artesanal'!H642</f>
        <v>0</v>
      </c>
      <c r="J726" s="356">
        <f>'Merluza común Artesanal'!I642</f>
        <v>5.3260000000000005</v>
      </c>
      <c r="K726" s="356">
        <f>'Merluza común Artesanal'!J642</f>
        <v>0.189</v>
      </c>
      <c r="L726" s="356">
        <f>'Merluza común Artesanal'!K642</f>
        <v>5.1370000000000005</v>
      </c>
      <c r="M726" s="356">
        <f>'Merluza común Artesanal'!L642</f>
        <v>3.5486293653773933E-2</v>
      </c>
      <c r="N726" s="567">
        <f>'Merluza común Artesanal'!M642</f>
        <v>0</v>
      </c>
      <c r="O726" s="451">
        <f>Resumen_año!$C$5</f>
        <v>44018</v>
      </c>
      <c r="P726" s="475">
        <v>2020</v>
      </c>
    </row>
    <row r="727" spans="1:16" ht="15.75" customHeight="1">
      <c r="A727" s="354" t="s">
        <v>88</v>
      </c>
      <c r="B727" s="354" t="s">
        <v>89</v>
      </c>
      <c r="C727" s="354" t="s">
        <v>110</v>
      </c>
      <c r="D727" s="351" t="s">
        <v>404</v>
      </c>
      <c r="E727" s="351" t="str">
        <f>+'Merluza común Artesanal'!E643</f>
        <v>LAITO II (966648)</v>
      </c>
      <c r="F727" s="354" t="s">
        <v>94</v>
      </c>
      <c r="G727" s="354" t="s">
        <v>95</v>
      </c>
      <c r="H727" s="356">
        <f>'Merluza común Artesanal'!G643</f>
        <v>0.93899999999999995</v>
      </c>
      <c r="I727" s="356">
        <f>'Merluza común Artesanal'!H643</f>
        <v>0</v>
      </c>
      <c r="J727" s="356">
        <f>'Merluza común Artesanal'!I643</f>
        <v>0.93899999999999995</v>
      </c>
      <c r="K727" s="356">
        <f>'Merluza común Artesanal'!J643</f>
        <v>0.378</v>
      </c>
      <c r="L727" s="356">
        <f>'Merluza común Artesanal'!K643</f>
        <v>0.56099999999999994</v>
      </c>
      <c r="M727" s="356">
        <f>'Merluza común Artesanal'!L643</f>
        <v>0.402555910543131</v>
      </c>
      <c r="N727" s="567">
        <f>'Merluza común Artesanal'!M643</f>
        <v>0</v>
      </c>
      <c r="O727" s="451">
        <f>Resumen_año!$C$5</f>
        <v>44018</v>
      </c>
      <c r="P727" s="475">
        <v>2020</v>
      </c>
    </row>
    <row r="728" spans="1:16" ht="15.75" customHeight="1">
      <c r="A728" s="354" t="s">
        <v>88</v>
      </c>
      <c r="B728" s="354" t="s">
        <v>89</v>
      </c>
      <c r="C728" s="354" t="s">
        <v>110</v>
      </c>
      <c r="D728" s="351" t="s">
        <v>404</v>
      </c>
      <c r="E728" s="351" t="str">
        <f>+'Merluza común Artesanal'!E643</f>
        <v>LAITO II (966648)</v>
      </c>
      <c r="F728" s="354" t="s">
        <v>91</v>
      </c>
      <c r="G728" s="354" t="s">
        <v>95</v>
      </c>
      <c r="H728" s="356">
        <f>'Merluza común Artesanal'!G644</f>
        <v>4.3949999999999996</v>
      </c>
      <c r="I728" s="356">
        <f>'Merluza común Artesanal'!H644</f>
        <v>0</v>
      </c>
      <c r="J728" s="356">
        <f>'Merluza común Artesanal'!I644</f>
        <v>4.9559999999999995</v>
      </c>
      <c r="K728" s="356">
        <f>'Merluza común Artesanal'!J644</f>
        <v>1.2150000000000003</v>
      </c>
      <c r="L728" s="356">
        <f>'Merluza común Artesanal'!K644</f>
        <v>3.7409999999999992</v>
      </c>
      <c r="M728" s="356">
        <f>'Merluza común Artesanal'!L644</f>
        <v>0.24515738498789355</v>
      </c>
      <c r="N728" s="567">
        <f>'Merluza común Artesanal'!M644</f>
        <v>0</v>
      </c>
      <c r="O728" s="451">
        <f>Resumen_año!$C$5</f>
        <v>44018</v>
      </c>
      <c r="P728" s="475">
        <v>2020</v>
      </c>
    </row>
    <row r="729" spans="1:16" ht="15.75" customHeight="1">
      <c r="A729" s="354" t="s">
        <v>88</v>
      </c>
      <c r="B729" s="354" t="s">
        <v>89</v>
      </c>
      <c r="C729" s="354" t="s">
        <v>110</v>
      </c>
      <c r="D729" s="351" t="s">
        <v>404</v>
      </c>
      <c r="E729" s="351" t="str">
        <f>+'Merluza común Artesanal'!E643</f>
        <v>LAITO II (966648)</v>
      </c>
      <c r="F729" s="354" t="s">
        <v>91</v>
      </c>
      <c r="G729" s="354" t="s">
        <v>91</v>
      </c>
      <c r="H729" s="356">
        <f>'Merluza común Artesanal'!G645</f>
        <v>5.3330000000000002</v>
      </c>
      <c r="I729" s="356">
        <f>'Merluza común Artesanal'!H645</f>
        <v>0</v>
      </c>
      <c r="J729" s="356">
        <f>'Merluza común Artesanal'!I645</f>
        <v>9.0739999999999998</v>
      </c>
      <c r="K729" s="356">
        <f>'Merluza común Artesanal'!J645</f>
        <v>0</v>
      </c>
      <c r="L729" s="356">
        <f>'Merluza común Artesanal'!K645</f>
        <v>9.0739999999999998</v>
      </c>
      <c r="M729" s="356">
        <f>'Merluza común Artesanal'!L645</f>
        <v>0</v>
      </c>
      <c r="N729" s="567">
        <f>'Merluza común Artesanal'!M645</f>
        <v>0</v>
      </c>
      <c r="O729" s="451">
        <f>Resumen_año!$C$5</f>
        <v>44018</v>
      </c>
      <c r="P729" s="475">
        <v>2020</v>
      </c>
    </row>
    <row r="730" spans="1:16" ht="15.75" customHeight="1">
      <c r="A730" s="354" t="s">
        <v>88</v>
      </c>
      <c r="B730" s="354" t="s">
        <v>89</v>
      </c>
      <c r="C730" s="354" t="s">
        <v>110</v>
      </c>
      <c r="D730" s="351" t="s">
        <v>404</v>
      </c>
      <c r="E730" s="351" t="str">
        <f>+'Merluza común Artesanal'!E646</f>
        <v>LAITO III (968664)</v>
      </c>
      <c r="F730" s="354" t="s">
        <v>92</v>
      </c>
      <c r="G730" s="354" t="s">
        <v>93</v>
      </c>
      <c r="H730" s="356">
        <f>'Merluza común Artesanal'!G646</f>
        <v>0.93899999999999995</v>
      </c>
      <c r="I730" s="356">
        <f>'Merluza común Artesanal'!H646</f>
        <v>0</v>
      </c>
      <c r="J730" s="356">
        <f>'Merluza común Artesanal'!I646</f>
        <v>0.93899999999999995</v>
      </c>
      <c r="K730" s="356">
        <f>'Merluza común Artesanal'!J646</f>
        <v>0.216</v>
      </c>
      <c r="L730" s="356">
        <f>'Merluza común Artesanal'!K646</f>
        <v>0.72299999999999998</v>
      </c>
      <c r="M730" s="356">
        <f>'Merluza común Artesanal'!L646</f>
        <v>0.23003194888178916</v>
      </c>
      <c r="N730" s="567">
        <f>'Merluza común Artesanal'!M646</f>
        <v>0</v>
      </c>
      <c r="O730" s="451">
        <f>Resumen_año!$C$5</f>
        <v>44018</v>
      </c>
      <c r="P730" s="475">
        <v>2020</v>
      </c>
    </row>
    <row r="731" spans="1:16" ht="15.75" customHeight="1">
      <c r="A731" s="354" t="s">
        <v>88</v>
      </c>
      <c r="B731" s="354" t="s">
        <v>89</v>
      </c>
      <c r="C731" s="354" t="s">
        <v>110</v>
      </c>
      <c r="D731" s="351" t="s">
        <v>404</v>
      </c>
      <c r="E731" s="351" t="str">
        <f>+'Merluza común Artesanal'!E646</f>
        <v>LAITO III (968664)</v>
      </c>
      <c r="F731" s="354" t="s">
        <v>94</v>
      </c>
      <c r="G731" s="354" t="s">
        <v>95</v>
      </c>
      <c r="H731" s="356">
        <f>'Merluza común Artesanal'!G647</f>
        <v>4.3979999999999997</v>
      </c>
      <c r="I731" s="356">
        <f>'Merluza común Artesanal'!H647</f>
        <v>25</v>
      </c>
      <c r="J731" s="356">
        <f>'Merluza común Artesanal'!I647</f>
        <v>30.120999999999999</v>
      </c>
      <c r="K731" s="356">
        <f>'Merluza común Artesanal'!J647</f>
        <v>1.782</v>
      </c>
      <c r="L731" s="356">
        <f>'Merluza común Artesanal'!K647</f>
        <v>28.338999999999999</v>
      </c>
      <c r="M731" s="356">
        <f>'Merluza común Artesanal'!L647</f>
        <v>5.9161382424222309E-2</v>
      </c>
      <c r="N731" s="567">
        <f>'Merluza común Artesanal'!M647</f>
        <v>0</v>
      </c>
      <c r="O731" s="451">
        <f>Resumen_año!$C$5</f>
        <v>44018</v>
      </c>
      <c r="P731" s="475">
        <v>2020</v>
      </c>
    </row>
    <row r="732" spans="1:16" ht="15.75" customHeight="1">
      <c r="A732" s="354" t="s">
        <v>88</v>
      </c>
      <c r="B732" s="354" t="s">
        <v>89</v>
      </c>
      <c r="C732" s="354" t="s">
        <v>110</v>
      </c>
      <c r="D732" s="351" t="s">
        <v>404</v>
      </c>
      <c r="E732" s="351" t="str">
        <f>+'Merluza común Artesanal'!E646</f>
        <v>LAITO III (968664)</v>
      </c>
      <c r="F732" s="354" t="s">
        <v>91</v>
      </c>
      <c r="G732" s="354" t="s">
        <v>95</v>
      </c>
      <c r="H732" s="356">
        <f>'Merluza común Artesanal'!G648</f>
        <v>5.3380000000000001</v>
      </c>
      <c r="I732" s="356">
        <f>'Merluza común Artesanal'!H648</f>
        <v>0</v>
      </c>
      <c r="J732" s="356">
        <f>'Merluza común Artesanal'!I648</f>
        <v>33.677</v>
      </c>
      <c r="K732" s="356">
        <f>'Merluza común Artesanal'!J648</f>
        <v>0</v>
      </c>
      <c r="L732" s="356">
        <f>'Merluza común Artesanal'!K648</f>
        <v>33.677</v>
      </c>
      <c r="M732" s="356">
        <f>'Merluza común Artesanal'!L648</f>
        <v>0</v>
      </c>
      <c r="N732" s="567">
        <f>'Merluza común Artesanal'!M648</f>
        <v>0</v>
      </c>
      <c r="O732" s="451">
        <f>Resumen_año!$C$5</f>
        <v>44018</v>
      </c>
      <c r="P732" s="475">
        <v>2020</v>
      </c>
    </row>
    <row r="733" spans="1:16" ht="15.75" customHeight="1">
      <c r="A733" s="354" t="s">
        <v>88</v>
      </c>
      <c r="B733" s="354" t="s">
        <v>89</v>
      </c>
      <c r="C733" s="354" t="s">
        <v>110</v>
      </c>
      <c r="D733" s="351" t="s">
        <v>404</v>
      </c>
      <c r="E733" s="351" t="str">
        <f>+'Merluza común Artesanal'!E649</f>
        <v>MAMA ROSA V (966897)</v>
      </c>
      <c r="F733" s="354" t="s">
        <v>91</v>
      </c>
      <c r="G733" s="354" t="s">
        <v>91</v>
      </c>
      <c r="H733" s="356">
        <f>'Merluza común Artesanal'!G649</f>
        <v>0.93799999999999994</v>
      </c>
      <c r="I733" s="356">
        <f>'Merluza común Artesanal'!H649</f>
        <v>0</v>
      </c>
      <c r="J733" s="356">
        <f>'Merluza común Artesanal'!I649</f>
        <v>0.93799999999999994</v>
      </c>
      <c r="K733" s="356">
        <f>'Merluza común Artesanal'!J649</f>
        <v>0.8640000000000001</v>
      </c>
      <c r="L733" s="356">
        <f>'Merluza común Artesanal'!K649</f>
        <v>7.3999999999999844E-2</v>
      </c>
      <c r="M733" s="356">
        <f>'Merluza común Artesanal'!L649</f>
        <v>0.92110874200426451</v>
      </c>
      <c r="N733" s="567">
        <f>'Merluza común Artesanal'!M649</f>
        <v>0</v>
      </c>
      <c r="O733" s="451">
        <f>Resumen_año!$C$5</f>
        <v>44018</v>
      </c>
      <c r="P733" s="475">
        <v>2020</v>
      </c>
    </row>
    <row r="734" spans="1:16" ht="15.75" customHeight="1">
      <c r="A734" s="354" t="s">
        <v>88</v>
      </c>
      <c r="B734" s="354" t="s">
        <v>89</v>
      </c>
      <c r="C734" s="354" t="s">
        <v>110</v>
      </c>
      <c r="D734" s="351" t="s">
        <v>404</v>
      </c>
      <c r="E734" s="351" t="str">
        <f>+'Merluza común Artesanal'!E649</f>
        <v>MAMA ROSA V (966897)</v>
      </c>
      <c r="F734" s="354" t="s">
        <v>92</v>
      </c>
      <c r="G734" s="354" t="s">
        <v>93</v>
      </c>
      <c r="H734" s="356">
        <f>'Merluza común Artesanal'!G650</f>
        <v>4.3940000000000001</v>
      </c>
      <c r="I734" s="356">
        <f>'Merluza común Artesanal'!H650</f>
        <v>0</v>
      </c>
      <c r="J734" s="356">
        <f>'Merluza común Artesanal'!I650</f>
        <v>4.468</v>
      </c>
      <c r="K734" s="356">
        <f>'Merluza común Artesanal'!J650</f>
        <v>0.621</v>
      </c>
      <c r="L734" s="356">
        <f>'Merluza común Artesanal'!K650</f>
        <v>3.847</v>
      </c>
      <c r="M734" s="356">
        <f>'Merluza común Artesanal'!L650</f>
        <v>0.13898836168307968</v>
      </c>
      <c r="N734" s="567">
        <f>'Merluza común Artesanal'!M650</f>
        <v>0</v>
      </c>
      <c r="O734" s="451">
        <f>Resumen_año!$C$5</f>
        <v>44018</v>
      </c>
      <c r="P734" s="475">
        <v>2020</v>
      </c>
    </row>
    <row r="735" spans="1:16" ht="15.75" customHeight="1">
      <c r="A735" s="354" t="s">
        <v>88</v>
      </c>
      <c r="B735" s="354" t="s">
        <v>89</v>
      </c>
      <c r="C735" s="354" t="s">
        <v>110</v>
      </c>
      <c r="D735" s="351" t="s">
        <v>404</v>
      </c>
      <c r="E735" s="351" t="str">
        <f>+'Merluza común Artesanal'!E649</f>
        <v>MAMA ROSA V (966897)</v>
      </c>
      <c r="F735" s="354" t="s">
        <v>94</v>
      </c>
      <c r="G735" s="354" t="s">
        <v>95</v>
      </c>
      <c r="H735" s="356">
        <f>'Merluza común Artesanal'!G651</f>
        <v>5.3319999999999999</v>
      </c>
      <c r="I735" s="356">
        <f>'Merluza común Artesanal'!H651</f>
        <v>0</v>
      </c>
      <c r="J735" s="356">
        <f>'Merluza común Artesanal'!I651</f>
        <v>9.1790000000000003</v>
      </c>
      <c r="K735" s="356">
        <f>'Merluza común Artesanal'!J651</f>
        <v>2.7E-2</v>
      </c>
      <c r="L735" s="356">
        <f>'Merluza común Artesanal'!K651</f>
        <v>9.152000000000001</v>
      </c>
      <c r="M735" s="356">
        <f>'Merluza común Artesanal'!L651</f>
        <v>2.9414968950866108E-3</v>
      </c>
      <c r="N735" s="567">
        <f>'Merluza común Artesanal'!M651</f>
        <v>0</v>
      </c>
      <c r="O735" s="451">
        <f>Resumen_año!$C$5</f>
        <v>44018</v>
      </c>
      <c r="P735" s="475">
        <v>2020</v>
      </c>
    </row>
    <row r="736" spans="1:16" ht="15.75" customHeight="1">
      <c r="A736" s="354" t="s">
        <v>88</v>
      </c>
      <c r="B736" s="354" t="s">
        <v>89</v>
      </c>
      <c r="C736" s="354" t="s">
        <v>110</v>
      </c>
      <c r="D736" s="351" t="s">
        <v>404</v>
      </c>
      <c r="E736" s="351" t="str">
        <f>+'Merluza común Artesanal'!E652</f>
        <v>MARANATHA II (966725)</v>
      </c>
      <c r="F736" s="354" t="s">
        <v>91</v>
      </c>
      <c r="G736" s="354" t="s">
        <v>95</v>
      </c>
      <c r="H736" s="356">
        <f>'Merluza común Artesanal'!G652</f>
        <v>0.93899999999999995</v>
      </c>
      <c r="I736" s="356">
        <f>'Merluza común Artesanal'!H652</f>
        <v>0</v>
      </c>
      <c r="J736" s="356">
        <f>'Merluza común Artesanal'!I652</f>
        <v>0.93899999999999995</v>
      </c>
      <c r="K736" s="356">
        <f>'Merluza común Artesanal'!J652</f>
        <v>0</v>
      </c>
      <c r="L736" s="356">
        <f>'Merluza común Artesanal'!K652</f>
        <v>0.93899999999999995</v>
      </c>
      <c r="M736" s="356">
        <f>'Merluza común Artesanal'!L652</f>
        <v>0</v>
      </c>
      <c r="N736" s="567">
        <f>'Merluza común Artesanal'!M652</f>
        <v>0</v>
      </c>
      <c r="O736" s="451">
        <f>Resumen_año!$C$5</f>
        <v>44018</v>
      </c>
      <c r="P736" s="475">
        <v>2020</v>
      </c>
    </row>
    <row r="737" spans="1:16" ht="15.75" customHeight="1">
      <c r="A737" s="354" t="s">
        <v>88</v>
      </c>
      <c r="B737" s="354" t="s">
        <v>89</v>
      </c>
      <c r="C737" s="354" t="s">
        <v>110</v>
      </c>
      <c r="D737" s="351" t="s">
        <v>404</v>
      </c>
      <c r="E737" s="351" t="str">
        <f>+'Merluza común Artesanal'!E652</f>
        <v>MARANATHA II (966725)</v>
      </c>
      <c r="F737" s="354" t="s">
        <v>91</v>
      </c>
      <c r="G737" s="354" t="s">
        <v>91</v>
      </c>
      <c r="H737" s="356">
        <f>'Merluza común Artesanal'!G653</f>
        <v>4.3979999999999997</v>
      </c>
      <c r="I737" s="356">
        <f>'Merluza común Artesanal'!H653</f>
        <v>0</v>
      </c>
      <c r="J737" s="356">
        <f>'Merluza común Artesanal'!I653</f>
        <v>5.3369999999999997</v>
      </c>
      <c r="K737" s="356">
        <f>'Merluza común Artesanal'!J653</f>
        <v>2.835</v>
      </c>
      <c r="L737" s="356">
        <f>'Merluza común Artesanal'!K653</f>
        <v>2.5019999999999998</v>
      </c>
      <c r="M737" s="356">
        <f>'Merluza común Artesanal'!L653</f>
        <v>0.53119730185497471</v>
      </c>
      <c r="N737" s="567">
        <f>'Merluza común Artesanal'!M653</f>
        <v>0</v>
      </c>
      <c r="O737" s="451">
        <f>Resumen_año!$C$5</f>
        <v>44018</v>
      </c>
      <c r="P737" s="475">
        <v>2020</v>
      </c>
    </row>
    <row r="738" spans="1:16" ht="15.75" customHeight="1">
      <c r="A738" s="354" t="s">
        <v>88</v>
      </c>
      <c r="B738" s="354" t="s">
        <v>89</v>
      </c>
      <c r="C738" s="354" t="s">
        <v>110</v>
      </c>
      <c r="D738" s="351" t="s">
        <v>404</v>
      </c>
      <c r="E738" s="351" t="str">
        <f>+'Merluza común Artesanal'!E652</f>
        <v>MARANATHA II (966725)</v>
      </c>
      <c r="F738" s="354" t="s">
        <v>92</v>
      </c>
      <c r="G738" s="354" t="s">
        <v>93</v>
      </c>
      <c r="H738" s="356">
        <f>'Merluza común Artesanal'!G654</f>
        <v>5.3369999999999997</v>
      </c>
      <c r="I738" s="356">
        <f>'Merluza común Artesanal'!H654</f>
        <v>0</v>
      </c>
      <c r="J738" s="356">
        <f>'Merluza común Artesanal'!I654</f>
        <v>7.8389999999999995</v>
      </c>
      <c r="K738" s="356">
        <f>'Merluza común Artesanal'!J654</f>
        <v>0.75600000000000001</v>
      </c>
      <c r="L738" s="356">
        <f>'Merluza común Artesanal'!K654</f>
        <v>7.0829999999999993</v>
      </c>
      <c r="M738" s="356">
        <f>'Merluza común Artesanal'!L654</f>
        <v>9.6440872560275545E-2</v>
      </c>
      <c r="N738" s="567">
        <f>'Merluza común Artesanal'!M654</f>
        <v>0</v>
      </c>
      <c r="O738" s="451">
        <f>Resumen_año!$C$5</f>
        <v>44018</v>
      </c>
      <c r="P738" s="475">
        <v>2020</v>
      </c>
    </row>
    <row r="739" spans="1:16" ht="15.75" customHeight="1">
      <c r="A739" s="354" t="s">
        <v>88</v>
      </c>
      <c r="B739" s="354" t="s">
        <v>89</v>
      </c>
      <c r="C739" s="354" t="s">
        <v>110</v>
      </c>
      <c r="D739" s="351" t="s">
        <v>404</v>
      </c>
      <c r="E739" s="351" t="str">
        <f>+'Merluza común Artesanal'!E655</f>
        <v>ANTONIOS IRENE (967597)</v>
      </c>
      <c r="F739" s="354" t="s">
        <v>94</v>
      </c>
      <c r="G739" s="354" t="s">
        <v>95</v>
      </c>
      <c r="H739" s="356">
        <f>'Merluza común Artesanal'!G655</f>
        <v>0.93899999999999995</v>
      </c>
      <c r="I739" s="356">
        <f>'Merluza común Artesanal'!H655</f>
        <v>0</v>
      </c>
      <c r="J739" s="356">
        <f>'Merluza común Artesanal'!I655</f>
        <v>0.93899999999999995</v>
      </c>
      <c r="K739" s="356">
        <f>'Merluza común Artesanal'!J655</f>
        <v>0</v>
      </c>
      <c r="L739" s="356">
        <f>'Merluza común Artesanal'!K655</f>
        <v>0.93899999999999995</v>
      </c>
      <c r="M739" s="356">
        <f>'Merluza común Artesanal'!L655</f>
        <v>0</v>
      </c>
      <c r="N739" s="567">
        <f>'Merluza común Artesanal'!M655</f>
        <v>0</v>
      </c>
      <c r="O739" s="451">
        <f>Resumen_año!$C$5</f>
        <v>44018</v>
      </c>
      <c r="P739" s="475">
        <v>2020</v>
      </c>
    </row>
    <row r="740" spans="1:16" ht="15.75" customHeight="1">
      <c r="A740" s="354" t="s">
        <v>88</v>
      </c>
      <c r="B740" s="354" t="s">
        <v>89</v>
      </c>
      <c r="C740" s="354" t="s">
        <v>110</v>
      </c>
      <c r="D740" s="351" t="s">
        <v>404</v>
      </c>
      <c r="E740" s="351" t="str">
        <f>+'Merluza común Artesanal'!E655</f>
        <v>ANTONIOS IRENE (967597)</v>
      </c>
      <c r="F740" s="354" t="s">
        <v>91</v>
      </c>
      <c r="G740" s="354" t="s">
        <v>95</v>
      </c>
      <c r="H740" s="356">
        <f>'Merluza común Artesanal'!G656</f>
        <v>4.3970000000000002</v>
      </c>
      <c r="I740" s="356">
        <f>'Merluza común Artesanal'!H656</f>
        <v>0</v>
      </c>
      <c r="J740" s="356">
        <f>'Merluza común Artesanal'!I656</f>
        <v>5.3360000000000003</v>
      </c>
      <c r="K740" s="356">
        <f>'Merluza común Artesanal'!J656</f>
        <v>3.8680000000000003</v>
      </c>
      <c r="L740" s="356">
        <f>'Merluza común Artesanal'!K656</f>
        <v>1.468</v>
      </c>
      <c r="M740" s="356">
        <f>'Merluza común Artesanal'!L656</f>
        <v>0.72488755622188905</v>
      </c>
      <c r="N740" s="567">
        <f>'Merluza común Artesanal'!M656</f>
        <v>0</v>
      </c>
      <c r="O740" s="451">
        <f>Resumen_año!$C$5</f>
        <v>44018</v>
      </c>
      <c r="P740" s="475">
        <v>2020</v>
      </c>
    </row>
    <row r="741" spans="1:16" ht="15.75" customHeight="1">
      <c r="A741" s="354" t="s">
        <v>88</v>
      </c>
      <c r="B741" s="354" t="s">
        <v>89</v>
      </c>
      <c r="C741" s="354" t="s">
        <v>110</v>
      </c>
      <c r="D741" s="351" t="s">
        <v>404</v>
      </c>
      <c r="E741" s="351" t="str">
        <f>+'Merluza común Artesanal'!E655</f>
        <v>ANTONIOS IRENE (967597)</v>
      </c>
      <c r="F741" s="354" t="s">
        <v>91</v>
      </c>
      <c r="G741" s="354" t="s">
        <v>91</v>
      </c>
      <c r="H741" s="356">
        <f>'Merluza común Artesanal'!G657</f>
        <v>5.3369999999999997</v>
      </c>
      <c r="I741" s="356">
        <f>'Merluza común Artesanal'!H657</f>
        <v>0</v>
      </c>
      <c r="J741" s="356">
        <f>'Merluza común Artesanal'!I657</f>
        <v>6.8049999999999997</v>
      </c>
      <c r="K741" s="356">
        <f>'Merluza común Artesanal'!J657</f>
        <v>0.91800000000000004</v>
      </c>
      <c r="L741" s="356">
        <f>'Merluza común Artesanal'!K657</f>
        <v>5.8869999999999996</v>
      </c>
      <c r="M741" s="356">
        <f>'Merluza común Artesanal'!L657</f>
        <v>0.13490080822924322</v>
      </c>
      <c r="N741" s="567">
        <f>'Merluza común Artesanal'!M657</f>
        <v>0</v>
      </c>
      <c r="O741" s="451">
        <f>Resumen_año!$C$5</f>
        <v>44018</v>
      </c>
      <c r="P741" s="475">
        <v>2020</v>
      </c>
    </row>
    <row r="742" spans="1:16" ht="15.75" customHeight="1">
      <c r="A742" s="354" t="s">
        <v>88</v>
      </c>
      <c r="B742" s="354" t="s">
        <v>89</v>
      </c>
      <c r="C742" s="354" t="s">
        <v>110</v>
      </c>
      <c r="D742" s="351" t="s">
        <v>404</v>
      </c>
      <c r="E742" s="351" t="str">
        <f>+'Merluza común Artesanal'!E658</f>
        <v>MARINER III (966280)</v>
      </c>
      <c r="F742" s="354" t="s">
        <v>92</v>
      </c>
      <c r="G742" s="354" t="s">
        <v>93</v>
      </c>
      <c r="H742" s="356">
        <f>'Merluza común Artesanal'!G658</f>
        <v>0.93899999999999995</v>
      </c>
      <c r="I742" s="356">
        <f>'Merluza común Artesanal'!H658</f>
        <v>0</v>
      </c>
      <c r="J742" s="356">
        <f>'Merluza común Artesanal'!I658</f>
        <v>0.93899999999999995</v>
      </c>
      <c r="K742" s="356">
        <f>'Merluza común Artesanal'!J658</f>
        <v>0.81</v>
      </c>
      <c r="L742" s="356">
        <f>'Merluza común Artesanal'!K658</f>
        <v>0.12899999999999989</v>
      </c>
      <c r="M742" s="356">
        <f>'Merluza común Artesanal'!L658</f>
        <v>0.86261980830670937</v>
      </c>
      <c r="N742" s="567">
        <f>'Merluza común Artesanal'!M658</f>
        <v>0</v>
      </c>
      <c r="O742" s="451">
        <f>Resumen_año!$C$5</f>
        <v>44018</v>
      </c>
      <c r="P742" s="475">
        <v>2020</v>
      </c>
    </row>
    <row r="743" spans="1:16" ht="15.75" customHeight="1">
      <c r="A743" s="354" t="s">
        <v>88</v>
      </c>
      <c r="B743" s="354" t="s">
        <v>89</v>
      </c>
      <c r="C743" s="354" t="s">
        <v>110</v>
      </c>
      <c r="D743" s="351" t="s">
        <v>404</v>
      </c>
      <c r="E743" s="351" t="str">
        <f>+'Merluza común Artesanal'!E658</f>
        <v>MARINER III (966280)</v>
      </c>
      <c r="F743" s="354" t="s">
        <v>94</v>
      </c>
      <c r="G743" s="354" t="s">
        <v>95</v>
      </c>
      <c r="H743" s="356">
        <f>'Merluza común Artesanal'!G659</f>
        <v>4.3979999999999997</v>
      </c>
      <c r="I743" s="356">
        <f>'Merluza común Artesanal'!H659</f>
        <v>0</v>
      </c>
      <c r="J743" s="356">
        <f>'Merluza común Artesanal'!I659</f>
        <v>4.5269999999999992</v>
      </c>
      <c r="K743" s="356">
        <f>'Merluza común Artesanal'!J659</f>
        <v>3.5639999999999996</v>
      </c>
      <c r="L743" s="356">
        <f>'Merluza común Artesanal'!K659</f>
        <v>0.96299999999999963</v>
      </c>
      <c r="M743" s="356">
        <f>'Merluza común Artesanal'!L659</f>
        <v>0.7872763419483102</v>
      </c>
      <c r="N743" s="567">
        <f>'Merluza común Artesanal'!M659</f>
        <v>0</v>
      </c>
      <c r="O743" s="451">
        <f>Resumen_año!$C$5</f>
        <v>44018</v>
      </c>
      <c r="P743" s="475">
        <v>2020</v>
      </c>
    </row>
    <row r="744" spans="1:16" ht="15.75" customHeight="1">
      <c r="A744" s="354" t="s">
        <v>88</v>
      </c>
      <c r="B744" s="354" t="s">
        <v>89</v>
      </c>
      <c r="C744" s="354" t="s">
        <v>110</v>
      </c>
      <c r="D744" s="351" t="s">
        <v>404</v>
      </c>
      <c r="E744" s="351" t="str">
        <f>+'Merluza común Artesanal'!E658</f>
        <v>MARINER III (966280)</v>
      </c>
      <c r="F744" s="354" t="s">
        <v>91</v>
      </c>
      <c r="G744" s="354" t="s">
        <v>91</v>
      </c>
      <c r="H744" s="356">
        <f>'Merluza común Artesanal'!G660</f>
        <v>5.3369999999999997</v>
      </c>
      <c r="I744" s="356">
        <f>'Merluza común Artesanal'!H660</f>
        <v>0</v>
      </c>
      <c r="J744" s="356">
        <f>'Merluza común Artesanal'!I660</f>
        <v>6.2999999999999989</v>
      </c>
      <c r="K744" s="356">
        <f>'Merluza común Artesanal'!J660</f>
        <v>0</v>
      </c>
      <c r="L744" s="356">
        <f>'Merluza común Artesanal'!K660</f>
        <v>6.2999999999999989</v>
      </c>
      <c r="M744" s="356">
        <f>'Merluza común Artesanal'!L660</f>
        <v>0</v>
      </c>
      <c r="N744" s="567">
        <f>'Merluza común Artesanal'!M660</f>
        <v>0</v>
      </c>
      <c r="O744" s="451">
        <f>Resumen_año!$C$5</f>
        <v>44018</v>
      </c>
      <c r="P744" s="475">
        <v>2020</v>
      </c>
    </row>
    <row r="745" spans="1:16" ht="15.75" customHeight="1">
      <c r="A745" s="354" t="s">
        <v>88</v>
      </c>
      <c r="B745" s="354" t="s">
        <v>89</v>
      </c>
      <c r="C745" s="354" t="s">
        <v>110</v>
      </c>
      <c r="D745" s="351" t="s">
        <v>404</v>
      </c>
      <c r="E745" s="351" t="str">
        <f>+'Merluza común Artesanal'!E661</f>
        <v>MEJILLONES V (967779)</v>
      </c>
      <c r="F745" s="354" t="s">
        <v>92</v>
      </c>
      <c r="G745" s="354" t="s">
        <v>93</v>
      </c>
      <c r="H745" s="356">
        <f>'Merluza común Artesanal'!G661</f>
        <v>0.93899999999999995</v>
      </c>
      <c r="I745" s="356">
        <f>'Merluza común Artesanal'!H661</f>
        <v>0</v>
      </c>
      <c r="J745" s="356">
        <f>'Merluza común Artesanal'!I661</f>
        <v>0.93899999999999995</v>
      </c>
      <c r="K745" s="356">
        <f>'Merluza común Artesanal'!J661</f>
        <v>0.81</v>
      </c>
      <c r="L745" s="356">
        <f>'Merluza común Artesanal'!K661</f>
        <v>0.12899999999999989</v>
      </c>
      <c r="M745" s="356">
        <f>'Merluza común Artesanal'!L661</f>
        <v>0.86261980830670937</v>
      </c>
      <c r="N745" s="567">
        <f>'Merluza común Artesanal'!M661</f>
        <v>0</v>
      </c>
      <c r="O745" s="451">
        <f>Resumen_año!$C$5</f>
        <v>44018</v>
      </c>
      <c r="P745" s="475">
        <v>2020</v>
      </c>
    </row>
    <row r="746" spans="1:16" ht="15.75" customHeight="1">
      <c r="A746" s="354" t="s">
        <v>88</v>
      </c>
      <c r="B746" s="354" t="s">
        <v>89</v>
      </c>
      <c r="C746" s="354" t="s">
        <v>110</v>
      </c>
      <c r="D746" s="351" t="s">
        <v>404</v>
      </c>
      <c r="E746" s="351" t="str">
        <f>+'Merluza común Artesanal'!E661</f>
        <v>MEJILLONES V (967779)</v>
      </c>
      <c r="F746" s="354" t="s">
        <v>94</v>
      </c>
      <c r="G746" s="354" t="s">
        <v>95</v>
      </c>
      <c r="H746" s="356">
        <f>'Merluza común Artesanal'!G662</f>
        <v>4.3979999999999997</v>
      </c>
      <c r="I746" s="356">
        <f>'Merluza común Artesanal'!H662</f>
        <v>0</v>
      </c>
      <c r="J746" s="356">
        <f>'Merluza común Artesanal'!I662</f>
        <v>4.5269999999999992</v>
      </c>
      <c r="K746" s="356">
        <f>'Merluza común Artesanal'!J662</f>
        <v>3.2130000000000005</v>
      </c>
      <c r="L746" s="356">
        <f>'Merluza común Artesanal'!K662</f>
        <v>1.3139999999999987</v>
      </c>
      <c r="M746" s="356">
        <f>'Merluza común Artesanal'!L662</f>
        <v>0.70974155069582523</v>
      </c>
      <c r="N746" s="567">
        <f>'Merluza común Artesanal'!M662</f>
        <v>0</v>
      </c>
      <c r="O746" s="451">
        <f>Resumen_año!$C$5</f>
        <v>44018</v>
      </c>
      <c r="P746" s="475">
        <v>2020</v>
      </c>
    </row>
    <row r="747" spans="1:16" ht="15.75" customHeight="1">
      <c r="A747" s="354" t="s">
        <v>88</v>
      </c>
      <c r="B747" s="354" t="s">
        <v>89</v>
      </c>
      <c r="C747" s="354" t="s">
        <v>110</v>
      </c>
      <c r="D747" s="351" t="s">
        <v>404</v>
      </c>
      <c r="E747" s="351" t="str">
        <f>+'Merluza común Artesanal'!E661</f>
        <v>MEJILLONES V (967779)</v>
      </c>
      <c r="F747" s="354" t="s">
        <v>91</v>
      </c>
      <c r="G747" s="354" t="s">
        <v>95</v>
      </c>
      <c r="H747" s="356">
        <f>'Merluza común Artesanal'!G663</f>
        <v>5.3369999999999997</v>
      </c>
      <c r="I747" s="356">
        <f>'Merluza común Artesanal'!H663</f>
        <v>0</v>
      </c>
      <c r="J747" s="356">
        <f>'Merluza común Artesanal'!I663</f>
        <v>6.650999999999998</v>
      </c>
      <c r="K747" s="356">
        <f>'Merluza común Artesanal'!J663</f>
        <v>0.216</v>
      </c>
      <c r="L747" s="356">
        <f>'Merluza común Artesanal'!K663</f>
        <v>6.4349999999999978</v>
      </c>
      <c r="M747" s="356">
        <f>'Merluza común Artesanal'!L663</f>
        <v>3.2476319350473619E-2</v>
      </c>
      <c r="N747" s="567">
        <f>'Merluza común Artesanal'!M663</f>
        <v>0</v>
      </c>
      <c r="O747" s="451">
        <f>Resumen_año!$C$5</f>
        <v>44018</v>
      </c>
      <c r="P747" s="475">
        <v>2020</v>
      </c>
    </row>
    <row r="748" spans="1:16" ht="15.75" customHeight="1">
      <c r="A748" s="354" t="s">
        <v>88</v>
      </c>
      <c r="B748" s="354" t="s">
        <v>89</v>
      </c>
      <c r="C748" s="354" t="s">
        <v>110</v>
      </c>
      <c r="D748" s="351" t="s">
        <v>404</v>
      </c>
      <c r="E748" s="351" t="str">
        <f>+'Merluza común Artesanal'!E664</f>
        <v>NICOL III (966956)</v>
      </c>
      <c r="F748" s="354" t="s">
        <v>91</v>
      </c>
      <c r="G748" s="354" t="s">
        <v>91</v>
      </c>
      <c r="H748" s="356">
        <f>'Merluza común Artesanal'!G664</f>
        <v>0.93899999999999995</v>
      </c>
      <c r="I748" s="356">
        <f>'Merluza común Artesanal'!H664</f>
        <v>0</v>
      </c>
      <c r="J748" s="356">
        <f>'Merluza común Artesanal'!I664</f>
        <v>0.93899999999999995</v>
      </c>
      <c r="K748" s="356">
        <f>'Merluza común Artesanal'!J664</f>
        <v>0</v>
      </c>
      <c r="L748" s="356">
        <f>'Merluza común Artesanal'!K664</f>
        <v>0.93899999999999995</v>
      </c>
      <c r="M748" s="356">
        <f>'Merluza común Artesanal'!L664</f>
        <v>0</v>
      </c>
      <c r="N748" s="567">
        <f>'Merluza común Artesanal'!M664</f>
        <v>0</v>
      </c>
      <c r="O748" s="451">
        <f>Resumen_año!$C$5</f>
        <v>44018</v>
      </c>
      <c r="P748" s="475">
        <v>2020</v>
      </c>
    </row>
    <row r="749" spans="1:16" ht="15.75" customHeight="1">
      <c r="A749" s="354" t="s">
        <v>88</v>
      </c>
      <c r="B749" s="354" t="s">
        <v>89</v>
      </c>
      <c r="C749" s="354" t="s">
        <v>110</v>
      </c>
      <c r="D749" s="351" t="s">
        <v>404</v>
      </c>
      <c r="E749" s="351" t="str">
        <f>+'Merluza común Artesanal'!E664</f>
        <v>NICOL III (966956)</v>
      </c>
      <c r="F749" s="354" t="s">
        <v>92</v>
      </c>
      <c r="G749" s="354" t="s">
        <v>93</v>
      </c>
      <c r="H749" s="356">
        <f>'Merluza común Artesanal'!G665</f>
        <v>4.3979999999999997</v>
      </c>
      <c r="I749" s="356">
        <f>'Merluza común Artesanal'!H665</f>
        <v>0</v>
      </c>
      <c r="J749" s="356">
        <f>'Merluza común Artesanal'!I665</f>
        <v>5.3369999999999997</v>
      </c>
      <c r="K749" s="356">
        <f>'Merluza común Artesanal'!J665</f>
        <v>4.0229999999999997</v>
      </c>
      <c r="L749" s="356">
        <f>'Merluza común Artesanal'!K665</f>
        <v>1.3140000000000001</v>
      </c>
      <c r="M749" s="356">
        <f>'Merluza común Artesanal'!L665</f>
        <v>0.75379426644182124</v>
      </c>
      <c r="N749" s="567">
        <f>'Merluza común Artesanal'!M665</f>
        <v>0</v>
      </c>
      <c r="O749" s="451">
        <f>Resumen_año!$C$5</f>
        <v>44018</v>
      </c>
      <c r="P749" s="475">
        <v>2020</v>
      </c>
    </row>
    <row r="750" spans="1:16" ht="15.75" customHeight="1">
      <c r="A750" s="354" t="s">
        <v>88</v>
      </c>
      <c r="B750" s="354" t="s">
        <v>89</v>
      </c>
      <c r="C750" s="354" t="s">
        <v>110</v>
      </c>
      <c r="D750" s="351" t="s">
        <v>404</v>
      </c>
      <c r="E750" s="351" t="str">
        <f>+'Merluza común Artesanal'!E664</f>
        <v>NICOL III (966956)</v>
      </c>
      <c r="F750" s="354" t="s">
        <v>94</v>
      </c>
      <c r="G750" s="354" t="s">
        <v>95</v>
      </c>
      <c r="H750" s="356">
        <f>'Merluza común Artesanal'!G666</f>
        <v>5.3369999999999997</v>
      </c>
      <c r="I750" s="356">
        <f>'Merluza común Artesanal'!H666</f>
        <v>0</v>
      </c>
      <c r="J750" s="356">
        <f>'Merluza común Artesanal'!I666</f>
        <v>6.6509999999999998</v>
      </c>
      <c r="K750" s="356">
        <f>'Merluza común Artesanal'!J666</f>
        <v>0.29699999999999999</v>
      </c>
      <c r="L750" s="356">
        <f>'Merluza común Artesanal'!K666</f>
        <v>6.3540000000000001</v>
      </c>
      <c r="M750" s="356">
        <f>'Merluza común Artesanal'!L666</f>
        <v>4.4654939106901215E-2</v>
      </c>
      <c r="N750" s="567">
        <f>'Merluza común Artesanal'!M666</f>
        <v>0</v>
      </c>
      <c r="O750" s="451">
        <f>Resumen_año!$C$5</f>
        <v>44018</v>
      </c>
      <c r="P750" s="475">
        <v>2020</v>
      </c>
    </row>
    <row r="751" spans="1:16" ht="15.75" customHeight="1">
      <c r="A751" s="354" t="s">
        <v>88</v>
      </c>
      <c r="B751" s="354" t="s">
        <v>89</v>
      </c>
      <c r="C751" s="354" t="s">
        <v>110</v>
      </c>
      <c r="D751" s="351" t="s">
        <v>404</v>
      </c>
      <c r="E751" s="351" t="str">
        <f>+'Merluza común Artesanal'!E667</f>
        <v>OLIMPO V (966766)</v>
      </c>
      <c r="F751" s="354" t="s">
        <v>91</v>
      </c>
      <c r="G751" s="354" t="s">
        <v>95</v>
      </c>
      <c r="H751" s="356">
        <f>'Merluza común Artesanal'!G667</f>
        <v>0.93899999999999995</v>
      </c>
      <c r="I751" s="356">
        <f>'Merluza común Artesanal'!H667</f>
        <v>0</v>
      </c>
      <c r="J751" s="356">
        <f>'Merluza común Artesanal'!I667</f>
        <v>0.93899999999999995</v>
      </c>
      <c r="K751" s="356">
        <f>'Merluza común Artesanal'!J667</f>
        <v>1.08</v>
      </c>
      <c r="L751" s="356">
        <f>'Merluza común Artesanal'!K667</f>
        <v>-0.14100000000000013</v>
      </c>
      <c r="M751" s="356">
        <f>'Merluza común Artesanal'!L667</f>
        <v>1.1501597444089458</v>
      </c>
      <c r="N751" s="567">
        <f>'Merluza común Artesanal'!M667</f>
        <v>0</v>
      </c>
      <c r="O751" s="451">
        <f>Resumen_año!$C$5</f>
        <v>44018</v>
      </c>
      <c r="P751" s="475">
        <v>2020</v>
      </c>
    </row>
    <row r="752" spans="1:16" ht="15.75" customHeight="1">
      <c r="A752" s="354" t="s">
        <v>88</v>
      </c>
      <c r="B752" s="354" t="s">
        <v>89</v>
      </c>
      <c r="C752" s="354" t="s">
        <v>110</v>
      </c>
      <c r="D752" s="351" t="s">
        <v>404</v>
      </c>
      <c r="E752" s="351" t="str">
        <f>+'Merluza común Artesanal'!E667</f>
        <v>OLIMPO V (966766)</v>
      </c>
      <c r="F752" s="354" t="s">
        <v>91</v>
      </c>
      <c r="G752" s="354" t="s">
        <v>91</v>
      </c>
      <c r="H752" s="356">
        <f>'Merluza común Artesanal'!G668</f>
        <v>4.3979999999999997</v>
      </c>
      <c r="I752" s="356">
        <f>'Merluza común Artesanal'!H668</f>
        <v>0</v>
      </c>
      <c r="J752" s="356">
        <f>'Merluza común Artesanal'!I668</f>
        <v>4.2569999999999997</v>
      </c>
      <c r="K752" s="356">
        <f>'Merluza común Artesanal'!J668</f>
        <v>3.9960000000000004</v>
      </c>
      <c r="L752" s="356">
        <f>'Merluza común Artesanal'!K668</f>
        <v>0.26099999999999923</v>
      </c>
      <c r="M752" s="356">
        <f>'Merluza común Artesanal'!L668</f>
        <v>0.93868921775898539</v>
      </c>
      <c r="N752" s="567">
        <f>'Merluza común Artesanal'!M668</f>
        <v>0</v>
      </c>
      <c r="O752" s="451">
        <f>Resumen_año!$C$5</f>
        <v>44018</v>
      </c>
      <c r="P752" s="475">
        <v>2020</v>
      </c>
    </row>
    <row r="753" spans="1:16" ht="15.75" customHeight="1">
      <c r="A753" s="354" t="s">
        <v>88</v>
      </c>
      <c r="B753" s="354" t="s">
        <v>89</v>
      </c>
      <c r="C753" s="354" t="s">
        <v>110</v>
      </c>
      <c r="D753" s="351" t="s">
        <v>404</v>
      </c>
      <c r="E753" s="351" t="str">
        <f>+'Merluza común Artesanal'!E667</f>
        <v>OLIMPO V (966766)</v>
      </c>
      <c r="F753" s="354" t="s">
        <v>92</v>
      </c>
      <c r="G753" s="354" t="s">
        <v>93</v>
      </c>
      <c r="H753" s="356">
        <f>'Merluza común Artesanal'!G669</f>
        <v>5.3369999999999997</v>
      </c>
      <c r="I753" s="356">
        <f>'Merluza común Artesanal'!H669</f>
        <v>0</v>
      </c>
      <c r="J753" s="356">
        <f>'Merluza común Artesanal'!I669</f>
        <v>5.597999999999999</v>
      </c>
      <c r="K753" s="356">
        <f>'Merluza común Artesanal'!J669</f>
        <v>0.216</v>
      </c>
      <c r="L753" s="356">
        <f>'Merluza común Artesanal'!K669</f>
        <v>5.3819999999999988</v>
      </c>
      <c r="M753" s="356">
        <f>'Merluza común Artesanal'!L669</f>
        <v>3.8585209003215444E-2</v>
      </c>
      <c r="N753" s="567">
        <f>'Merluza común Artesanal'!M669</f>
        <v>0</v>
      </c>
      <c r="O753" s="451">
        <f>Resumen_año!$C$5</f>
        <v>44018</v>
      </c>
      <c r="P753" s="475">
        <v>2020</v>
      </c>
    </row>
    <row r="754" spans="1:16" ht="15.75" customHeight="1">
      <c r="A754" s="354" t="s">
        <v>88</v>
      </c>
      <c r="B754" s="354" t="s">
        <v>89</v>
      </c>
      <c r="C754" s="354" t="s">
        <v>110</v>
      </c>
      <c r="D754" s="351" t="s">
        <v>404</v>
      </c>
      <c r="E754" s="351" t="str">
        <f>+'Merluza común Artesanal'!E670</f>
        <v>PADRE PIO (957203)</v>
      </c>
      <c r="F754" s="354" t="s">
        <v>94</v>
      </c>
      <c r="G754" s="354" t="s">
        <v>95</v>
      </c>
      <c r="H754" s="356">
        <f>'Merluza común Artesanal'!G670</f>
        <v>0.93899999999999995</v>
      </c>
      <c r="I754" s="356">
        <f>'Merluza común Artesanal'!H670</f>
        <v>0</v>
      </c>
      <c r="J754" s="356">
        <f>'Merluza común Artesanal'!I670</f>
        <v>0.93899999999999995</v>
      </c>
      <c r="K754" s="356">
        <f>'Merluza común Artesanal'!J670</f>
        <v>0.45900000000000002</v>
      </c>
      <c r="L754" s="356">
        <f>'Merluza común Artesanal'!K670</f>
        <v>0.47999999999999993</v>
      </c>
      <c r="M754" s="356">
        <f>'Merluza común Artesanal'!L670</f>
        <v>0.48881789137380194</v>
      </c>
      <c r="N754" s="567">
        <f>'Merluza común Artesanal'!M670</f>
        <v>0</v>
      </c>
      <c r="O754" s="451">
        <f>Resumen_año!$C$5</f>
        <v>44018</v>
      </c>
      <c r="P754" s="475">
        <v>2020</v>
      </c>
    </row>
    <row r="755" spans="1:16" ht="15.75" customHeight="1">
      <c r="A755" s="354" t="s">
        <v>88</v>
      </c>
      <c r="B755" s="354" t="s">
        <v>89</v>
      </c>
      <c r="C755" s="354" t="s">
        <v>110</v>
      </c>
      <c r="D755" s="351" t="s">
        <v>404</v>
      </c>
      <c r="E755" s="351" t="str">
        <f>+'Merluza común Artesanal'!E670</f>
        <v>PADRE PIO (957203)</v>
      </c>
      <c r="F755" s="354" t="s">
        <v>91</v>
      </c>
      <c r="G755" s="354" t="s">
        <v>95</v>
      </c>
      <c r="H755" s="356">
        <f>'Merluza común Artesanal'!G671</f>
        <v>4.3979999999999997</v>
      </c>
      <c r="I755" s="356">
        <f>'Merluza común Artesanal'!H671</f>
        <v>0</v>
      </c>
      <c r="J755" s="356">
        <f>'Merluza común Artesanal'!I671</f>
        <v>4.8779999999999992</v>
      </c>
      <c r="K755" s="356">
        <f>'Merluza común Artesanal'!J671</f>
        <v>2.5920000000000001</v>
      </c>
      <c r="L755" s="356">
        <f>'Merluza común Artesanal'!K671</f>
        <v>2.2859999999999991</v>
      </c>
      <c r="M755" s="356">
        <f>'Merluza común Artesanal'!L671</f>
        <v>0.53136531365313666</v>
      </c>
      <c r="N755" s="567">
        <f>'Merluza común Artesanal'!M671</f>
        <v>0</v>
      </c>
      <c r="O755" s="451">
        <f>Resumen_año!$C$5</f>
        <v>44018</v>
      </c>
      <c r="P755" s="475">
        <v>2020</v>
      </c>
    </row>
    <row r="756" spans="1:16" ht="15.75" customHeight="1">
      <c r="A756" s="354" t="s">
        <v>88</v>
      </c>
      <c r="B756" s="354" t="s">
        <v>89</v>
      </c>
      <c r="C756" s="354" t="s">
        <v>110</v>
      </c>
      <c r="D756" s="351" t="s">
        <v>404</v>
      </c>
      <c r="E756" s="351" t="str">
        <f>+'Merluza común Artesanal'!E670</f>
        <v>PADRE PIO (957203)</v>
      </c>
      <c r="F756" s="354" t="s">
        <v>91</v>
      </c>
      <c r="G756" s="354" t="s">
        <v>91</v>
      </c>
      <c r="H756" s="356">
        <f>'Merluza común Artesanal'!G672</f>
        <v>5.3380000000000001</v>
      </c>
      <c r="I756" s="356">
        <f>'Merluza común Artesanal'!H672</f>
        <v>0</v>
      </c>
      <c r="J756" s="356">
        <f>'Merluza común Artesanal'!I672</f>
        <v>7.6239999999999988</v>
      </c>
      <c r="K756" s="356">
        <f>'Merluza común Artesanal'!J672</f>
        <v>0</v>
      </c>
      <c r="L756" s="356">
        <f>'Merluza común Artesanal'!K672</f>
        <v>7.6239999999999988</v>
      </c>
      <c r="M756" s="356">
        <f>'Merluza común Artesanal'!L672</f>
        <v>0</v>
      </c>
      <c r="N756" s="567">
        <f>'Merluza común Artesanal'!M672</f>
        <v>0</v>
      </c>
      <c r="O756" s="451">
        <f>Resumen_año!$C$5</f>
        <v>44018</v>
      </c>
      <c r="P756" s="475">
        <v>2020</v>
      </c>
    </row>
    <row r="757" spans="1:16" ht="15.75" customHeight="1">
      <c r="A757" s="354" t="s">
        <v>88</v>
      </c>
      <c r="B757" s="354" t="s">
        <v>89</v>
      </c>
      <c r="C757" s="354" t="s">
        <v>110</v>
      </c>
      <c r="D757" s="351" t="s">
        <v>404</v>
      </c>
      <c r="E757" s="351" t="str">
        <f>+'Merluza común Artesanal'!E673</f>
        <v>PERSEVERANCIA III (967345)</v>
      </c>
      <c r="F757" s="354" t="s">
        <v>94</v>
      </c>
      <c r="G757" s="354" t="s">
        <v>95</v>
      </c>
      <c r="H757" s="356">
        <f>'Merluza común Artesanal'!G673</f>
        <v>0.93899999999999995</v>
      </c>
      <c r="I757" s="356">
        <f>'Merluza común Artesanal'!H673</f>
        <v>0</v>
      </c>
      <c r="J757" s="356">
        <f>'Merluza común Artesanal'!I673</f>
        <v>0.93899999999999995</v>
      </c>
      <c r="K757" s="356">
        <f>'Merluza común Artesanal'!J673</f>
        <v>0.72900000000000009</v>
      </c>
      <c r="L757" s="356">
        <f>'Merluza común Artesanal'!K673</f>
        <v>0.20999999999999985</v>
      </c>
      <c r="M757" s="356">
        <f>'Merluza común Artesanal'!L673</f>
        <v>0.77635782747603843</v>
      </c>
      <c r="N757" s="567">
        <f>'Merluza común Artesanal'!M673</f>
        <v>0</v>
      </c>
      <c r="O757" s="451">
        <f>Resumen_año!$C$5</f>
        <v>44018</v>
      </c>
      <c r="P757" s="475">
        <v>2020</v>
      </c>
    </row>
    <row r="758" spans="1:16" ht="15.75" customHeight="1">
      <c r="A758" s="354" t="s">
        <v>88</v>
      </c>
      <c r="B758" s="354" t="s">
        <v>89</v>
      </c>
      <c r="C758" s="354" t="s">
        <v>110</v>
      </c>
      <c r="D758" s="351" t="s">
        <v>404</v>
      </c>
      <c r="E758" s="351" t="str">
        <f>+'Merluza común Artesanal'!E673</f>
        <v>PERSEVERANCIA III (967345)</v>
      </c>
      <c r="F758" s="354" t="s">
        <v>91</v>
      </c>
      <c r="G758" s="354" t="s">
        <v>95</v>
      </c>
      <c r="H758" s="356">
        <f>'Merluza común Artesanal'!G674</f>
        <v>4.3979999999999997</v>
      </c>
      <c r="I758" s="356">
        <f>'Merluza común Artesanal'!H674</f>
        <v>0</v>
      </c>
      <c r="J758" s="356">
        <f>'Merluza común Artesanal'!I674</f>
        <v>4.6079999999999997</v>
      </c>
      <c r="K758" s="356">
        <f>'Merluza común Artesanal'!J674</f>
        <v>3.2669999999999999</v>
      </c>
      <c r="L758" s="356">
        <f>'Merluza común Artesanal'!K674</f>
        <v>1.3409999999999997</v>
      </c>
      <c r="M758" s="356">
        <f>'Merluza común Artesanal'!L674</f>
        <v>0.708984375</v>
      </c>
      <c r="N758" s="567">
        <f>'Merluza común Artesanal'!M674</f>
        <v>0</v>
      </c>
      <c r="O758" s="451">
        <f>Resumen_año!$C$5</f>
        <v>44018</v>
      </c>
      <c r="P758" s="475">
        <v>2020</v>
      </c>
    </row>
    <row r="759" spans="1:16" ht="15.75" customHeight="1">
      <c r="A759" s="354" t="s">
        <v>88</v>
      </c>
      <c r="B759" s="354" t="s">
        <v>89</v>
      </c>
      <c r="C759" s="354" t="s">
        <v>110</v>
      </c>
      <c r="D759" s="351" t="s">
        <v>404</v>
      </c>
      <c r="E759" s="351" t="str">
        <f>+'Merluza común Artesanal'!E673</f>
        <v>PERSEVERANCIA III (967345)</v>
      </c>
      <c r="F759" s="354" t="s">
        <v>91</v>
      </c>
      <c r="G759" s="354" t="s">
        <v>91</v>
      </c>
      <c r="H759" s="356">
        <f>'Merluza común Artesanal'!G675</f>
        <v>5.3369999999999997</v>
      </c>
      <c r="I759" s="356">
        <f>'Merluza común Artesanal'!H675</f>
        <v>0</v>
      </c>
      <c r="J759" s="356">
        <f>'Merluza común Artesanal'!I675</f>
        <v>6.677999999999999</v>
      </c>
      <c r="K759" s="356">
        <f>'Merluza común Artesanal'!J675</f>
        <v>0.189</v>
      </c>
      <c r="L759" s="356">
        <f>'Merluza común Artesanal'!K675</f>
        <v>6.488999999999999</v>
      </c>
      <c r="M759" s="356">
        <f>'Merluza común Artesanal'!L675</f>
        <v>2.8301886792452834E-2</v>
      </c>
      <c r="N759" s="567">
        <f>'Merluza común Artesanal'!M675</f>
        <v>0</v>
      </c>
      <c r="O759" s="451">
        <f>Resumen_año!$C$5</f>
        <v>44018</v>
      </c>
      <c r="P759" s="475">
        <v>2020</v>
      </c>
    </row>
    <row r="760" spans="1:16" ht="15.75" customHeight="1">
      <c r="A760" s="354" t="s">
        <v>88</v>
      </c>
      <c r="B760" s="354" t="s">
        <v>89</v>
      </c>
      <c r="C760" s="354" t="s">
        <v>110</v>
      </c>
      <c r="D760" s="351" t="s">
        <v>404</v>
      </c>
      <c r="E760" s="351" t="str">
        <f>+'Merluza común Artesanal'!E676</f>
        <v>POMPEYA II (967128)</v>
      </c>
      <c r="F760" s="354" t="s">
        <v>92</v>
      </c>
      <c r="G760" s="354" t="s">
        <v>93</v>
      </c>
      <c r="H760" s="356">
        <f>'Merluza común Artesanal'!G676</f>
        <v>0.93899999999999995</v>
      </c>
      <c r="I760" s="356">
        <f>'Merluza común Artesanal'!H676</f>
        <v>0</v>
      </c>
      <c r="J760" s="356">
        <f>'Merluza común Artesanal'!I676</f>
        <v>0.93899999999999995</v>
      </c>
      <c r="K760" s="356">
        <f>'Merluza común Artesanal'!J676</f>
        <v>0</v>
      </c>
      <c r="L760" s="356">
        <f>'Merluza común Artesanal'!K676</f>
        <v>0.93899999999999995</v>
      </c>
      <c r="M760" s="356">
        <f>'Merluza común Artesanal'!L676</f>
        <v>0</v>
      </c>
      <c r="N760" s="567">
        <f>'Merluza común Artesanal'!M676</f>
        <v>0</v>
      </c>
      <c r="O760" s="451">
        <f>Resumen_año!$C$5</f>
        <v>44018</v>
      </c>
      <c r="P760" s="475">
        <v>2020</v>
      </c>
    </row>
    <row r="761" spans="1:16" ht="15.75" customHeight="1">
      <c r="A761" s="354" t="s">
        <v>88</v>
      </c>
      <c r="B761" s="354" t="s">
        <v>89</v>
      </c>
      <c r="C761" s="354" t="s">
        <v>110</v>
      </c>
      <c r="D761" s="351" t="s">
        <v>404</v>
      </c>
      <c r="E761" s="351" t="str">
        <f>+'Merluza común Artesanal'!E676</f>
        <v>POMPEYA II (967128)</v>
      </c>
      <c r="F761" s="354" t="s">
        <v>94</v>
      </c>
      <c r="G761" s="354" t="s">
        <v>95</v>
      </c>
      <c r="H761" s="356">
        <f>'Merluza común Artesanal'!G677</f>
        <v>4.3970000000000002</v>
      </c>
      <c r="I761" s="356">
        <f>'Merluza común Artesanal'!H677</f>
        <v>0</v>
      </c>
      <c r="J761" s="356">
        <f>'Merluza común Artesanal'!I677</f>
        <v>5.3360000000000003</v>
      </c>
      <c r="K761" s="356">
        <f>'Merluza común Artesanal'!J677</f>
        <v>1.296</v>
      </c>
      <c r="L761" s="356">
        <f>'Merluza común Artesanal'!K677</f>
        <v>4.04</v>
      </c>
      <c r="M761" s="356">
        <f>'Merluza común Artesanal'!L677</f>
        <v>0.24287856071964017</v>
      </c>
      <c r="N761" s="567">
        <f>'Merluza común Artesanal'!M677</f>
        <v>0</v>
      </c>
      <c r="O761" s="451">
        <f>Resumen_año!$C$5</f>
        <v>44018</v>
      </c>
      <c r="P761" s="475">
        <v>2020</v>
      </c>
    </row>
    <row r="762" spans="1:16" ht="15.75" customHeight="1">
      <c r="A762" s="354" t="s">
        <v>88</v>
      </c>
      <c r="B762" s="354" t="s">
        <v>89</v>
      </c>
      <c r="C762" s="354" t="s">
        <v>110</v>
      </c>
      <c r="D762" s="351" t="s">
        <v>404</v>
      </c>
      <c r="E762" s="351" t="str">
        <f>+'Merluza común Artesanal'!E676</f>
        <v>POMPEYA II (967128)</v>
      </c>
      <c r="F762" s="354" t="s">
        <v>91</v>
      </c>
      <c r="G762" s="354" t="s">
        <v>95</v>
      </c>
      <c r="H762" s="356">
        <f>'Merluza común Artesanal'!G678</f>
        <v>5.3360000000000003</v>
      </c>
      <c r="I762" s="356">
        <f>'Merluza común Artesanal'!H678</f>
        <v>0</v>
      </c>
      <c r="J762" s="356">
        <f>'Merluza común Artesanal'!I678</f>
        <v>9.3760000000000012</v>
      </c>
      <c r="K762" s="356">
        <f>'Merluza común Artesanal'!J678</f>
        <v>0.108</v>
      </c>
      <c r="L762" s="356">
        <f>'Merluza común Artesanal'!K678</f>
        <v>9.2680000000000007</v>
      </c>
      <c r="M762" s="356">
        <f>'Merluza común Artesanal'!L678</f>
        <v>1.1518771331058018E-2</v>
      </c>
      <c r="N762" s="567">
        <f>'Merluza común Artesanal'!M678</f>
        <v>0</v>
      </c>
      <c r="O762" s="451">
        <f>Resumen_año!$C$5</f>
        <v>44018</v>
      </c>
      <c r="P762" s="475">
        <v>2020</v>
      </c>
    </row>
    <row r="763" spans="1:16" ht="15.75" customHeight="1">
      <c r="A763" s="354" t="s">
        <v>88</v>
      </c>
      <c r="B763" s="354" t="s">
        <v>89</v>
      </c>
      <c r="C763" s="354" t="s">
        <v>110</v>
      </c>
      <c r="D763" s="351" t="s">
        <v>404</v>
      </c>
      <c r="E763" s="351" t="str">
        <f>+'Merluza común Artesanal'!E679</f>
        <v>RODRIGO ANDRES II (964703)</v>
      </c>
      <c r="F763" s="354" t="s">
        <v>91</v>
      </c>
      <c r="G763" s="354" t="s">
        <v>91</v>
      </c>
      <c r="H763" s="356">
        <f>'Merluza común Artesanal'!G679</f>
        <v>0.93899999999999995</v>
      </c>
      <c r="I763" s="356">
        <f>'Merluza común Artesanal'!H679</f>
        <v>0</v>
      </c>
      <c r="J763" s="356">
        <f>'Merluza común Artesanal'!I679</f>
        <v>0.93899999999999995</v>
      </c>
      <c r="K763" s="356">
        <f>'Merluza común Artesanal'!J679</f>
        <v>0.13500000000000001</v>
      </c>
      <c r="L763" s="356">
        <f>'Merluza común Artesanal'!K679</f>
        <v>0.80399999999999994</v>
      </c>
      <c r="M763" s="356">
        <f>'Merluza común Artesanal'!L679</f>
        <v>0.14376996805111822</v>
      </c>
      <c r="N763" s="567">
        <f>'Merluza común Artesanal'!M679</f>
        <v>0</v>
      </c>
      <c r="O763" s="451">
        <f>Resumen_año!$C$5</f>
        <v>44018</v>
      </c>
      <c r="P763" s="475">
        <v>2020</v>
      </c>
    </row>
    <row r="764" spans="1:16" ht="15.75" customHeight="1">
      <c r="A764" s="354" t="s">
        <v>88</v>
      </c>
      <c r="B764" s="354" t="s">
        <v>89</v>
      </c>
      <c r="C764" s="354" t="s">
        <v>110</v>
      </c>
      <c r="D764" s="351" t="s">
        <v>404</v>
      </c>
      <c r="E764" s="351" t="str">
        <f>+'Merluza común Artesanal'!E679</f>
        <v>RODRIGO ANDRES II (964703)</v>
      </c>
      <c r="F764" s="354" t="s">
        <v>92</v>
      </c>
      <c r="G764" s="354" t="s">
        <v>93</v>
      </c>
      <c r="H764" s="356">
        <f>'Merluza común Artesanal'!G680</f>
        <v>4.3959999999999999</v>
      </c>
      <c r="I764" s="356">
        <f>'Merluza común Artesanal'!H680</f>
        <v>0</v>
      </c>
      <c r="J764" s="356">
        <f>'Merluza común Artesanal'!I680</f>
        <v>5.2</v>
      </c>
      <c r="K764" s="356">
        <f>'Merluza común Artesanal'!J680</f>
        <v>3.915</v>
      </c>
      <c r="L764" s="356">
        <f>'Merluza común Artesanal'!K680</f>
        <v>1.2850000000000001</v>
      </c>
      <c r="M764" s="356">
        <f>'Merluza común Artesanal'!L680</f>
        <v>0.75288461538461537</v>
      </c>
      <c r="N764" s="567">
        <f>'Merluza común Artesanal'!M680</f>
        <v>0</v>
      </c>
      <c r="O764" s="451">
        <f>Resumen_año!$C$5</f>
        <v>44018</v>
      </c>
      <c r="P764" s="475">
        <v>2020</v>
      </c>
    </row>
    <row r="765" spans="1:16" ht="15.75" customHeight="1">
      <c r="A765" s="354" t="s">
        <v>88</v>
      </c>
      <c r="B765" s="354" t="s">
        <v>89</v>
      </c>
      <c r="C765" s="354" t="s">
        <v>110</v>
      </c>
      <c r="D765" s="351" t="s">
        <v>404</v>
      </c>
      <c r="E765" s="351" t="str">
        <f>+'Merluza común Artesanal'!E679</f>
        <v>RODRIGO ANDRES II (964703)</v>
      </c>
      <c r="F765" s="354" t="s">
        <v>94</v>
      </c>
      <c r="G765" s="354" t="s">
        <v>95</v>
      </c>
      <c r="H765" s="356">
        <f>'Merluza común Artesanal'!G681</f>
        <v>5.335</v>
      </c>
      <c r="I765" s="356">
        <f>'Merluza común Artesanal'!H681</f>
        <v>0</v>
      </c>
      <c r="J765" s="356">
        <f>'Merluza común Artesanal'!I681</f>
        <v>6.62</v>
      </c>
      <c r="K765" s="356">
        <f>'Merluza común Artesanal'!J681</f>
        <v>0.189</v>
      </c>
      <c r="L765" s="356">
        <f>'Merluza común Artesanal'!K681</f>
        <v>6.431</v>
      </c>
      <c r="M765" s="356">
        <f>'Merluza común Artesanal'!L681</f>
        <v>2.8549848942598186E-2</v>
      </c>
      <c r="N765" s="567">
        <f>'Merluza común Artesanal'!M681</f>
        <v>0</v>
      </c>
      <c r="O765" s="451">
        <f>Resumen_año!$C$5</f>
        <v>44018</v>
      </c>
      <c r="P765" s="475">
        <v>2020</v>
      </c>
    </row>
    <row r="766" spans="1:16" ht="15.75" customHeight="1">
      <c r="A766" s="354" t="s">
        <v>88</v>
      </c>
      <c r="B766" s="354" t="s">
        <v>89</v>
      </c>
      <c r="C766" s="354" t="s">
        <v>110</v>
      </c>
      <c r="D766" s="351" t="s">
        <v>404</v>
      </c>
      <c r="E766" s="351" t="str">
        <f>+'Merluza común Artesanal'!E682</f>
        <v>SALVADOR GAVIOTA V (956575)</v>
      </c>
      <c r="F766" s="354" t="s">
        <v>91</v>
      </c>
      <c r="G766" s="354" t="s">
        <v>91</v>
      </c>
      <c r="H766" s="356">
        <f>'Merluza común Artesanal'!G682</f>
        <v>0.93899999999999995</v>
      </c>
      <c r="I766" s="356">
        <f>'Merluza común Artesanal'!H682</f>
        <v>0</v>
      </c>
      <c r="J766" s="356">
        <f>'Merluza común Artesanal'!I682</f>
        <v>0.93899999999999995</v>
      </c>
      <c r="K766" s="356">
        <f>'Merluza común Artesanal'!J682</f>
        <v>0</v>
      </c>
      <c r="L766" s="356">
        <f>'Merluza común Artesanal'!K682</f>
        <v>0.93899999999999995</v>
      </c>
      <c r="M766" s="356">
        <f>'Merluza común Artesanal'!L682</f>
        <v>0</v>
      </c>
      <c r="N766" s="567">
        <f>'Merluza común Artesanal'!M682</f>
        <v>0</v>
      </c>
      <c r="O766" s="451">
        <f>Resumen_año!$C$5</f>
        <v>44018</v>
      </c>
      <c r="P766" s="475">
        <v>2020</v>
      </c>
    </row>
    <row r="767" spans="1:16" ht="15.75" customHeight="1">
      <c r="A767" s="354" t="s">
        <v>88</v>
      </c>
      <c r="B767" s="354" t="s">
        <v>89</v>
      </c>
      <c r="C767" s="354" t="s">
        <v>110</v>
      </c>
      <c r="D767" s="351" t="s">
        <v>404</v>
      </c>
      <c r="E767" s="351" t="str">
        <f>+'Merluza común Artesanal'!E682</f>
        <v>SALVADOR GAVIOTA V (956575)</v>
      </c>
      <c r="F767" s="354" t="s">
        <v>92</v>
      </c>
      <c r="G767" s="354" t="s">
        <v>93</v>
      </c>
      <c r="H767" s="356">
        <f>'Merluza común Artesanal'!G683</f>
        <v>4.3970000000000002</v>
      </c>
      <c r="I767" s="356">
        <f>'Merluza común Artesanal'!H683</f>
        <v>0</v>
      </c>
      <c r="J767" s="356">
        <f>'Merluza común Artesanal'!I683</f>
        <v>5.3360000000000003</v>
      </c>
      <c r="K767" s="356">
        <f>'Merluza común Artesanal'!J683</f>
        <v>1.802</v>
      </c>
      <c r="L767" s="356">
        <f>'Merluza común Artesanal'!K683</f>
        <v>3.5340000000000003</v>
      </c>
      <c r="M767" s="356">
        <f>'Merluza común Artesanal'!L683</f>
        <v>0.33770614692653672</v>
      </c>
      <c r="N767" s="567">
        <f>'Merluza común Artesanal'!M683</f>
        <v>0</v>
      </c>
      <c r="O767" s="451">
        <f>Resumen_año!$C$5</f>
        <v>44018</v>
      </c>
      <c r="P767" s="475">
        <v>2020</v>
      </c>
    </row>
    <row r="768" spans="1:16" ht="15.75" customHeight="1">
      <c r="A768" s="354" t="s">
        <v>88</v>
      </c>
      <c r="B768" s="354" t="s">
        <v>89</v>
      </c>
      <c r="C768" s="354" t="s">
        <v>110</v>
      </c>
      <c r="D768" s="351" t="s">
        <v>404</v>
      </c>
      <c r="E768" s="351" t="str">
        <f>+'Merluza común Artesanal'!E682</f>
        <v>SALVADOR GAVIOTA V (956575)</v>
      </c>
      <c r="F768" s="354" t="s">
        <v>94</v>
      </c>
      <c r="G768" s="354" t="s">
        <v>95</v>
      </c>
      <c r="H768" s="356">
        <f>'Merluza común Artesanal'!G684</f>
        <v>5.3369999999999997</v>
      </c>
      <c r="I768" s="356">
        <f>'Merluza común Artesanal'!H684</f>
        <v>0</v>
      </c>
      <c r="J768" s="356">
        <f>'Merluza común Artesanal'!I684</f>
        <v>8.8710000000000004</v>
      </c>
      <c r="K768" s="356">
        <f>'Merluza común Artesanal'!J684</f>
        <v>0</v>
      </c>
      <c r="L768" s="356">
        <f>'Merluza común Artesanal'!K684</f>
        <v>8.8710000000000004</v>
      </c>
      <c r="M768" s="356">
        <f>'Merluza común Artesanal'!L684</f>
        <v>0</v>
      </c>
      <c r="N768" s="567">
        <f>'Merluza común Artesanal'!M684</f>
        <v>0</v>
      </c>
      <c r="O768" s="451">
        <f>Resumen_año!$C$5</f>
        <v>44018</v>
      </c>
      <c r="P768" s="475">
        <v>2020</v>
      </c>
    </row>
    <row r="769" spans="1:16" ht="15.75" customHeight="1">
      <c r="A769" s="354" t="s">
        <v>88</v>
      </c>
      <c r="B769" s="354" t="s">
        <v>89</v>
      </c>
      <c r="C769" s="354" t="s">
        <v>110</v>
      </c>
      <c r="D769" s="351" t="s">
        <v>404</v>
      </c>
      <c r="E769" s="351" t="str">
        <f>+'Merluza común Artesanal'!E685</f>
        <v>SAN CARLOS III (966007)</v>
      </c>
      <c r="F769" s="354" t="s">
        <v>91</v>
      </c>
      <c r="G769" s="354" t="s">
        <v>95</v>
      </c>
      <c r="H769" s="356">
        <f>'Merluza común Artesanal'!G685</f>
        <v>0.93899999999999995</v>
      </c>
      <c r="I769" s="356">
        <f>'Merluza común Artesanal'!H685</f>
        <v>0</v>
      </c>
      <c r="J769" s="356">
        <f>'Merluza común Artesanal'!I685</f>
        <v>0.93899999999999995</v>
      </c>
      <c r="K769" s="356">
        <f>'Merluza común Artesanal'!J685</f>
        <v>1.512</v>
      </c>
      <c r="L769" s="356">
        <f>'Merluza común Artesanal'!K685</f>
        <v>-0.57300000000000006</v>
      </c>
      <c r="M769" s="356">
        <f>'Merluza común Artesanal'!L685</f>
        <v>1.610223642172524</v>
      </c>
      <c r="N769" s="567">
        <f>'Merluza común Artesanal'!M685</f>
        <v>43858</v>
      </c>
      <c r="O769" s="451">
        <f>Resumen_año!$C$5</f>
        <v>44018</v>
      </c>
      <c r="P769" s="475">
        <v>2020</v>
      </c>
    </row>
    <row r="770" spans="1:16" ht="15.75" customHeight="1">
      <c r="A770" s="354" t="s">
        <v>88</v>
      </c>
      <c r="B770" s="354" t="s">
        <v>89</v>
      </c>
      <c r="C770" s="354" t="s">
        <v>110</v>
      </c>
      <c r="D770" s="351" t="s">
        <v>404</v>
      </c>
      <c r="E770" s="351" t="str">
        <f>+'Merluza común Artesanal'!E685</f>
        <v>SAN CARLOS III (966007)</v>
      </c>
      <c r="F770" s="354" t="s">
        <v>91</v>
      </c>
      <c r="G770" s="354" t="s">
        <v>91</v>
      </c>
      <c r="H770" s="356">
        <f>'Merluza común Artesanal'!G686</f>
        <v>4.3979999999999997</v>
      </c>
      <c r="I770" s="356">
        <f>'Merluza común Artesanal'!H686</f>
        <v>0</v>
      </c>
      <c r="J770" s="356">
        <f>'Merluza común Artesanal'!I686</f>
        <v>3.8249999999999997</v>
      </c>
      <c r="K770" s="356">
        <f>'Merluza común Artesanal'!J686</f>
        <v>3.2130000000000001</v>
      </c>
      <c r="L770" s="356">
        <f>'Merluza común Artesanal'!K686</f>
        <v>0.61199999999999966</v>
      </c>
      <c r="M770" s="356">
        <f>'Merluza común Artesanal'!L686</f>
        <v>0.84000000000000008</v>
      </c>
      <c r="N770" s="567">
        <f>'Merluza común Artesanal'!M686</f>
        <v>0</v>
      </c>
      <c r="O770" s="451">
        <f>Resumen_año!$C$5</f>
        <v>44018</v>
      </c>
      <c r="P770" s="475">
        <v>2020</v>
      </c>
    </row>
    <row r="771" spans="1:16" ht="15.75" customHeight="1">
      <c r="A771" s="354" t="s">
        <v>88</v>
      </c>
      <c r="B771" s="354" t="s">
        <v>89</v>
      </c>
      <c r="C771" s="354" t="s">
        <v>110</v>
      </c>
      <c r="D771" s="351" t="s">
        <v>404</v>
      </c>
      <c r="E771" s="351" t="str">
        <f>+'Merluza común Artesanal'!E685</f>
        <v>SAN CARLOS III (966007)</v>
      </c>
      <c r="F771" s="354" t="s">
        <v>92</v>
      </c>
      <c r="G771" s="354" t="s">
        <v>93</v>
      </c>
      <c r="H771" s="356">
        <f>'Merluza común Artesanal'!G687</f>
        <v>5.3369999999999997</v>
      </c>
      <c r="I771" s="356">
        <f>'Merluza común Artesanal'!H687</f>
        <v>0</v>
      </c>
      <c r="J771" s="356">
        <f>'Merluza común Artesanal'!I687</f>
        <v>5.9489999999999998</v>
      </c>
      <c r="K771" s="356">
        <f>'Merluza común Artesanal'!J687</f>
        <v>8.1000000000000003E-2</v>
      </c>
      <c r="L771" s="356">
        <f>'Merluza común Artesanal'!K687</f>
        <v>5.8679999999999994</v>
      </c>
      <c r="M771" s="356">
        <f>'Merluza común Artesanal'!L687</f>
        <v>1.3615733736762482E-2</v>
      </c>
      <c r="N771" s="567">
        <f>'Merluza común Artesanal'!M687</f>
        <v>0</v>
      </c>
      <c r="O771" s="451">
        <f>Resumen_año!$C$5</f>
        <v>44018</v>
      </c>
      <c r="P771" s="475">
        <v>2020</v>
      </c>
    </row>
    <row r="772" spans="1:16" ht="15.75" customHeight="1">
      <c r="A772" s="354" t="s">
        <v>88</v>
      </c>
      <c r="B772" s="354" t="s">
        <v>89</v>
      </c>
      <c r="C772" s="354" t="s">
        <v>110</v>
      </c>
      <c r="D772" s="351" t="s">
        <v>404</v>
      </c>
      <c r="E772" s="351" t="str">
        <f>+'Merluza común Artesanal'!E688</f>
        <v>SAN PITER I (960855)</v>
      </c>
      <c r="F772" s="354" t="s">
        <v>94</v>
      </c>
      <c r="G772" s="354" t="s">
        <v>95</v>
      </c>
      <c r="H772" s="356">
        <f>'Merluza común Artesanal'!G688</f>
        <v>0.93899999999999995</v>
      </c>
      <c r="I772" s="356">
        <f>'Merluza común Artesanal'!H688</f>
        <v>0</v>
      </c>
      <c r="J772" s="356">
        <f>'Merluza común Artesanal'!I688</f>
        <v>0.93899999999999995</v>
      </c>
      <c r="K772" s="356">
        <f>'Merluza común Artesanal'!J688</f>
        <v>0.91800000000000004</v>
      </c>
      <c r="L772" s="356">
        <f>'Merluza común Artesanal'!K688</f>
        <v>2.0999999999999908E-2</v>
      </c>
      <c r="M772" s="356">
        <f>'Merluza común Artesanal'!L688</f>
        <v>0.97763578274760388</v>
      </c>
      <c r="N772" s="567">
        <f>'Merluza común Artesanal'!M688</f>
        <v>0</v>
      </c>
      <c r="O772" s="451">
        <f>Resumen_año!$C$5</f>
        <v>44018</v>
      </c>
      <c r="P772" s="475">
        <v>2020</v>
      </c>
    </row>
    <row r="773" spans="1:16" ht="15.75" customHeight="1">
      <c r="A773" s="354" t="s">
        <v>88</v>
      </c>
      <c r="B773" s="354" t="s">
        <v>89</v>
      </c>
      <c r="C773" s="354" t="s">
        <v>110</v>
      </c>
      <c r="D773" s="351" t="s">
        <v>404</v>
      </c>
      <c r="E773" s="351" t="str">
        <f>+'Merluza común Artesanal'!E688</f>
        <v>SAN PITER I (960855)</v>
      </c>
      <c r="F773" s="354" t="s">
        <v>91</v>
      </c>
      <c r="G773" s="354" t="s">
        <v>95</v>
      </c>
      <c r="H773" s="356">
        <f>'Merluza común Artesanal'!G689</f>
        <v>4.3970000000000002</v>
      </c>
      <c r="I773" s="356">
        <f>'Merluza común Artesanal'!H689</f>
        <v>0</v>
      </c>
      <c r="J773" s="356">
        <f>'Merluza común Artesanal'!I689</f>
        <v>4.4180000000000001</v>
      </c>
      <c r="K773" s="356">
        <f>'Merluza común Artesanal'!J689</f>
        <v>4.4009999999999998</v>
      </c>
      <c r="L773" s="356">
        <f>'Merluza común Artesanal'!K689</f>
        <v>1.7000000000000348E-2</v>
      </c>
      <c r="M773" s="356">
        <f>'Merluza común Artesanal'!L689</f>
        <v>0.99615210502489804</v>
      </c>
      <c r="N773" s="567">
        <f>'Merluza común Artesanal'!M689</f>
        <v>43951</v>
      </c>
      <c r="O773" s="451">
        <f>Resumen_año!$C$5</f>
        <v>44018</v>
      </c>
      <c r="P773" s="475">
        <v>2020</v>
      </c>
    </row>
    <row r="774" spans="1:16" ht="15.75" customHeight="1">
      <c r="A774" s="354" t="s">
        <v>88</v>
      </c>
      <c r="B774" s="354" t="s">
        <v>89</v>
      </c>
      <c r="C774" s="354" t="s">
        <v>110</v>
      </c>
      <c r="D774" s="351" t="s">
        <v>404</v>
      </c>
      <c r="E774" s="351" t="str">
        <f>+'Merluza común Artesanal'!E688</f>
        <v>SAN PITER I (960855)</v>
      </c>
      <c r="F774" s="354" t="s">
        <v>91</v>
      </c>
      <c r="G774" s="354" t="s">
        <v>91</v>
      </c>
      <c r="H774" s="356">
        <f>'Merluza común Artesanal'!G690</f>
        <v>5.3360000000000003</v>
      </c>
      <c r="I774" s="356">
        <f>'Merluza común Artesanal'!H690</f>
        <v>0</v>
      </c>
      <c r="J774" s="356">
        <f>'Merluza común Artesanal'!I690</f>
        <v>5.3530000000000006</v>
      </c>
      <c r="K774" s="356">
        <f>'Merluza común Artesanal'!J690</f>
        <v>0</v>
      </c>
      <c r="L774" s="356">
        <f>'Merluza común Artesanal'!K690</f>
        <v>5.3530000000000006</v>
      </c>
      <c r="M774" s="356">
        <f>'Merluza común Artesanal'!L690</f>
        <v>0</v>
      </c>
      <c r="N774" s="567">
        <f>'Merluza común Artesanal'!M690</f>
        <v>0</v>
      </c>
      <c r="O774" s="451">
        <f>Resumen_año!$C$5</f>
        <v>44018</v>
      </c>
      <c r="P774" s="475">
        <v>2020</v>
      </c>
    </row>
    <row r="775" spans="1:16" ht="15.75" customHeight="1">
      <c r="A775" s="354" t="s">
        <v>88</v>
      </c>
      <c r="B775" s="354" t="s">
        <v>89</v>
      </c>
      <c r="C775" s="354" t="s">
        <v>110</v>
      </c>
      <c r="D775" s="351" t="s">
        <v>404</v>
      </c>
      <c r="E775" s="351" t="str">
        <f>+'Merluza común Artesanal'!E691</f>
        <v>TATA FILA I (967210)</v>
      </c>
      <c r="F775" s="354" t="s">
        <v>92</v>
      </c>
      <c r="G775" s="354" t="s">
        <v>93</v>
      </c>
      <c r="H775" s="356">
        <f>'Merluza común Artesanal'!G691</f>
        <v>0.93899999999999995</v>
      </c>
      <c r="I775" s="356">
        <f>'Merluza común Artesanal'!H691</f>
        <v>0</v>
      </c>
      <c r="J775" s="356">
        <f>'Merluza común Artesanal'!I691</f>
        <v>0.93899999999999995</v>
      </c>
      <c r="K775" s="356">
        <f>'Merluza común Artesanal'!J691</f>
        <v>0.8640000000000001</v>
      </c>
      <c r="L775" s="356">
        <f>'Merluza común Artesanal'!K691</f>
        <v>7.4999999999999845E-2</v>
      </c>
      <c r="M775" s="356">
        <f>'Merluza común Artesanal'!L691</f>
        <v>0.92012779552715673</v>
      </c>
      <c r="N775" s="567">
        <f>'Merluza común Artesanal'!M691</f>
        <v>0</v>
      </c>
      <c r="O775" s="451">
        <f>Resumen_año!$C$5</f>
        <v>44018</v>
      </c>
      <c r="P775" s="475">
        <v>2020</v>
      </c>
    </row>
    <row r="776" spans="1:16" ht="15.75" customHeight="1">
      <c r="A776" s="354" t="s">
        <v>88</v>
      </c>
      <c r="B776" s="354" t="s">
        <v>89</v>
      </c>
      <c r="C776" s="354" t="s">
        <v>110</v>
      </c>
      <c r="D776" s="351" t="s">
        <v>404</v>
      </c>
      <c r="E776" s="351" t="str">
        <f>+'Merluza común Artesanal'!E691</f>
        <v>TATA FILA I (967210)</v>
      </c>
      <c r="F776" s="354" t="s">
        <v>94</v>
      </c>
      <c r="G776" s="354" t="s">
        <v>95</v>
      </c>
      <c r="H776" s="356">
        <f>'Merluza común Artesanal'!G692</f>
        <v>4.3979999999999997</v>
      </c>
      <c r="I776" s="356">
        <f>'Merluza común Artesanal'!H692</f>
        <v>0</v>
      </c>
      <c r="J776" s="356">
        <f>'Merluza común Artesanal'!I692</f>
        <v>4.4729999999999999</v>
      </c>
      <c r="K776" s="356">
        <f>'Merluza común Artesanal'!J692</f>
        <v>4.4009999999999998</v>
      </c>
      <c r="L776" s="356">
        <f>'Merluza común Artesanal'!K692</f>
        <v>7.2000000000000064E-2</v>
      </c>
      <c r="M776" s="356">
        <f>'Merluza común Artesanal'!L692</f>
        <v>0.98390342052313884</v>
      </c>
      <c r="N776" s="567">
        <f>'Merluza común Artesanal'!M692</f>
        <v>0</v>
      </c>
      <c r="O776" s="451">
        <f>Resumen_año!$C$5</f>
        <v>44018</v>
      </c>
      <c r="P776" s="475">
        <v>2020</v>
      </c>
    </row>
    <row r="777" spans="1:16" ht="15.75" customHeight="1">
      <c r="A777" s="354" t="s">
        <v>88</v>
      </c>
      <c r="B777" s="354" t="s">
        <v>89</v>
      </c>
      <c r="C777" s="354" t="s">
        <v>110</v>
      </c>
      <c r="D777" s="351" t="s">
        <v>404</v>
      </c>
      <c r="E777" s="351" t="str">
        <f>+'Merluza común Artesanal'!E691</f>
        <v>TATA FILA I (967210)</v>
      </c>
      <c r="F777" s="354" t="s">
        <v>91</v>
      </c>
      <c r="G777" s="354" t="s">
        <v>95</v>
      </c>
      <c r="H777" s="356">
        <f>'Merluza común Artesanal'!G693</f>
        <v>5.3380000000000001</v>
      </c>
      <c r="I777" s="356">
        <f>'Merluza común Artesanal'!H693</f>
        <v>0</v>
      </c>
      <c r="J777" s="356">
        <f>'Merluza común Artesanal'!I693</f>
        <v>5.41</v>
      </c>
      <c r="K777" s="356">
        <f>'Merluza común Artesanal'!J693</f>
        <v>0.54</v>
      </c>
      <c r="L777" s="356">
        <f>'Merluza común Artesanal'!K693</f>
        <v>4.87</v>
      </c>
      <c r="M777" s="356">
        <f>'Merluza común Artesanal'!L693</f>
        <v>9.9815157116451017E-2</v>
      </c>
      <c r="N777" s="567">
        <f>'Merluza común Artesanal'!M693</f>
        <v>0</v>
      </c>
      <c r="O777" s="451">
        <f>Resumen_año!$C$5</f>
        <v>44018</v>
      </c>
      <c r="P777" s="475">
        <v>2020</v>
      </c>
    </row>
    <row r="778" spans="1:16" ht="15.75" customHeight="1">
      <c r="A778" s="354" t="s">
        <v>88</v>
      </c>
      <c r="B778" s="354" t="s">
        <v>89</v>
      </c>
      <c r="C778" s="354" t="s">
        <v>110</v>
      </c>
      <c r="D778" s="351" t="s">
        <v>404</v>
      </c>
      <c r="E778" s="351" t="str">
        <f>+'Merluza común Artesanal'!E694</f>
        <v>TATA RENE II (965577)</v>
      </c>
      <c r="F778" s="354" t="s">
        <v>91</v>
      </c>
      <c r="G778" s="354" t="s">
        <v>91</v>
      </c>
      <c r="H778" s="356">
        <f>'Merluza común Artesanal'!G694</f>
        <v>0.93899999999999995</v>
      </c>
      <c r="I778" s="356">
        <f>'Merluza común Artesanal'!H694</f>
        <v>0</v>
      </c>
      <c r="J778" s="356">
        <f>'Merluza común Artesanal'!I694</f>
        <v>0.93899999999999995</v>
      </c>
      <c r="K778" s="356">
        <f>'Merluza común Artesanal'!J694</f>
        <v>0.83700000000000008</v>
      </c>
      <c r="L778" s="356">
        <f>'Merluza común Artesanal'!K694</f>
        <v>0.10199999999999987</v>
      </c>
      <c r="M778" s="356">
        <f>'Merluza común Artesanal'!L694</f>
        <v>0.89137380191693305</v>
      </c>
      <c r="N778" s="567">
        <f>'Merluza común Artesanal'!M694</f>
        <v>0</v>
      </c>
      <c r="O778" s="451">
        <f>Resumen_año!$C$5</f>
        <v>44018</v>
      </c>
      <c r="P778" s="475">
        <v>2020</v>
      </c>
    </row>
    <row r="779" spans="1:16" ht="15.75" customHeight="1">
      <c r="A779" s="354" t="s">
        <v>88</v>
      </c>
      <c r="B779" s="354" t="s">
        <v>89</v>
      </c>
      <c r="C779" s="354" t="s">
        <v>110</v>
      </c>
      <c r="D779" s="351" t="s">
        <v>404</v>
      </c>
      <c r="E779" s="351" t="str">
        <f>+'Merluza común Artesanal'!E694</f>
        <v>TATA RENE II (965577)</v>
      </c>
      <c r="F779" s="354" t="s">
        <v>92</v>
      </c>
      <c r="G779" s="354" t="s">
        <v>93</v>
      </c>
      <c r="H779" s="356">
        <f>'Merluza común Artesanal'!G695</f>
        <v>4.3970000000000002</v>
      </c>
      <c r="I779" s="356">
        <f>'Merluza común Artesanal'!H695</f>
        <v>0</v>
      </c>
      <c r="J779" s="356">
        <f>'Merluza común Artesanal'!I695</f>
        <v>4.4990000000000006</v>
      </c>
      <c r="K779" s="356">
        <f>'Merluza común Artesanal'!J695</f>
        <v>5.2920000000000007</v>
      </c>
      <c r="L779" s="356">
        <f>'Merluza común Artesanal'!K695</f>
        <v>-0.79300000000000015</v>
      </c>
      <c r="M779" s="356">
        <f>'Merluza común Artesanal'!L695</f>
        <v>1.1762613914203157</v>
      </c>
      <c r="N779" s="567">
        <f>'Merluza común Artesanal'!M695</f>
        <v>43958</v>
      </c>
      <c r="O779" s="451">
        <f>Resumen_año!$C$5</f>
        <v>44018</v>
      </c>
      <c r="P779" s="475">
        <v>2020</v>
      </c>
    </row>
    <row r="780" spans="1:16" ht="15.75" customHeight="1">
      <c r="A780" s="354" t="s">
        <v>88</v>
      </c>
      <c r="B780" s="354" t="s">
        <v>89</v>
      </c>
      <c r="C780" s="354" t="s">
        <v>110</v>
      </c>
      <c r="D780" s="351" t="s">
        <v>404</v>
      </c>
      <c r="E780" s="351" t="str">
        <f>+'Merluza común Artesanal'!E694</f>
        <v>TATA RENE II (965577)</v>
      </c>
      <c r="F780" s="354" t="s">
        <v>94</v>
      </c>
      <c r="G780" s="354" t="s">
        <v>95</v>
      </c>
      <c r="H780" s="356">
        <f>'Merluza común Artesanal'!G696</f>
        <v>5.3360000000000003</v>
      </c>
      <c r="I780" s="356">
        <f>'Merluza común Artesanal'!H696</f>
        <v>-0.125</v>
      </c>
      <c r="J780" s="356">
        <f>'Merluza común Artesanal'!I696</f>
        <v>4.4180000000000001</v>
      </c>
      <c r="K780" s="356">
        <f>'Merluza común Artesanal'!J696</f>
        <v>0</v>
      </c>
      <c r="L780" s="356">
        <f>'Merluza común Artesanal'!K696</f>
        <v>4.4180000000000001</v>
      </c>
      <c r="M780" s="356">
        <f>'Merluza común Artesanal'!L696</f>
        <v>0</v>
      </c>
      <c r="N780" s="567">
        <f>'Merluza común Artesanal'!M696</f>
        <v>0</v>
      </c>
      <c r="O780" s="451">
        <f>Resumen_año!$C$5</f>
        <v>44018</v>
      </c>
      <c r="P780" s="475">
        <v>2020</v>
      </c>
    </row>
    <row r="781" spans="1:16" ht="15.75" customHeight="1">
      <c r="A781" s="354" t="s">
        <v>88</v>
      </c>
      <c r="B781" s="354" t="s">
        <v>89</v>
      </c>
      <c r="C781" s="354" t="s">
        <v>110</v>
      </c>
      <c r="D781" s="351" t="s">
        <v>404</v>
      </c>
      <c r="E781" s="351" t="str">
        <f>+'Merluza común Artesanal'!E697</f>
        <v>TIARE CAROLINA I (966652)</v>
      </c>
      <c r="F781" s="354" t="s">
        <v>91</v>
      </c>
      <c r="G781" s="354" t="s">
        <v>95</v>
      </c>
      <c r="H781" s="356">
        <f>'Merluza común Artesanal'!G697</f>
        <v>0.93899999999999995</v>
      </c>
      <c r="I781" s="356">
        <f>'Merluza común Artesanal'!H697</f>
        <v>0</v>
      </c>
      <c r="J781" s="356">
        <f>'Merluza común Artesanal'!I697</f>
        <v>0.93899999999999995</v>
      </c>
      <c r="K781" s="356">
        <f>'Merluza común Artesanal'!J697</f>
        <v>0</v>
      </c>
      <c r="L781" s="356">
        <f>'Merluza común Artesanal'!K697</f>
        <v>0.93899999999999995</v>
      </c>
      <c r="M781" s="356">
        <f>'Merluza común Artesanal'!L697</f>
        <v>0</v>
      </c>
      <c r="N781" s="567">
        <f>'Merluza común Artesanal'!M697</f>
        <v>0</v>
      </c>
      <c r="O781" s="451">
        <f>Resumen_año!$C$5</f>
        <v>44018</v>
      </c>
      <c r="P781" s="475">
        <v>2020</v>
      </c>
    </row>
    <row r="782" spans="1:16" ht="15.75" customHeight="1">
      <c r="A782" s="354" t="s">
        <v>88</v>
      </c>
      <c r="B782" s="354" t="s">
        <v>89</v>
      </c>
      <c r="C782" s="354" t="s">
        <v>110</v>
      </c>
      <c r="D782" s="351" t="s">
        <v>404</v>
      </c>
      <c r="E782" s="351" t="str">
        <f>+'Merluza común Artesanal'!E697</f>
        <v>TIARE CAROLINA I (966652)</v>
      </c>
      <c r="F782" s="354" t="s">
        <v>91</v>
      </c>
      <c r="G782" s="354" t="s">
        <v>91</v>
      </c>
      <c r="H782" s="356">
        <f>'Merluza común Artesanal'!G698</f>
        <v>4.3979999999999997</v>
      </c>
      <c r="I782" s="356">
        <f>'Merluza común Artesanal'!H698</f>
        <v>0</v>
      </c>
      <c r="J782" s="356">
        <f>'Merluza común Artesanal'!I698</f>
        <v>5.3369999999999997</v>
      </c>
      <c r="K782" s="356">
        <f>'Merluza común Artesanal'!J698</f>
        <v>2.6190000000000007</v>
      </c>
      <c r="L782" s="356">
        <f>'Merluza común Artesanal'!K698</f>
        <v>2.7179999999999991</v>
      </c>
      <c r="M782" s="356">
        <f>'Merluza común Artesanal'!L698</f>
        <v>0.49072512647554822</v>
      </c>
      <c r="N782" s="567">
        <f>'Merluza común Artesanal'!M698</f>
        <v>0</v>
      </c>
      <c r="O782" s="451">
        <f>Resumen_año!$C$5</f>
        <v>44018</v>
      </c>
      <c r="P782" s="475">
        <v>2020</v>
      </c>
    </row>
    <row r="783" spans="1:16" ht="15.75" customHeight="1">
      <c r="A783" s="354" t="s">
        <v>88</v>
      </c>
      <c r="B783" s="354" t="s">
        <v>89</v>
      </c>
      <c r="C783" s="354" t="s">
        <v>110</v>
      </c>
      <c r="D783" s="351" t="s">
        <v>404</v>
      </c>
      <c r="E783" s="351" t="str">
        <f>+'Merluza común Artesanal'!E697</f>
        <v>TIARE CAROLINA I (966652)</v>
      </c>
      <c r="F783" s="354" t="s">
        <v>92</v>
      </c>
      <c r="G783" s="354" t="s">
        <v>93</v>
      </c>
      <c r="H783" s="356">
        <f>'Merluza común Artesanal'!G699</f>
        <v>5.3380000000000001</v>
      </c>
      <c r="I783" s="356">
        <f>'Merluza común Artesanal'!H699</f>
        <v>0</v>
      </c>
      <c r="J783" s="356">
        <f>'Merluza común Artesanal'!I699</f>
        <v>8.0559999999999992</v>
      </c>
      <c r="K783" s="356">
        <f>'Merluza común Artesanal'!J699</f>
        <v>0</v>
      </c>
      <c r="L783" s="356">
        <f>'Merluza común Artesanal'!K699</f>
        <v>8.0559999999999992</v>
      </c>
      <c r="M783" s="356">
        <f>'Merluza común Artesanal'!L699</f>
        <v>0</v>
      </c>
      <c r="N783" s="567">
        <f>'Merluza común Artesanal'!M699</f>
        <v>0</v>
      </c>
      <c r="O783" s="451">
        <f>Resumen_año!$C$5</f>
        <v>44018</v>
      </c>
      <c r="P783" s="475">
        <v>2020</v>
      </c>
    </row>
    <row r="784" spans="1:16" ht="15.75" customHeight="1">
      <c r="A784" s="354" t="s">
        <v>88</v>
      </c>
      <c r="B784" s="354" t="s">
        <v>89</v>
      </c>
      <c r="C784" s="354" t="s">
        <v>110</v>
      </c>
      <c r="D784" s="351" t="s">
        <v>404</v>
      </c>
      <c r="E784" s="351" t="str">
        <f>+'Merluza común Artesanal'!E700</f>
        <v>WAL-PA V (963900)</v>
      </c>
      <c r="F784" s="354" t="s">
        <v>94</v>
      </c>
      <c r="G784" s="354" t="s">
        <v>95</v>
      </c>
      <c r="H784" s="356">
        <f>'Merluza común Artesanal'!G700</f>
        <v>0.93899999999999995</v>
      </c>
      <c r="I784" s="356">
        <f>'Merluza común Artesanal'!H700</f>
        <v>0</v>
      </c>
      <c r="J784" s="356">
        <f>'Merluza común Artesanal'!I700</f>
        <v>0.93899999999999995</v>
      </c>
      <c r="K784" s="356">
        <f>'Merluza común Artesanal'!J700</f>
        <v>1.4580000000000002</v>
      </c>
      <c r="L784" s="356">
        <f>'Merluza común Artesanal'!K700</f>
        <v>-0.51900000000000024</v>
      </c>
      <c r="M784" s="356">
        <f>'Merluza común Artesanal'!L700</f>
        <v>1.5527156549520769</v>
      </c>
      <c r="N784" s="567">
        <f>'Merluza común Artesanal'!M700</f>
        <v>43858</v>
      </c>
      <c r="O784" s="451">
        <f>Resumen_año!$C$5</f>
        <v>44018</v>
      </c>
      <c r="P784" s="475">
        <v>2020</v>
      </c>
    </row>
    <row r="785" spans="1:16" ht="15.75" customHeight="1">
      <c r="A785" s="354" t="s">
        <v>88</v>
      </c>
      <c r="B785" s="354" t="s">
        <v>89</v>
      </c>
      <c r="C785" s="354" t="s">
        <v>110</v>
      </c>
      <c r="D785" s="351" t="s">
        <v>404</v>
      </c>
      <c r="E785" s="351" t="str">
        <f>+'Merluza común Artesanal'!E700</f>
        <v>WAL-PA V (963900)</v>
      </c>
      <c r="F785" s="354" t="s">
        <v>91</v>
      </c>
      <c r="G785" s="354" t="s">
        <v>95</v>
      </c>
      <c r="H785" s="356">
        <f>'Merluza común Artesanal'!G701</f>
        <v>4.3979999999999997</v>
      </c>
      <c r="I785" s="356">
        <f>'Merluza común Artesanal'!H701</f>
        <v>0</v>
      </c>
      <c r="J785" s="356">
        <f>'Merluza común Artesanal'!I701</f>
        <v>3.8789999999999996</v>
      </c>
      <c r="K785" s="356">
        <f>'Merluza común Artesanal'!J701</f>
        <v>0.81</v>
      </c>
      <c r="L785" s="356">
        <f>'Merluza común Artesanal'!K701</f>
        <v>3.0689999999999995</v>
      </c>
      <c r="M785" s="356">
        <f>'Merluza común Artesanal'!L701</f>
        <v>0.20881670533642696</v>
      </c>
      <c r="N785" s="567">
        <f>'Merluza común Artesanal'!M701</f>
        <v>0</v>
      </c>
      <c r="O785" s="451">
        <f>Resumen_año!$C$5</f>
        <v>44018</v>
      </c>
      <c r="P785" s="475">
        <v>2020</v>
      </c>
    </row>
    <row r="786" spans="1:16" ht="15.75" customHeight="1">
      <c r="A786" s="354" t="s">
        <v>88</v>
      </c>
      <c r="B786" s="354" t="s">
        <v>89</v>
      </c>
      <c r="C786" s="354" t="s">
        <v>110</v>
      </c>
      <c r="D786" s="351" t="s">
        <v>404</v>
      </c>
      <c r="E786" s="351" t="str">
        <f>+'Merluza común Artesanal'!E700</f>
        <v>WAL-PA V (963900)</v>
      </c>
      <c r="F786" s="354" t="s">
        <v>91</v>
      </c>
      <c r="G786" s="354" t="s">
        <v>91</v>
      </c>
      <c r="H786" s="356">
        <f>'Merluza común Artesanal'!G702</f>
        <v>5.3369999999999997</v>
      </c>
      <c r="I786" s="356">
        <f>'Merluza común Artesanal'!H702</f>
        <v>0</v>
      </c>
      <c r="J786" s="356">
        <f>'Merluza común Artesanal'!I702</f>
        <v>8.4059999999999988</v>
      </c>
      <c r="K786" s="356">
        <f>'Merluza común Artesanal'!J702</f>
        <v>0</v>
      </c>
      <c r="L786" s="356">
        <f>'Merluza común Artesanal'!K702</f>
        <v>8.4059999999999988</v>
      </c>
      <c r="M786" s="356">
        <f>'Merluza común Artesanal'!L702</f>
        <v>0</v>
      </c>
      <c r="N786" s="567">
        <f>'Merluza común Artesanal'!M702</f>
        <v>0</v>
      </c>
      <c r="O786" s="451">
        <f>Resumen_año!$C$5</f>
        <v>44018</v>
      </c>
      <c r="P786" s="475">
        <v>2020</v>
      </c>
    </row>
    <row r="787" spans="1:16" ht="15.75" customHeight="1">
      <c r="A787" s="354" t="s">
        <v>88</v>
      </c>
      <c r="B787" s="354" t="s">
        <v>89</v>
      </c>
      <c r="C787" s="354" t="s">
        <v>110</v>
      </c>
      <c r="D787" s="351" t="s">
        <v>404</v>
      </c>
      <c r="E787" s="351" t="str">
        <f>+'Merluza común Artesanal'!E703</f>
        <v>WAL-PA VI (964547)</v>
      </c>
      <c r="F787" s="354" t="s">
        <v>92</v>
      </c>
      <c r="G787" s="354" t="s">
        <v>93</v>
      </c>
      <c r="H787" s="356">
        <f>'Merluza común Artesanal'!G703</f>
        <v>0.93899999999999995</v>
      </c>
      <c r="I787" s="356">
        <f>'Merluza común Artesanal'!H703</f>
        <v>0</v>
      </c>
      <c r="J787" s="356">
        <f>'Merluza común Artesanal'!I703</f>
        <v>0.93899999999999995</v>
      </c>
      <c r="K787" s="356">
        <f>'Merluza común Artesanal'!J703</f>
        <v>0.91799999999999993</v>
      </c>
      <c r="L787" s="356">
        <f>'Merluza común Artesanal'!K703</f>
        <v>2.1000000000000019E-2</v>
      </c>
      <c r="M787" s="356">
        <f>'Merluza común Artesanal'!L703</f>
        <v>0.97763578274760377</v>
      </c>
      <c r="N787" s="567">
        <f>'Merluza común Artesanal'!M703</f>
        <v>0</v>
      </c>
      <c r="O787" s="451">
        <f>Resumen_año!$C$5</f>
        <v>44018</v>
      </c>
      <c r="P787" s="475">
        <v>2020</v>
      </c>
    </row>
    <row r="788" spans="1:16" ht="15.75" customHeight="1">
      <c r="A788" s="354" t="s">
        <v>88</v>
      </c>
      <c r="B788" s="354" t="s">
        <v>89</v>
      </c>
      <c r="C788" s="354" t="s">
        <v>110</v>
      </c>
      <c r="D788" s="351" t="s">
        <v>404</v>
      </c>
      <c r="E788" s="351" t="str">
        <f>+'Merluza común Artesanal'!E703</f>
        <v>WAL-PA VI (964547)</v>
      </c>
      <c r="F788" s="354" t="s">
        <v>94</v>
      </c>
      <c r="G788" s="354" t="s">
        <v>95</v>
      </c>
      <c r="H788" s="356">
        <f>'Merluza común Artesanal'!G704</f>
        <v>4.3979999999999997</v>
      </c>
      <c r="I788" s="356">
        <f>'Merluza común Artesanal'!H704</f>
        <v>0</v>
      </c>
      <c r="J788" s="356">
        <f>'Merluza común Artesanal'!I704</f>
        <v>4.4189999999999996</v>
      </c>
      <c r="K788" s="356">
        <f>'Merluza común Artesanal'!J704</f>
        <v>3.4559999999999995</v>
      </c>
      <c r="L788" s="356">
        <f>'Merluza común Artesanal'!K704</f>
        <v>0.96300000000000008</v>
      </c>
      <c r="M788" s="356">
        <f>'Merluza común Artesanal'!L704</f>
        <v>0.7820773930753564</v>
      </c>
      <c r="N788" s="567">
        <f>'Merluza común Artesanal'!M704</f>
        <v>0</v>
      </c>
      <c r="O788" s="451">
        <f>Resumen_año!$C$5</f>
        <v>44018</v>
      </c>
      <c r="P788" s="475">
        <v>2020</v>
      </c>
    </row>
    <row r="789" spans="1:16" ht="15.75" customHeight="1">
      <c r="A789" s="354" t="s">
        <v>88</v>
      </c>
      <c r="B789" s="354" t="s">
        <v>89</v>
      </c>
      <c r="C789" s="354" t="s">
        <v>110</v>
      </c>
      <c r="D789" s="351" t="s">
        <v>404</v>
      </c>
      <c r="E789" s="351" t="str">
        <f>+'Merluza común Artesanal'!E703</f>
        <v>WAL-PA VI (964547)</v>
      </c>
      <c r="F789" s="354" t="s">
        <v>91</v>
      </c>
      <c r="G789" s="354" t="s">
        <v>91</v>
      </c>
      <c r="H789" s="356">
        <f>'Merluza común Artesanal'!G705</f>
        <v>5.3369999999999997</v>
      </c>
      <c r="I789" s="356">
        <f>'Merluza común Artesanal'!H705</f>
        <v>0</v>
      </c>
      <c r="J789" s="356">
        <f>'Merluza común Artesanal'!I705</f>
        <v>6.3</v>
      </c>
      <c r="K789" s="356">
        <f>'Merluza común Artesanal'!J705</f>
        <v>0.189</v>
      </c>
      <c r="L789" s="356">
        <f>'Merluza común Artesanal'!K705</f>
        <v>6.1109999999999998</v>
      </c>
      <c r="M789" s="356">
        <f>'Merluza común Artesanal'!L705</f>
        <v>3.0000000000000002E-2</v>
      </c>
      <c r="N789" s="567">
        <f>'Merluza común Artesanal'!M705</f>
        <v>0</v>
      </c>
      <c r="O789" s="451">
        <f>Resumen_año!$C$5</f>
        <v>44018</v>
      </c>
      <c r="P789" s="475">
        <v>2020</v>
      </c>
    </row>
    <row r="790" spans="1:16" ht="15.75" customHeight="1">
      <c r="A790" s="354" t="s">
        <v>88</v>
      </c>
      <c r="B790" s="354" t="s">
        <v>89</v>
      </c>
      <c r="C790" s="354" t="s">
        <v>110</v>
      </c>
      <c r="D790" s="351" t="s">
        <v>404</v>
      </c>
      <c r="E790" s="351" t="str">
        <f>+'Merluza común Artesanal'!E706</f>
        <v>YO SERGIO IV (967419)</v>
      </c>
      <c r="F790" s="354" t="s">
        <v>92</v>
      </c>
      <c r="G790" s="354" t="s">
        <v>93</v>
      </c>
      <c r="H790" s="356">
        <f>'Merluza común Artesanal'!G706</f>
        <v>0.94699999999999995</v>
      </c>
      <c r="I790" s="356">
        <f>'Merluza común Artesanal'!H706</f>
        <v>0</v>
      </c>
      <c r="J790" s="356">
        <f>'Merluza común Artesanal'!I706</f>
        <v>0.94699999999999995</v>
      </c>
      <c r="K790" s="356">
        <f>'Merluza común Artesanal'!J706</f>
        <v>0.56700000000000006</v>
      </c>
      <c r="L790" s="356">
        <f>'Merluza común Artesanal'!K706</f>
        <v>0.37999999999999989</v>
      </c>
      <c r="M790" s="356">
        <f>'Merluza común Artesanal'!L706</f>
        <v>0.59873284054910247</v>
      </c>
      <c r="N790" s="567">
        <f>'Merluza común Artesanal'!M706</f>
        <v>0</v>
      </c>
      <c r="O790" s="451">
        <f>Resumen_año!$C$5</f>
        <v>44018</v>
      </c>
      <c r="P790" s="475">
        <v>2020</v>
      </c>
    </row>
    <row r="791" spans="1:16" ht="15.75" customHeight="1">
      <c r="A791" s="354" t="s">
        <v>88</v>
      </c>
      <c r="B791" s="354" t="s">
        <v>89</v>
      </c>
      <c r="C791" s="354" t="s">
        <v>110</v>
      </c>
      <c r="D791" s="351" t="s">
        <v>404</v>
      </c>
      <c r="E791" s="351" t="str">
        <f>+'Merluza común Artesanal'!E706</f>
        <v>YO SERGIO IV (967419)</v>
      </c>
      <c r="F791" s="354" t="s">
        <v>94</v>
      </c>
      <c r="G791" s="354" t="s">
        <v>95</v>
      </c>
      <c r="H791" s="356">
        <f>'Merluza común Artesanal'!G707</f>
        <v>4.3979999999999997</v>
      </c>
      <c r="I791" s="356">
        <f>'Merluza común Artesanal'!H707</f>
        <v>0</v>
      </c>
      <c r="J791" s="356">
        <f>'Merluza común Artesanal'!I707</f>
        <v>4.7779999999999996</v>
      </c>
      <c r="K791" s="356">
        <f>'Merluza común Artesanal'!J707</f>
        <v>3.44</v>
      </c>
      <c r="L791" s="356">
        <f>'Merluza común Artesanal'!K707</f>
        <v>1.3379999999999996</v>
      </c>
      <c r="M791" s="356">
        <f>'Merluza común Artesanal'!L707</f>
        <v>0.71996651318543325</v>
      </c>
      <c r="N791" s="567">
        <f>'Merluza común Artesanal'!M707</f>
        <v>0</v>
      </c>
      <c r="O791" s="451">
        <f>Resumen_año!$C$5</f>
        <v>44018</v>
      </c>
      <c r="P791" s="475">
        <v>2020</v>
      </c>
    </row>
    <row r="792" spans="1:16" ht="15.75" customHeight="1">
      <c r="A792" s="354" t="s">
        <v>88</v>
      </c>
      <c r="B792" s="354" t="s">
        <v>89</v>
      </c>
      <c r="C792" s="354" t="s">
        <v>110</v>
      </c>
      <c r="D792" s="351" t="s">
        <v>404</v>
      </c>
      <c r="E792" s="351" t="str">
        <f>+'Merluza común Artesanal'!E706</f>
        <v>YO SERGIO IV (967419)</v>
      </c>
      <c r="F792" s="354" t="s">
        <v>91</v>
      </c>
      <c r="G792" s="354" t="s">
        <v>95</v>
      </c>
      <c r="H792" s="356">
        <f>'Merluza común Artesanal'!G708</f>
        <v>5.3360000000000003</v>
      </c>
      <c r="I792" s="356">
        <f>'Merluza común Artesanal'!H708</f>
        <v>0</v>
      </c>
      <c r="J792" s="356">
        <f>'Merluza común Artesanal'!I708</f>
        <v>6.6739999999999995</v>
      </c>
      <c r="K792" s="356">
        <f>'Merluza común Artesanal'!J708</f>
        <v>0.378</v>
      </c>
      <c r="L792" s="356">
        <f>'Merluza común Artesanal'!K708</f>
        <v>6.2959999999999994</v>
      </c>
      <c r="M792" s="356">
        <f>'Merluza común Artesanal'!L708</f>
        <v>5.6637698531615231E-2</v>
      </c>
      <c r="N792" s="567">
        <f>'Merluza común Artesanal'!M708</f>
        <v>0</v>
      </c>
      <c r="O792" s="451">
        <f>Resumen_año!$C$5</f>
        <v>44018</v>
      </c>
      <c r="P792" s="475">
        <v>2020</v>
      </c>
    </row>
    <row r="793" spans="1:16" ht="15.75" customHeight="1">
      <c r="A793" s="354" t="s">
        <v>88</v>
      </c>
      <c r="B793" s="354" t="s">
        <v>89</v>
      </c>
      <c r="C793" s="354" t="s">
        <v>110</v>
      </c>
      <c r="D793" s="351" t="s">
        <v>404</v>
      </c>
      <c r="E793" s="348" t="e">
        <f>+'Merluza común Artesanal'!#REF!</f>
        <v>#REF!</v>
      </c>
      <c r="F793" s="354" t="s">
        <v>92</v>
      </c>
      <c r="G793" s="354" t="s">
        <v>93</v>
      </c>
      <c r="H793" s="356" t="e">
        <f>'Merluza común Artesanal'!#REF!</f>
        <v>#REF!</v>
      </c>
      <c r="I793" s="356" t="e">
        <f>'Merluza común Artesanal'!#REF!</f>
        <v>#REF!</v>
      </c>
      <c r="J793" s="356" t="e">
        <f>'Merluza común Artesanal'!#REF!</f>
        <v>#REF!</v>
      </c>
      <c r="K793" s="356" t="e">
        <f>'Merluza común Artesanal'!#REF!</f>
        <v>#REF!</v>
      </c>
      <c r="L793" s="356" t="e">
        <f>'Merluza común Artesanal'!#REF!</f>
        <v>#REF!</v>
      </c>
      <c r="M793" s="356" t="e">
        <f>'Merluza común Artesanal'!#REF!</f>
        <v>#REF!</v>
      </c>
      <c r="N793" s="567" t="e">
        <f>'Merluza común Artesanal'!#REF!</f>
        <v>#REF!</v>
      </c>
      <c r="O793" s="451">
        <f>Resumen_año!$C$5</f>
        <v>44018</v>
      </c>
      <c r="P793" s="475">
        <v>2020</v>
      </c>
    </row>
    <row r="794" spans="1:16" ht="15.75" customHeight="1">
      <c r="A794" s="354" t="s">
        <v>88</v>
      </c>
      <c r="B794" s="354" t="s">
        <v>89</v>
      </c>
      <c r="C794" s="354" t="s">
        <v>110</v>
      </c>
      <c r="D794" s="351" t="s">
        <v>404</v>
      </c>
      <c r="E794" s="348" t="e">
        <f>+'Merluza común Artesanal'!#REF!</f>
        <v>#REF!</v>
      </c>
      <c r="F794" s="354" t="s">
        <v>94</v>
      </c>
      <c r="G794" s="354" t="s">
        <v>95</v>
      </c>
      <c r="H794" s="356" t="e">
        <f>'Merluza común Artesanal'!#REF!</f>
        <v>#REF!</v>
      </c>
      <c r="I794" s="356" t="e">
        <f>'Merluza común Artesanal'!#REF!</f>
        <v>#REF!</v>
      </c>
      <c r="J794" s="356" t="e">
        <f>'Merluza común Artesanal'!#REF!</f>
        <v>#REF!</v>
      </c>
      <c r="K794" s="356" t="e">
        <f>'Merluza común Artesanal'!#REF!</f>
        <v>#REF!</v>
      </c>
      <c r="L794" s="356" t="e">
        <f>'Merluza común Artesanal'!#REF!</f>
        <v>#REF!</v>
      </c>
      <c r="M794" s="356" t="e">
        <f>'Merluza común Artesanal'!#REF!</f>
        <v>#REF!</v>
      </c>
      <c r="N794" s="567" t="e">
        <f>'Merluza común Artesanal'!#REF!</f>
        <v>#REF!</v>
      </c>
      <c r="O794" s="451">
        <f>Resumen_año!$C$5</f>
        <v>44018</v>
      </c>
      <c r="P794" s="475">
        <v>2020</v>
      </c>
    </row>
    <row r="795" spans="1:16" ht="15.75" customHeight="1">
      <c r="A795" s="354" t="s">
        <v>88</v>
      </c>
      <c r="B795" s="354" t="s">
        <v>89</v>
      </c>
      <c r="C795" s="354" t="s">
        <v>110</v>
      </c>
      <c r="D795" s="351" t="s">
        <v>404</v>
      </c>
      <c r="E795" s="348" t="e">
        <f>+'Merluza común Artesanal'!#REF!</f>
        <v>#REF!</v>
      </c>
      <c r="F795" s="354" t="s">
        <v>91</v>
      </c>
      <c r="G795" s="354" t="s">
        <v>95</v>
      </c>
      <c r="H795" s="356" t="e">
        <f>'Merluza común Artesanal'!#REF!</f>
        <v>#REF!</v>
      </c>
      <c r="I795" s="356" t="e">
        <f>'Merluza común Artesanal'!#REF!</f>
        <v>#REF!</v>
      </c>
      <c r="J795" s="356" t="e">
        <f>'Merluza común Artesanal'!#REF!</f>
        <v>#REF!</v>
      </c>
      <c r="K795" s="356" t="e">
        <f>'Merluza común Artesanal'!#REF!</f>
        <v>#REF!</v>
      </c>
      <c r="L795" s="356" t="e">
        <f>'Merluza común Artesanal'!#REF!</f>
        <v>#REF!</v>
      </c>
      <c r="M795" s="356" t="e">
        <f>'Merluza común Artesanal'!#REF!</f>
        <v>#REF!</v>
      </c>
      <c r="N795" s="567" t="e">
        <f>'Merluza común Artesanal'!#REF!</f>
        <v>#REF!</v>
      </c>
      <c r="O795" s="451">
        <f>Resumen_año!$C$5</f>
        <v>44018</v>
      </c>
      <c r="P795" s="475">
        <v>2020</v>
      </c>
    </row>
    <row r="796" spans="1:16" ht="15.75" customHeight="1">
      <c r="A796" s="354" t="s">
        <v>88</v>
      </c>
      <c r="B796" s="354" t="s">
        <v>89</v>
      </c>
      <c r="C796" s="354" t="s">
        <v>110</v>
      </c>
      <c r="D796" s="348" t="s">
        <v>103</v>
      </c>
      <c r="E796" s="351" t="e">
        <f>+'Merluza común Artesanal'!#REF!</f>
        <v>#REF!</v>
      </c>
      <c r="F796" s="354" t="s">
        <v>91</v>
      </c>
      <c r="G796" s="354" t="s">
        <v>91</v>
      </c>
      <c r="H796" s="356" t="e">
        <f>'Merluza común Artesanal'!#REF!</f>
        <v>#REF!</v>
      </c>
      <c r="I796" s="356" t="e">
        <f>'Merluza común Artesanal'!#REF!</f>
        <v>#REF!</v>
      </c>
      <c r="J796" s="356" t="e">
        <f>'Merluza común Artesanal'!#REF!</f>
        <v>#REF!</v>
      </c>
      <c r="K796" s="356" t="e">
        <f>'Merluza común Artesanal'!#REF!</f>
        <v>#REF!</v>
      </c>
      <c r="L796" s="356" t="e">
        <f>'Merluza común Artesanal'!#REF!</f>
        <v>#REF!</v>
      </c>
      <c r="M796" s="356" t="e">
        <f>'Merluza común Artesanal'!#REF!</f>
        <v>#REF!</v>
      </c>
      <c r="N796" s="567" t="e">
        <f>'Merluza común Artesanal'!#REF!</f>
        <v>#REF!</v>
      </c>
      <c r="O796" s="451">
        <f>Resumen_año!$C$5</f>
        <v>44018</v>
      </c>
      <c r="P796" s="475">
        <v>2020</v>
      </c>
    </row>
    <row r="797" spans="1:16" ht="15.75" customHeight="1">
      <c r="A797" s="354" t="s">
        <v>88</v>
      </c>
      <c r="B797" s="354" t="s">
        <v>89</v>
      </c>
      <c r="C797" s="354" t="s">
        <v>110</v>
      </c>
      <c r="D797" s="348" t="s">
        <v>103</v>
      </c>
      <c r="E797" s="351" t="e">
        <f>+'Merluza común Artesanal'!#REF!</f>
        <v>#REF!</v>
      </c>
      <c r="F797" s="354" t="s">
        <v>92</v>
      </c>
      <c r="G797" s="354" t="s">
        <v>93</v>
      </c>
      <c r="H797" s="356" t="e">
        <f>'Merluza común Artesanal'!#REF!</f>
        <v>#REF!</v>
      </c>
      <c r="I797" s="356" t="e">
        <f>'Merluza común Artesanal'!#REF!</f>
        <v>#REF!</v>
      </c>
      <c r="J797" s="356" t="e">
        <f>'Merluza común Artesanal'!#REF!</f>
        <v>#REF!</v>
      </c>
      <c r="K797" s="356" t="e">
        <f>'Merluza común Artesanal'!#REF!</f>
        <v>#REF!</v>
      </c>
      <c r="L797" s="356" t="e">
        <f>'Merluza común Artesanal'!#REF!</f>
        <v>#REF!</v>
      </c>
      <c r="M797" s="356" t="e">
        <f>'Merluza común Artesanal'!#REF!</f>
        <v>#REF!</v>
      </c>
      <c r="N797" s="567" t="e">
        <f>'Merluza común Artesanal'!#REF!</f>
        <v>#REF!</v>
      </c>
      <c r="O797" s="451">
        <f>Resumen_año!$C$5</f>
        <v>44018</v>
      </c>
      <c r="P797" s="475">
        <v>2020</v>
      </c>
    </row>
    <row r="798" spans="1:16" ht="15.75" customHeight="1">
      <c r="A798" s="354" t="s">
        <v>88</v>
      </c>
      <c r="B798" s="354" t="s">
        <v>89</v>
      </c>
      <c r="C798" s="354" t="s">
        <v>110</v>
      </c>
      <c r="D798" s="348" t="s">
        <v>103</v>
      </c>
      <c r="E798" s="351" t="e">
        <f>+'Merluza común Artesanal'!#REF!</f>
        <v>#REF!</v>
      </c>
      <c r="F798" s="354" t="s">
        <v>94</v>
      </c>
      <c r="G798" s="354" t="s">
        <v>95</v>
      </c>
      <c r="H798" s="356" t="e">
        <f>'Merluza común Artesanal'!#REF!</f>
        <v>#REF!</v>
      </c>
      <c r="I798" s="356" t="e">
        <f>'Merluza común Artesanal'!#REF!</f>
        <v>#REF!</v>
      </c>
      <c r="J798" s="356" t="e">
        <f>'Merluza común Artesanal'!#REF!</f>
        <v>#REF!</v>
      </c>
      <c r="K798" s="356" t="e">
        <f>'Merluza común Artesanal'!#REF!</f>
        <v>#REF!</v>
      </c>
      <c r="L798" s="356" t="e">
        <f>'Merluza común Artesanal'!#REF!</f>
        <v>#REF!</v>
      </c>
      <c r="M798" s="356" t="e">
        <f>'Merluza común Artesanal'!#REF!</f>
        <v>#REF!</v>
      </c>
      <c r="N798" s="567" t="e">
        <f>'Merluza común Artesanal'!#REF!</f>
        <v>#REF!</v>
      </c>
      <c r="O798" s="451">
        <f>Resumen_año!$C$5</f>
        <v>44018</v>
      </c>
      <c r="P798" s="475">
        <v>2020</v>
      </c>
    </row>
    <row r="799" spans="1:16" s="490" customFormat="1" ht="15.75" customHeight="1">
      <c r="A799" s="484" t="s">
        <v>88</v>
      </c>
      <c r="B799" s="484" t="s">
        <v>89</v>
      </c>
      <c r="C799" s="484" t="s">
        <v>70</v>
      </c>
      <c r="D799" s="485" t="s">
        <v>122</v>
      </c>
      <c r="E799" s="486" t="s">
        <v>121</v>
      </c>
      <c r="F799" s="484" t="s">
        <v>91</v>
      </c>
      <c r="G799" s="484" t="s">
        <v>95</v>
      </c>
      <c r="H799" s="487">
        <f>Resumen_año!E12</f>
        <v>4030.4790000000025</v>
      </c>
      <c r="I799" s="487">
        <f>Resumen_año!F12</f>
        <v>64.164999999999992</v>
      </c>
      <c r="J799" s="487">
        <f>Resumen_año!G12</f>
        <v>4094.6440000000025</v>
      </c>
      <c r="K799" s="487">
        <f>Resumen_año!H12</f>
        <v>1328.6500000000003</v>
      </c>
      <c r="L799" s="487">
        <f>Resumen_año!I12</f>
        <v>2765.9940000000024</v>
      </c>
      <c r="M799" s="488">
        <f>Resumen_año!J12</f>
        <v>0.32448486364138118</v>
      </c>
      <c r="N799" s="589" t="s">
        <v>258</v>
      </c>
      <c r="O799" s="489">
        <f>Resumen_año!$C$5</f>
        <v>44018</v>
      </c>
      <c r="P799" s="475">
        <v>2020</v>
      </c>
    </row>
    <row r="800" spans="1:16" ht="15.75" customHeight="1">
      <c r="A800" s="354" t="s">
        <v>88</v>
      </c>
      <c r="B800" s="354" t="s">
        <v>89</v>
      </c>
      <c r="C800" s="354" t="s">
        <v>111</v>
      </c>
      <c r="D800" s="336" t="s">
        <v>90</v>
      </c>
      <c r="E800" s="348" t="s">
        <v>96</v>
      </c>
      <c r="F800" s="354" t="s">
        <v>91</v>
      </c>
      <c r="G800" s="354" t="s">
        <v>91</v>
      </c>
      <c r="H800" s="356" t="e">
        <f>'Merluza común Artesanal'!#REF!</f>
        <v>#REF!</v>
      </c>
      <c r="I800" s="356" t="e">
        <f>'Merluza común Artesanal'!#REF!</f>
        <v>#REF!</v>
      </c>
      <c r="J800" s="356" t="e">
        <f>'Merluza común Artesanal'!#REF!</f>
        <v>#REF!</v>
      </c>
      <c r="K800" s="356" t="e">
        <f>'Merluza común Artesanal'!#REF!</f>
        <v>#REF!</v>
      </c>
      <c r="L800" s="356" t="e">
        <f>'Merluza común Artesanal'!#REF!</f>
        <v>#REF!</v>
      </c>
      <c r="M800" s="346" t="e">
        <f>'Merluza común Artesanal'!#REF!</f>
        <v>#REF!</v>
      </c>
      <c r="N800" s="590" t="e">
        <f>'Merluza común Artesanal'!#REF!</f>
        <v>#REF!</v>
      </c>
      <c r="O800" s="451">
        <f>Resumen_año!$C$5</f>
        <v>44018</v>
      </c>
      <c r="P800" s="475">
        <v>2020</v>
      </c>
    </row>
    <row r="801" spans="1:16" ht="15.75" customHeight="1">
      <c r="A801" s="354" t="s">
        <v>88</v>
      </c>
      <c r="B801" s="354" t="s">
        <v>89</v>
      </c>
      <c r="C801" s="354" t="s">
        <v>111</v>
      </c>
      <c r="D801" s="354" t="s">
        <v>104</v>
      </c>
      <c r="E801" s="348" t="str">
        <f>+'Merluza común Artesanal'!E710</f>
        <v>STI PESCADORES ARTESANALES, ARMADORES, PATRONES Y TRIPULANTES DE LA PESCA ARTESANAL Y ACTIVIDADES CONEXAS DE LA CALETA COCHOLGÜE DE TOMÉ RSU 08.06.0106 (ROA 5128)</v>
      </c>
      <c r="F801" s="354" t="s">
        <v>92</v>
      </c>
      <c r="G801" s="354" t="s">
        <v>93</v>
      </c>
      <c r="H801" s="356">
        <f>'Merluza común Artesanal'!G710</f>
        <v>101.61499999999999</v>
      </c>
      <c r="I801" s="356">
        <f>'Merluza común Artesanal'!H710</f>
        <v>0</v>
      </c>
      <c r="J801" s="356">
        <f>'Merluza común Artesanal'!I710</f>
        <v>101.61499999999999</v>
      </c>
      <c r="K801" s="356">
        <f>'Merluza común Artesanal'!J710</f>
        <v>44.249000000000002</v>
      </c>
      <c r="L801" s="356">
        <f>'Merluza común Artesanal'!K710</f>
        <v>57.365999999999993</v>
      </c>
      <c r="M801" s="346">
        <f>'Merluza común Artesanal'!L710</f>
        <v>0.43545736357821191</v>
      </c>
      <c r="N801" s="590" t="str">
        <f>'Merluza común Artesanal'!M710</f>
        <v>-</v>
      </c>
      <c r="O801" s="451">
        <f>Resumen_año!$C$5</f>
        <v>44018</v>
      </c>
      <c r="P801" s="475">
        <v>2020</v>
      </c>
    </row>
    <row r="802" spans="1:16" ht="15.75" customHeight="1">
      <c r="A802" s="354" t="s">
        <v>88</v>
      </c>
      <c r="B802" s="354" t="s">
        <v>89</v>
      </c>
      <c r="C802" s="354" t="s">
        <v>111</v>
      </c>
      <c r="D802" s="354" t="s">
        <v>104</v>
      </c>
      <c r="E802" s="348" t="str">
        <f>+'Merluza común Artesanal'!E710</f>
        <v>STI PESCADORES ARTESANALES, ARMADORES, PATRONES Y TRIPULANTES DE LA PESCA ARTESANAL Y ACTIVIDADES CONEXAS DE LA CALETA COCHOLGÜE DE TOMÉ RSU 08.06.0106 (ROA 5128)</v>
      </c>
      <c r="F802" s="354" t="s">
        <v>94</v>
      </c>
      <c r="G802" s="354" t="s">
        <v>95</v>
      </c>
      <c r="H802" s="356">
        <f>'Merluza común Artesanal'!G711</f>
        <v>475.74299999999999</v>
      </c>
      <c r="I802" s="356">
        <f>'Merluza común Artesanal'!H711</f>
        <v>0</v>
      </c>
      <c r="J802" s="356">
        <f>'Merluza común Artesanal'!I711</f>
        <v>533.10900000000004</v>
      </c>
      <c r="K802" s="356">
        <f>'Merluza común Artesanal'!J711</f>
        <v>365.27699999999999</v>
      </c>
      <c r="L802" s="356">
        <f>'Merluza común Artesanal'!K711</f>
        <v>167.83200000000005</v>
      </c>
      <c r="M802" s="346">
        <f>'Merluza común Artesanal'!L711</f>
        <v>0.68518257992267995</v>
      </c>
      <c r="N802" s="590" t="str">
        <f>'Merluza común Artesanal'!M711</f>
        <v>-</v>
      </c>
      <c r="O802" s="451">
        <f>Resumen_año!$C$5</f>
        <v>44018</v>
      </c>
      <c r="P802" s="475">
        <v>2020</v>
      </c>
    </row>
    <row r="803" spans="1:16" ht="15.75" customHeight="1">
      <c r="A803" s="354" t="s">
        <v>88</v>
      </c>
      <c r="B803" s="354" t="s">
        <v>89</v>
      </c>
      <c r="C803" s="354" t="s">
        <v>111</v>
      </c>
      <c r="D803" s="354" t="s">
        <v>104</v>
      </c>
      <c r="E803" s="348" t="str">
        <f>+'Merluza común Artesanal'!E710</f>
        <v>STI PESCADORES ARTESANALES, ARMADORES, PATRONES Y TRIPULANTES DE LA PESCA ARTESANAL Y ACTIVIDADES CONEXAS DE LA CALETA COCHOLGÜE DE TOMÉ RSU 08.06.0106 (ROA 5128)</v>
      </c>
      <c r="F803" s="354" t="s">
        <v>91</v>
      </c>
      <c r="G803" s="354" t="s">
        <v>95</v>
      </c>
      <c r="H803" s="356">
        <f>'Merluza común Artesanal'!G712</f>
        <v>577.35799999999995</v>
      </c>
      <c r="I803" s="356">
        <f>'Merluza común Artesanal'!H712</f>
        <v>0</v>
      </c>
      <c r="J803" s="356">
        <f>'Merluza común Artesanal'!I712</f>
        <v>745.19</v>
      </c>
      <c r="K803" s="356">
        <f>'Merluza común Artesanal'!J712</f>
        <v>2.6</v>
      </c>
      <c r="L803" s="356">
        <f>'Merluza común Artesanal'!K712</f>
        <v>742.59</v>
      </c>
      <c r="M803" s="346">
        <f>'Merluza común Artesanal'!L712</f>
        <v>3.4890430628430331E-3</v>
      </c>
      <c r="N803" s="590" t="str">
        <f>'Merluza común Artesanal'!M712</f>
        <v>-</v>
      </c>
      <c r="O803" s="451">
        <f>Resumen_año!$C$5</f>
        <v>44018</v>
      </c>
      <c r="P803" s="475">
        <v>2020</v>
      </c>
    </row>
    <row r="804" spans="1:16" ht="15.75" customHeight="1">
      <c r="A804" s="354" t="s">
        <v>88</v>
      </c>
      <c r="B804" s="354" t="s">
        <v>89</v>
      </c>
      <c r="C804" s="354" t="s">
        <v>111</v>
      </c>
      <c r="D804" s="354" t="s">
        <v>104</v>
      </c>
      <c r="E804" s="348" t="str">
        <f>+'Merluza común Artesanal'!E710</f>
        <v>STI PESCADORES ARTESANALES, ARMADORES, PATRONES Y TRIPULANTES DE LA PESCA ARTESANAL Y ACTIVIDADES CONEXAS DE LA CALETA COCHOLGÜE DE TOMÉ RSU 08.06.0106 (ROA 5128)</v>
      </c>
      <c r="F804" s="354" t="s">
        <v>91</v>
      </c>
      <c r="G804" s="354" t="s">
        <v>91</v>
      </c>
      <c r="H804" s="356" t="e">
        <f>'Merluza común Artesanal'!#REF!</f>
        <v>#REF!</v>
      </c>
      <c r="I804" s="356" t="e">
        <f>'Merluza común Artesanal'!#REF!</f>
        <v>#REF!</v>
      </c>
      <c r="J804" s="356" t="e">
        <f>'Merluza común Artesanal'!#REF!</f>
        <v>#REF!</v>
      </c>
      <c r="K804" s="356" t="e">
        <f>'Merluza común Artesanal'!#REF!</f>
        <v>#REF!</v>
      </c>
      <c r="L804" s="356" t="e">
        <f>'Merluza común Artesanal'!#REF!</f>
        <v>#REF!</v>
      </c>
      <c r="M804" s="346" t="e">
        <f>'Merluza común Artesanal'!#REF!</f>
        <v>#REF!</v>
      </c>
      <c r="N804" s="591" t="s">
        <v>258</v>
      </c>
      <c r="O804" s="451">
        <f>Resumen_año!$C$5</f>
        <v>44018</v>
      </c>
      <c r="P804" s="475">
        <v>2020</v>
      </c>
    </row>
    <row r="805" spans="1:16" ht="15.75" customHeight="1">
      <c r="A805" s="354" t="s">
        <v>88</v>
      </c>
      <c r="B805" s="354" t="s">
        <v>89</v>
      </c>
      <c r="C805" s="354" t="s">
        <v>111</v>
      </c>
      <c r="D805" s="354" t="s">
        <v>104</v>
      </c>
      <c r="E805" s="348" t="str">
        <f>+'Merluza común Artesanal'!E713</f>
        <v>STI PESCADORES ARTESANALES DE LA CALETA COCHOLGÜE RSU 08.06.0023 (ROA 5125)</v>
      </c>
      <c r="F805" s="354" t="s">
        <v>92</v>
      </c>
      <c r="G805" s="354" t="s">
        <v>93</v>
      </c>
      <c r="H805" s="356">
        <f>'Merluza común Artesanal'!G713</f>
        <v>6.4749999999999996</v>
      </c>
      <c r="I805" s="356">
        <f>'Merluza común Artesanal'!H713</f>
        <v>0</v>
      </c>
      <c r="J805" s="356">
        <f>'Merluza común Artesanal'!I713</f>
        <v>6.4749999999999996</v>
      </c>
      <c r="K805" s="356">
        <f>'Merluza común Artesanal'!J713</f>
        <v>0.90900000000000003</v>
      </c>
      <c r="L805" s="356">
        <f>'Merluza común Artesanal'!K713</f>
        <v>5.5659999999999998</v>
      </c>
      <c r="M805" s="346">
        <f>'Merluza común Artesanal'!L713</f>
        <v>0.14038610038610039</v>
      </c>
      <c r="N805" s="590" t="str">
        <f>'Merluza común Artesanal'!M713</f>
        <v>-</v>
      </c>
      <c r="O805" s="451">
        <f>Resumen_año!$C$5</f>
        <v>44018</v>
      </c>
      <c r="P805" s="475">
        <v>2020</v>
      </c>
    </row>
    <row r="806" spans="1:16" ht="15.75" customHeight="1">
      <c r="A806" s="354" t="s">
        <v>88</v>
      </c>
      <c r="B806" s="354" t="s">
        <v>89</v>
      </c>
      <c r="C806" s="354" t="s">
        <v>111</v>
      </c>
      <c r="D806" s="354" t="s">
        <v>104</v>
      </c>
      <c r="E806" s="348" t="str">
        <f>+'Merluza común Artesanal'!E713</f>
        <v>STI PESCADORES ARTESANALES DE LA CALETA COCHOLGÜE RSU 08.06.0023 (ROA 5125)</v>
      </c>
      <c r="F806" s="354" t="s">
        <v>94</v>
      </c>
      <c r="G806" s="354" t="s">
        <v>95</v>
      </c>
      <c r="H806" s="356">
        <f>'Merluza común Artesanal'!G714</f>
        <v>30.314</v>
      </c>
      <c r="I806" s="356">
        <f>'Merluza común Artesanal'!H714</f>
        <v>0</v>
      </c>
      <c r="J806" s="356">
        <f>'Merluza común Artesanal'!I714</f>
        <v>35.880000000000003</v>
      </c>
      <c r="K806" s="356">
        <f>'Merluza común Artesanal'!J714</f>
        <v>15.443</v>
      </c>
      <c r="L806" s="356">
        <f>'Merluza común Artesanal'!K714</f>
        <v>20.437000000000005</v>
      </c>
      <c r="M806" s="346">
        <f>'Merluza común Artesanal'!L714</f>
        <v>0.43040691192865099</v>
      </c>
      <c r="N806" s="590" t="str">
        <f>'Merluza común Artesanal'!M714</f>
        <v>-</v>
      </c>
      <c r="O806" s="451">
        <f>Resumen_año!$C$5</f>
        <v>44018</v>
      </c>
      <c r="P806" s="475">
        <v>2020</v>
      </c>
    </row>
    <row r="807" spans="1:16" ht="15.75" customHeight="1">
      <c r="A807" s="354" t="s">
        <v>88</v>
      </c>
      <c r="B807" s="354" t="s">
        <v>89</v>
      </c>
      <c r="C807" s="354" t="s">
        <v>111</v>
      </c>
      <c r="D807" s="354" t="s">
        <v>104</v>
      </c>
      <c r="E807" s="348" t="str">
        <f>+'Merluza común Artesanal'!E713</f>
        <v>STI PESCADORES ARTESANALES DE LA CALETA COCHOLGÜE RSU 08.06.0023 (ROA 5125)</v>
      </c>
      <c r="F807" s="354" t="s">
        <v>91</v>
      </c>
      <c r="G807" s="354" t="s">
        <v>95</v>
      </c>
      <c r="H807" s="356">
        <f>'Merluza común Artesanal'!G715</f>
        <v>36.787999999999997</v>
      </c>
      <c r="I807" s="356">
        <f>'Merluza común Artesanal'!H715</f>
        <v>0</v>
      </c>
      <c r="J807" s="356">
        <f>'Merluza común Artesanal'!I715</f>
        <v>57.225000000000001</v>
      </c>
      <c r="K807" s="356">
        <f>'Merluza común Artesanal'!J715</f>
        <v>0.12</v>
      </c>
      <c r="L807" s="356">
        <f>'Merluza común Artesanal'!K715</f>
        <v>57.105000000000004</v>
      </c>
      <c r="M807" s="346">
        <f>'Merluza común Artesanal'!L715</f>
        <v>2.0969855832241153E-3</v>
      </c>
      <c r="N807" s="590" t="str">
        <f>'Merluza común Artesanal'!M715</f>
        <v>-</v>
      </c>
      <c r="O807" s="451">
        <f>Resumen_año!$C$5</f>
        <v>44018</v>
      </c>
      <c r="P807" s="475">
        <v>2020</v>
      </c>
    </row>
    <row r="808" spans="1:16" ht="15.75" customHeight="1">
      <c r="A808" s="354" t="s">
        <v>88</v>
      </c>
      <c r="B808" s="354" t="s">
        <v>89</v>
      </c>
      <c r="C808" s="354" t="s">
        <v>111</v>
      </c>
      <c r="D808" s="354" t="s">
        <v>104</v>
      </c>
      <c r="E808" s="348" t="str">
        <f>+'Merluza común Artesanal'!E713</f>
        <v>STI PESCADORES ARTESANALES DE LA CALETA COCHOLGÜE RSU 08.06.0023 (ROA 5125)</v>
      </c>
      <c r="F808" s="354" t="s">
        <v>91</v>
      </c>
      <c r="G808" s="354" t="s">
        <v>91</v>
      </c>
      <c r="H808" s="356">
        <f>'Merluza común Artesanal'!N713</f>
        <v>73.576999999999998</v>
      </c>
      <c r="I808" s="356">
        <f>'Merluza común Artesanal'!O713</f>
        <v>0</v>
      </c>
      <c r="J808" s="356">
        <f>'Merluza común Artesanal'!P713</f>
        <v>73.576999999999998</v>
      </c>
      <c r="K808" s="356">
        <f>'Merluza común Artesanal'!Q713</f>
        <v>16.472000000000001</v>
      </c>
      <c r="L808" s="356">
        <f>'Merluza común Artesanal'!R713</f>
        <v>57.104999999999997</v>
      </c>
      <c r="M808" s="434">
        <f>'Merluza común Artesanal'!S713</f>
        <v>0.22387430854750809</v>
      </c>
      <c r="N808" s="591" t="s">
        <v>258</v>
      </c>
      <c r="O808" s="451">
        <f>Resumen_año!$C$5</f>
        <v>44018</v>
      </c>
      <c r="P808" s="475">
        <v>2020</v>
      </c>
    </row>
    <row r="809" spans="1:16" ht="15.75" customHeight="1">
      <c r="A809" s="354" t="s">
        <v>88</v>
      </c>
      <c r="B809" s="354" t="s">
        <v>89</v>
      </c>
      <c r="C809" s="354" t="s">
        <v>111</v>
      </c>
      <c r="D809" s="354" t="s">
        <v>104</v>
      </c>
      <c r="E809" s="348" t="str">
        <f>+'Merluza común Artesanal'!E716</f>
        <v>STI PESCADORES ARTESANALES DE CALETA COLIUMO RSU 08.06.0027 (ROA 1037)</v>
      </c>
      <c r="F809" s="354" t="s">
        <v>92</v>
      </c>
      <c r="G809" s="354" t="s">
        <v>93</v>
      </c>
      <c r="H809" s="356">
        <f>'Merluza común Artesanal'!G716</f>
        <v>14.602</v>
      </c>
      <c r="I809" s="356">
        <f>'Merluza común Artesanal'!H716</f>
        <v>0</v>
      </c>
      <c r="J809" s="356">
        <f>'Merluza común Artesanal'!I716</f>
        <v>14.602</v>
      </c>
      <c r="K809" s="356">
        <f>'Merluza común Artesanal'!J716</f>
        <v>2.91</v>
      </c>
      <c r="L809" s="356">
        <f>'Merluza común Artesanal'!K716</f>
        <v>11.692</v>
      </c>
      <c r="M809" s="434">
        <f>'Merluza común Artesanal'!L716</f>
        <v>0.1992877687987947</v>
      </c>
      <c r="N809" s="591" t="str">
        <f>'Merluza común Artesanal'!M716</f>
        <v>-</v>
      </c>
      <c r="O809" s="451">
        <f>Resumen_año!$C$5</f>
        <v>44018</v>
      </c>
      <c r="P809" s="475">
        <v>2020</v>
      </c>
    </row>
    <row r="810" spans="1:16" ht="15.75" customHeight="1">
      <c r="A810" s="354" t="s">
        <v>88</v>
      </c>
      <c r="B810" s="354" t="s">
        <v>89</v>
      </c>
      <c r="C810" s="354" t="s">
        <v>111</v>
      </c>
      <c r="D810" s="354" t="s">
        <v>104</v>
      </c>
      <c r="E810" s="348" t="str">
        <f>+'Merluza común Artesanal'!E716</f>
        <v>STI PESCADORES ARTESANALES DE CALETA COLIUMO RSU 08.06.0027 (ROA 1037)</v>
      </c>
      <c r="F810" s="354" t="s">
        <v>94</v>
      </c>
      <c r="G810" s="354" t="s">
        <v>95</v>
      </c>
      <c r="H810" s="356">
        <f>'Merluza común Artesanal'!G717</f>
        <v>68.364000000000004</v>
      </c>
      <c r="I810" s="356">
        <f>'Merluza común Artesanal'!H717</f>
        <v>0</v>
      </c>
      <c r="J810" s="356">
        <f>'Merluza común Artesanal'!I717</f>
        <v>80.056000000000012</v>
      </c>
      <c r="K810" s="356">
        <f>'Merluza común Artesanal'!J717</f>
        <v>6.7430000000000003</v>
      </c>
      <c r="L810" s="356">
        <f>'Merluza común Artesanal'!K717</f>
        <v>73.313000000000017</v>
      </c>
      <c r="M810" s="434">
        <f>'Merluza común Artesanal'!L717</f>
        <v>8.4228540021984599E-2</v>
      </c>
      <c r="N810" s="591" t="str">
        <f>'Merluza común Artesanal'!M717</f>
        <v>-</v>
      </c>
      <c r="O810" s="451">
        <f>Resumen_año!$C$5</f>
        <v>44018</v>
      </c>
      <c r="P810" s="475">
        <v>2020</v>
      </c>
    </row>
    <row r="811" spans="1:16" ht="15.75" customHeight="1">
      <c r="A811" s="354" t="s">
        <v>88</v>
      </c>
      <c r="B811" s="354" t="s">
        <v>89</v>
      </c>
      <c r="C811" s="354" t="s">
        <v>111</v>
      </c>
      <c r="D811" s="354" t="s">
        <v>104</v>
      </c>
      <c r="E811" s="348" t="str">
        <f>+'Merluza común Artesanal'!E716</f>
        <v>STI PESCADORES ARTESANALES DE CALETA COLIUMO RSU 08.06.0027 (ROA 1037)</v>
      </c>
      <c r="F811" s="354" t="s">
        <v>91</v>
      </c>
      <c r="G811" s="354" t="s">
        <v>91</v>
      </c>
      <c r="H811" s="356">
        <f>'Merluza común Artesanal'!G718</f>
        <v>82.965999999999994</v>
      </c>
      <c r="I811" s="356">
        <f>'Merluza común Artesanal'!H718</f>
        <v>0</v>
      </c>
      <c r="J811" s="356">
        <f>'Merluza común Artesanal'!I718</f>
        <v>156.279</v>
      </c>
      <c r="K811" s="356">
        <f>'Merluza común Artesanal'!J718</f>
        <v>0</v>
      </c>
      <c r="L811" s="356">
        <f>'Merluza común Artesanal'!K718</f>
        <v>156.279</v>
      </c>
      <c r="M811" s="434">
        <f>'Merluza común Artesanal'!L718</f>
        <v>0</v>
      </c>
      <c r="N811" s="591" t="str">
        <f>'Merluza común Artesanal'!M718</f>
        <v>-</v>
      </c>
      <c r="O811" s="451">
        <f>Resumen_año!$C$5</f>
        <v>44018</v>
      </c>
      <c r="P811" s="475">
        <v>2020</v>
      </c>
    </row>
    <row r="812" spans="1:16" ht="15.75" customHeight="1">
      <c r="A812" s="354" t="s">
        <v>88</v>
      </c>
      <c r="B812" s="354" t="s">
        <v>89</v>
      </c>
      <c r="C812" s="354" t="s">
        <v>111</v>
      </c>
      <c r="D812" s="354" t="s">
        <v>104</v>
      </c>
      <c r="E812" s="348" t="str">
        <f>+'Merluza común Artesanal'!E716</f>
        <v>STI PESCADORES ARTESANALES DE CALETA COLIUMO RSU 08.06.0027 (ROA 1037)</v>
      </c>
      <c r="F812" s="354" t="s">
        <v>92</v>
      </c>
      <c r="G812" s="354" t="s">
        <v>93</v>
      </c>
      <c r="H812" s="356">
        <f>'Merluza común Artesanal'!N716</f>
        <v>165.93200000000002</v>
      </c>
      <c r="I812" s="356">
        <f>'Merluza común Artesanal'!O716</f>
        <v>0</v>
      </c>
      <c r="J812" s="356">
        <f>'Merluza común Artesanal'!P716</f>
        <v>165.93200000000002</v>
      </c>
      <c r="K812" s="356">
        <f>'Merluza común Artesanal'!Q716</f>
        <v>9.6530000000000005</v>
      </c>
      <c r="L812" s="356">
        <f>'Merluza común Artesanal'!R716</f>
        <v>156.27900000000002</v>
      </c>
      <c r="M812" s="434">
        <f>'Merluza común Artesanal'!S716</f>
        <v>5.8174432900224185E-2</v>
      </c>
      <c r="N812" s="591" t="s">
        <v>258</v>
      </c>
      <c r="O812" s="451">
        <f>Resumen_año!$C$5</f>
        <v>44018</v>
      </c>
      <c r="P812" s="475">
        <v>2020</v>
      </c>
    </row>
    <row r="813" spans="1:16" ht="15.75" customHeight="1">
      <c r="A813" s="354" t="s">
        <v>88</v>
      </c>
      <c r="B813" s="354" t="s">
        <v>89</v>
      </c>
      <c r="C813" s="354" t="s">
        <v>111</v>
      </c>
      <c r="D813" s="354" t="s">
        <v>104</v>
      </c>
      <c r="E813" s="348" t="str">
        <f>+'Merluza común Artesanal'!E719</f>
        <v>STI DEL MAR Y ACUICULTORES DE LA PESCA ARTESANAL CALETA DICHATO RSU 08.06.0030 (ROA 1001)</v>
      </c>
      <c r="F813" s="354" t="s">
        <v>94</v>
      </c>
      <c r="G813" s="354" t="s">
        <v>95</v>
      </c>
      <c r="H813" s="356">
        <f>'Merluza común Artesanal'!G719</f>
        <v>3.4009999999999998</v>
      </c>
      <c r="I813" s="356">
        <f>'Merluza común Artesanal'!H719</f>
        <v>0</v>
      </c>
      <c r="J813" s="356">
        <f>'Merluza común Artesanal'!I719</f>
        <v>3.4009999999999998</v>
      </c>
      <c r="K813" s="356">
        <f>'Merluza común Artesanal'!J719</f>
        <v>0.21</v>
      </c>
      <c r="L813" s="356">
        <f>'Merluza común Artesanal'!K719</f>
        <v>3.1909999999999998</v>
      </c>
      <c r="M813" s="434">
        <f>'Merluza común Artesanal'!L719</f>
        <v>0</v>
      </c>
      <c r="N813" s="591" t="str">
        <f>'Merluza común Artesanal'!M719</f>
        <v>-</v>
      </c>
      <c r="O813" s="451">
        <f>Resumen_año!$C$5</f>
        <v>44018</v>
      </c>
      <c r="P813" s="475">
        <v>2020</v>
      </c>
    </row>
    <row r="814" spans="1:16" ht="15.75" customHeight="1">
      <c r="A814" s="354" t="s">
        <v>88</v>
      </c>
      <c r="B814" s="354" t="s">
        <v>89</v>
      </c>
      <c r="C814" s="354" t="s">
        <v>111</v>
      </c>
      <c r="D814" s="354" t="s">
        <v>104</v>
      </c>
      <c r="E814" s="348" t="str">
        <f>+'Merluza común Artesanal'!E719</f>
        <v>STI DEL MAR Y ACUICULTORES DE LA PESCA ARTESANAL CALETA DICHATO RSU 08.06.0030 (ROA 1001)</v>
      </c>
      <c r="F814" s="354" t="s">
        <v>91</v>
      </c>
      <c r="G814" s="354" t="s">
        <v>95</v>
      </c>
      <c r="H814" s="356">
        <f>'Merluza común Artesanal'!G720</f>
        <v>15.922000000000001</v>
      </c>
      <c r="I814" s="356">
        <f>'Merluza común Artesanal'!H720</f>
        <v>0</v>
      </c>
      <c r="J814" s="356">
        <f>'Merluza común Artesanal'!I720</f>
        <v>19.113</v>
      </c>
      <c r="K814" s="356">
        <f>'Merluza común Artesanal'!J720</f>
        <v>3.2650000000000001</v>
      </c>
      <c r="L814" s="356">
        <f>'Merluza común Artesanal'!K720</f>
        <v>15.847999999999999</v>
      </c>
      <c r="M814" s="434">
        <f>'Merluza común Artesanal'!L720</f>
        <v>0.17082613927693194</v>
      </c>
      <c r="N814" s="591" t="str">
        <f>'Merluza común Artesanal'!M720</f>
        <v>-</v>
      </c>
      <c r="O814" s="451">
        <f>Resumen_año!$C$5</f>
        <v>44018</v>
      </c>
      <c r="P814" s="475">
        <v>2020</v>
      </c>
    </row>
    <row r="815" spans="1:16" ht="15.75" customHeight="1">
      <c r="A815" s="354" t="s">
        <v>88</v>
      </c>
      <c r="B815" s="354" t="s">
        <v>89</v>
      </c>
      <c r="C815" s="354" t="s">
        <v>111</v>
      </c>
      <c r="D815" s="354" t="s">
        <v>104</v>
      </c>
      <c r="E815" s="348" t="str">
        <f>+'Merluza común Artesanal'!E719</f>
        <v>STI DEL MAR Y ACUICULTORES DE LA PESCA ARTESANAL CALETA DICHATO RSU 08.06.0030 (ROA 1001)</v>
      </c>
      <c r="F815" s="354" t="s">
        <v>91</v>
      </c>
      <c r="G815" s="354" t="s">
        <v>91</v>
      </c>
      <c r="H815" s="356">
        <f>'Merluza común Artesanal'!G721</f>
        <v>19.323</v>
      </c>
      <c r="I815" s="356">
        <f>'Merluza común Artesanal'!H721</f>
        <v>0</v>
      </c>
      <c r="J815" s="356">
        <f>'Merluza común Artesanal'!I721</f>
        <v>35.170999999999999</v>
      </c>
      <c r="K815" s="356">
        <f>'Merluza común Artesanal'!J721</f>
        <v>0</v>
      </c>
      <c r="L815" s="356">
        <f>'Merluza común Artesanal'!K721</f>
        <v>35.170999999999999</v>
      </c>
      <c r="M815" s="434">
        <f>'Merluza común Artesanal'!L721</f>
        <v>0</v>
      </c>
      <c r="N815" s="591" t="str">
        <f>'Merluza común Artesanal'!M721</f>
        <v>-</v>
      </c>
      <c r="O815" s="451">
        <f>Resumen_año!$C$5</f>
        <v>44018</v>
      </c>
      <c r="P815" s="475">
        <v>2020</v>
      </c>
    </row>
    <row r="816" spans="1:16" ht="15.75" customHeight="1">
      <c r="A816" s="354" t="s">
        <v>88</v>
      </c>
      <c r="B816" s="354" t="s">
        <v>89</v>
      </c>
      <c r="C816" s="354" t="s">
        <v>111</v>
      </c>
      <c r="D816" s="354" t="s">
        <v>104</v>
      </c>
      <c r="E816" s="348" t="str">
        <f>+'Merluza común Artesanal'!E719</f>
        <v>STI DEL MAR Y ACUICULTORES DE LA PESCA ARTESANAL CALETA DICHATO RSU 08.06.0030 (ROA 1001)</v>
      </c>
      <c r="F816" s="354" t="s">
        <v>92</v>
      </c>
      <c r="G816" s="354" t="s">
        <v>93</v>
      </c>
      <c r="H816" s="356">
        <f>'Merluza común Artesanal'!N719</f>
        <v>38.646000000000001</v>
      </c>
      <c r="I816" s="356">
        <f>'Merluza común Artesanal'!O719</f>
        <v>0</v>
      </c>
      <c r="J816" s="356">
        <f>'Merluza común Artesanal'!P719</f>
        <v>38.646000000000001</v>
      </c>
      <c r="K816" s="356">
        <f>'Merluza común Artesanal'!Q719</f>
        <v>3.4750000000000001</v>
      </c>
      <c r="L816" s="356">
        <f>'Merluza común Artesanal'!R719</f>
        <v>35.170999999999999</v>
      </c>
      <c r="M816" s="434">
        <f>'Merluza común Artesanal'!S719</f>
        <v>8.9918749676551266E-2</v>
      </c>
      <c r="N816" s="591" t="s">
        <v>258</v>
      </c>
      <c r="O816" s="451">
        <f>Resumen_año!$C$5</f>
        <v>44018</v>
      </c>
      <c r="P816" s="475">
        <v>2020</v>
      </c>
    </row>
    <row r="817" spans="1:16" ht="15.75" customHeight="1">
      <c r="A817" s="354" t="s">
        <v>88</v>
      </c>
      <c r="B817" s="354" t="s">
        <v>89</v>
      </c>
      <c r="C817" s="354" t="s">
        <v>111</v>
      </c>
      <c r="D817" s="354" t="s">
        <v>104</v>
      </c>
      <c r="E817" s="348" t="str">
        <f>+'Merluza común Artesanal'!E722</f>
        <v>STI PESCADORES ARTESANALES, ARMADORES Y ACTIVIDADES CONEXAS DE TOMÉ LOS BAGRES RSU 08.06.0024 (ROA 5141)</v>
      </c>
      <c r="F817" s="354" t="s">
        <v>94</v>
      </c>
      <c r="G817" s="354" t="s">
        <v>95</v>
      </c>
      <c r="H817" s="356">
        <f>'Merluza común Artesanal'!G722</f>
        <v>8.1389999999999993</v>
      </c>
      <c r="I817" s="356">
        <f>'Merluza común Artesanal'!H722</f>
        <v>0</v>
      </c>
      <c r="J817" s="356">
        <f>'Merluza común Artesanal'!I722</f>
        <v>8.1389999999999993</v>
      </c>
      <c r="K817" s="356">
        <f>'Merluza común Artesanal'!J722</f>
        <v>3.3809999999999998</v>
      </c>
      <c r="L817" s="356">
        <f>'Merluza común Artesanal'!K722</f>
        <v>4.7579999999999991</v>
      </c>
      <c r="M817" s="434">
        <f>'Merluza común Artesanal'!L722</f>
        <v>0</v>
      </c>
      <c r="N817" s="591" t="str">
        <f>'Merluza común Artesanal'!M722</f>
        <v>-</v>
      </c>
      <c r="O817" s="451">
        <f>Resumen_año!$C$5</f>
        <v>44018</v>
      </c>
      <c r="P817" s="475">
        <v>2020</v>
      </c>
    </row>
    <row r="818" spans="1:16" ht="15.75" customHeight="1">
      <c r="A818" s="354" t="s">
        <v>88</v>
      </c>
      <c r="B818" s="354" t="s">
        <v>89</v>
      </c>
      <c r="C818" s="354" t="s">
        <v>111</v>
      </c>
      <c r="D818" s="354" t="s">
        <v>104</v>
      </c>
      <c r="E818" s="348" t="str">
        <f>+'Merluza común Artesanal'!E722</f>
        <v>STI PESCADORES ARTESANALES, ARMADORES Y ACTIVIDADES CONEXAS DE TOMÉ LOS BAGRES RSU 08.06.0024 (ROA 5141)</v>
      </c>
      <c r="F818" s="354" t="s">
        <v>91</v>
      </c>
      <c r="G818" s="354" t="s">
        <v>95</v>
      </c>
      <c r="H818" s="356">
        <f>'Merluza común Artesanal'!G723</f>
        <v>38.107999999999997</v>
      </c>
      <c r="I818" s="356">
        <f>'Merluza común Artesanal'!H723</f>
        <v>0</v>
      </c>
      <c r="J818" s="356">
        <f>'Merluza común Artesanal'!I723</f>
        <v>42.866</v>
      </c>
      <c r="K818" s="356">
        <f>'Merluza común Artesanal'!J723</f>
        <v>8.7520000000000007</v>
      </c>
      <c r="L818" s="356">
        <f>'Merluza común Artesanal'!K723</f>
        <v>34.113999999999997</v>
      </c>
      <c r="M818" s="434">
        <f>'Merluza común Artesanal'!L723</f>
        <v>0.20417113796482061</v>
      </c>
      <c r="N818" s="591" t="str">
        <f>'Merluza común Artesanal'!M723</f>
        <v>-</v>
      </c>
      <c r="O818" s="451">
        <f>Resumen_año!$C$5</f>
        <v>44018</v>
      </c>
      <c r="P818" s="475">
        <v>2020</v>
      </c>
    </row>
    <row r="819" spans="1:16" ht="15.75" customHeight="1">
      <c r="A819" s="354" t="s">
        <v>88</v>
      </c>
      <c r="B819" s="354" t="s">
        <v>89</v>
      </c>
      <c r="C819" s="354" t="s">
        <v>111</v>
      </c>
      <c r="D819" s="354" t="s">
        <v>104</v>
      </c>
      <c r="E819" s="348" t="str">
        <f>+'Merluza común Artesanal'!E722</f>
        <v>STI PESCADORES ARTESANALES, ARMADORES Y ACTIVIDADES CONEXAS DE TOMÉ LOS BAGRES RSU 08.06.0024 (ROA 5141)</v>
      </c>
      <c r="F819" s="354" t="s">
        <v>91</v>
      </c>
      <c r="G819" s="354" t="s">
        <v>91</v>
      </c>
      <c r="H819" s="356">
        <f>'Merluza común Artesanal'!G724</f>
        <v>46.247</v>
      </c>
      <c r="I819" s="356">
        <f>'Merluza común Artesanal'!H724</f>
        <v>0</v>
      </c>
      <c r="J819" s="356">
        <f>'Merluza común Artesanal'!I724</f>
        <v>80.36099999999999</v>
      </c>
      <c r="K819" s="356">
        <f>'Merluza común Artesanal'!J724</f>
        <v>0.53</v>
      </c>
      <c r="L819" s="356">
        <f>'Merluza común Artesanal'!K724</f>
        <v>79.830999999999989</v>
      </c>
      <c r="M819" s="434">
        <f>'Merluza común Artesanal'!L724</f>
        <v>6.5952389840843208E-3</v>
      </c>
      <c r="N819" s="591" t="str">
        <f>'Merluza común Artesanal'!M724</f>
        <v>-</v>
      </c>
      <c r="O819" s="451">
        <f>Resumen_año!$C$5</f>
        <v>44018</v>
      </c>
      <c r="P819" s="475">
        <v>2020</v>
      </c>
    </row>
    <row r="820" spans="1:16" ht="15.75" customHeight="1">
      <c r="A820" s="354" t="s">
        <v>88</v>
      </c>
      <c r="B820" s="354" t="s">
        <v>89</v>
      </c>
      <c r="C820" s="354" t="s">
        <v>111</v>
      </c>
      <c r="D820" s="354" t="s">
        <v>104</v>
      </c>
      <c r="E820" s="348" t="str">
        <f>+'Merluza común Artesanal'!E722</f>
        <v>STI PESCADORES ARTESANALES, ARMADORES Y ACTIVIDADES CONEXAS DE TOMÉ LOS BAGRES RSU 08.06.0024 (ROA 5141)</v>
      </c>
      <c r="F820" s="354" t="s">
        <v>92</v>
      </c>
      <c r="G820" s="354" t="s">
        <v>93</v>
      </c>
      <c r="H820" s="356">
        <f>'Merluza común Artesanal'!N722</f>
        <v>92.494</v>
      </c>
      <c r="I820" s="356">
        <f>'Merluza común Artesanal'!O722</f>
        <v>0</v>
      </c>
      <c r="J820" s="356">
        <f>'Merluza común Artesanal'!P722</f>
        <v>92.494</v>
      </c>
      <c r="K820" s="356">
        <f>'Merluza común Artesanal'!Q722</f>
        <v>12.663</v>
      </c>
      <c r="L820" s="356">
        <f>'Merluza común Artesanal'!R722</f>
        <v>79.831000000000003</v>
      </c>
      <c r="M820" s="434">
        <f>'Merluza común Artesanal'!S722</f>
        <v>0.13690617769801286</v>
      </c>
      <c r="N820" s="591" t="s">
        <v>258</v>
      </c>
      <c r="O820" s="451">
        <f>Resumen_año!$C$5</f>
        <v>44018</v>
      </c>
      <c r="P820" s="475">
        <v>2020</v>
      </c>
    </row>
    <row r="821" spans="1:16" ht="15.75" customHeight="1">
      <c r="A821" s="354" t="s">
        <v>88</v>
      </c>
      <c r="B821" s="354" t="s">
        <v>89</v>
      </c>
      <c r="C821" s="354" t="s">
        <v>111</v>
      </c>
      <c r="D821" s="354" t="s">
        <v>104</v>
      </c>
      <c r="E821" s="351" t="str">
        <f>+'Merluza común Artesanal'!E725</f>
        <v>STI TRIPULANTES Y ARMADORES DE BOTES, PESCADORES ARTESANALES ALGUEROS, MARISCADORES Y ACTIVIDADES CONEXAS DE LA CALETA TUMBES DE LA COMUNA DE TALCACHUANO  RSU 08.05.0495 (ROA 5222)</v>
      </c>
      <c r="F821" s="354" t="s">
        <v>94</v>
      </c>
      <c r="G821" s="354" t="s">
        <v>95</v>
      </c>
      <c r="H821" s="356">
        <f>'Merluza común Artesanal'!G725</f>
        <v>5.7169999999999996</v>
      </c>
      <c r="I821" s="356">
        <f>'Merluza común Artesanal'!H725</f>
        <v>0</v>
      </c>
      <c r="J821" s="356">
        <f>'Merluza común Artesanal'!I725</f>
        <v>5.7169999999999996</v>
      </c>
      <c r="K821" s="356">
        <f>'Merluza común Artesanal'!J725</f>
        <v>0</v>
      </c>
      <c r="L821" s="356">
        <f>'Merluza común Artesanal'!K725</f>
        <v>5.7169999999999996</v>
      </c>
      <c r="M821" s="434">
        <f>'Merluza común Artesanal'!L725</f>
        <v>0</v>
      </c>
      <c r="N821" s="591" t="str">
        <f>'Merluza común Artesanal'!M725</f>
        <v>-</v>
      </c>
      <c r="O821" s="451">
        <f>Resumen_año!$C$5</f>
        <v>44018</v>
      </c>
      <c r="P821" s="475">
        <v>2020</v>
      </c>
    </row>
    <row r="822" spans="1:16" ht="15.75" customHeight="1">
      <c r="A822" s="354" t="s">
        <v>88</v>
      </c>
      <c r="B822" s="354" t="s">
        <v>89</v>
      </c>
      <c r="C822" s="354" t="s">
        <v>111</v>
      </c>
      <c r="D822" s="354" t="s">
        <v>104</v>
      </c>
      <c r="E822" s="351" t="str">
        <f>+'Merluza común Artesanal'!E725</f>
        <v>STI TRIPULANTES Y ARMADORES DE BOTES, PESCADORES ARTESANALES ALGUEROS, MARISCADORES Y ACTIVIDADES CONEXAS DE LA CALETA TUMBES DE LA COMUNA DE TALCACHUANO  RSU 08.05.0495 (ROA 5222)</v>
      </c>
      <c r="F822" s="354" t="s">
        <v>91</v>
      </c>
      <c r="G822" s="354" t="s">
        <v>95</v>
      </c>
      <c r="H822" s="356">
        <f>'Merluza común Artesanal'!G726</f>
        <v>26.765999999999998</v>
      </c>
      <c r="I822" s="356">
        <f>'Merluza común Artesanal'!H726</f>
        <v>0</v>
      </c>
      <c r="J822" s="356">
        <f>'Merluza común Artesanal'!I726</f>
        <v>32.482999999999997</v>
      </c>
      <c r="K822" s="356">
        <f>'Merluza común Artesanal'!J726</f>
        <v>0.504</v>
      </c>
      <c r="L822" s="356">
        <f>'Merluza común Artesanal'!K726</f>
        <v>31.978999999999996</v>
      </c>
      <c r="M822" s="434">
        <f>'Merluza común Artesanal'!L726</f>
        <v>1.5515808268940678E-2</v>
      </c>
      <c r="N822" s="591" t="str">
        <f>'Merluza común Artesanal'!M726</f>
        <v>-</v>
      </c>
      <c r="O822" s="451">
        <f>Resumen_año!$C$5</f>
        <v>44018</v>
      </c>
      <c r="P822" s="475">
        <v>2020</v>
      </c>
    </row>
    <row r="823" spans="1:16" ht="15.75" customHeight="1">
      <c r="A823" s="354" t="s">
        <v>88</v>
      </c>
      <c r="B823" s="354" t="s">
        <v>89</v>
      </c>
      <c r="C823" s="354" t="s">
        <v>111</v>
      </c>
      <c r="D823" s="354" t="s">
        <v>104</v>
      </c>
      <c r="E823" s="351" t="str">
        <f>+'Merluza común Artesanal'!E725</f>
        <v>STI TRIPULANTES Y ARMADORES DE BOTES, PESCADORES ARTESANALES ALGUEROS, MARISCADORES Y ACTIVIDADES CONEXAS DE LA CALETA TUMBES DE LA COMUNA DE TALCACHUANO  RSU 08.05.0495 (ROA 5222)</v>
      </c>
      <c r="F823" s="354" t="s">
        <v>91</v>
      </c>
      <c r="G823" s="354" t="s">
        <v>91</v>
      </c>
      <c r="H823" s="356">
        <f>'Merluza común Artesanal'!G727</f>
        <v>32.482999999999997</v>
      </c>
      <c r="I823" s="356">
        <f>'Merluza común Artesanal'!H727</f>
        <v>0</v>
      </c>
      <c r="J823" s="356">
        <f>'Merluza común Artesanal'!I727</f>
        <v>64.461999999999989</v>
      </c>
      <c r="K823" s="356">
        <f>'Merluza común Artesanal'!J727</f>
        <v>0</v>
      </c>
      <c r="L823" s="356">
        <f>'Merluza común Artesanal'!K727</f>
        <v>64.461999999999989</v>
      </c>
      <c r="M823" s="434">
        <f>'Merluza común Artesanal'!L727</f>
        <v>0</v>
      </c>
      <c r="N823" s="591" t="str">
        <f>'Merluza común Artesanal'!M727</f>
        <v>-</v>
      </c>
      <c r="O823" s="451">
        <f>Resumen_año!$C$5</f>
        <v>44018</v>
      </c>
      <c r="P823" s="475">
        <v>2020</v>
      </c>
    </row>
    <row r="824" spans="1:16" ht="15.75" customHeight="1">
      <c r="A824" s="354" t="s">
        <v>88</v>
      </c>
      <c r="B824" s="354" t="s">
        <v>89</v>
      </c>
      <c r="C824" s="354" t="s">
        <v>111</v>
      </c>
      <c r="D824" s="354" t="s">
        <v>104</v>
      </c>
      <c r="E824" s="351" t="str">
        <f>+'Merluza común Artesanal'!E725</f>
        <v>STI TRIPULANTES Y ARMADORES DE BOTES, PESCADORES ARTESANALES ALGUEROS, MARISCADORES Y ACTIVIDADES CONEXAS DE LA CALETA TUMBES DE LA COMUNA DE TALCACHUANO  RSU 08.05.0495 (ROA 5222)</v>
      </c>
      <c r="F824" s="354" t="s">
        <v>92</v>
      </c>
      <c r="G824" s="354" t="s">
        <v>93</v>
      </c>
      <c r="H824" s="356">
        <f>'Merluza común Artesanal'!N725</f>
        <v>64.965999999999994</v>
      </c>
      <c r="I824" s="356">
        <f>'Merluza común Artesanal'!O725</f>
        <v>0</v>
      </c>
      <c r="J824" s="356">
        <f>'Merluza común Artesanal'!P725</f>
        <v>64.965999999999994</v>
      </c>
      <c r="K824" s="356">
        <f>'Merluza común Artesanal'!Q725</f>
        <v>0.504</v>
      </c>
      <c r="L824" s="356">
        <f>'Merluza común Artesanal'!R725</f>
        <v>64.461999999999989</v>
      </c>
      <c r="M824" s="434">
        <f>'Merluza común Artesanal'!S725</f>
        <v>7.7579041344703389E-3</v>
      </c>
      <c r="N824" s="591" t="s">
        <v>258</v>
      </c>
      <c r="O824" s="451">
        <f>Resumen_año!$C$5</f>
        <v>44018</v>
      </c>
      <c r="P824" s="475">
        <v>2020</v>
      </c>
    </row>
    <row r="825" spans="1:16" ht="15.75" customHeight="1">
      <c r="A825" s="354" t="s">
        <v>88</v>
      </c>
      <c r="B825" s="354" t="s">
        <v>89</v>
      </c>
      <c r="C825" s="354" t="s">
        <v>111</v>
      </c>
      <c r="D825" s="354" t="s">
        <v>104</v>
      </c>
      <c r="E825" s="348" t="str">
        <f>+'Merluza común Artesanal'!E728</f>
        <v>STI PESCADORES ARTESANALES HISTÓRICOS DE TALCAHUANO SPARHITAL  RSU 08.05.0382 (ROA 1633)</v>
      </c>
      <c r="F825" s="354" t="s">
        <v>94</v>
      </c>
      <c r="G825" s="354" t="s">
        <v>95</v>
      </c>
      <c r="H825" s="356">
        <f>'Merluza común Artesanal'!G728</f>
        <v>3.1190000000000002</v>
      </c>
      <c r="I825" s="356">
        <f>'Merluza común Artesanal'!H728</f>
        <v>0</v>
      </c>
      <c r="J825" s="356">
        <f>'Merluza común Artesanal'!I728</f>
        <v>3.1190000000000002</v>
      </c>
      <c r="K825" s="356">
        <f>'Merluza común Artesanal'!J728</f>
        <v>0</v>
      </c>
      <c r="L825" s="356">
        <f>'Merluza común Artesanal'!K728</f>
        <v>3.1190000000000002</v>
      </c>
      <c r="M825" s="434">
        <f>'Merluza común Artesanal'!L728</f>
        <v>0</v>
      </c>
      <c r="N825" s="591" t="str">
        <f>'Merluza común Artesanal'!M728</f>
        <v>-</v>
      </c>
      <c r="O825" s="451">
        <f>Resumen_año!$C$5</f>
        <v>44018</v>
      </c>
      <c r="P825" s="475">
        <v>2020</v>
      </c>
    </row>
    <row r="826" spans="1:16" ht="15.75" customHeight="1">
      <c r="A826" s="354" t="s">
        <v>88</v>
      </c>
      <c r="B826" s="354" t="s">
        <v>89</v>
      </c>
      <c r="C826" s="354" t="s">
        <v>111</v>
      </c>
      <c r="D826" s="354" t="s">
        <v>104</v>
      </c>
      <c r="E826" s="348" t="str">
        <f>+'Merluza común Artesanal'!E728</f>
        <v>STI PESCADORES ARTESANALES HISTÓRICOS DE TALCAHUANO SPARHITAL  RSU 08.05.0382 (ROA 1633)</v>
      </c>
      <c r="F826" s="354" t="s">
        <v>91</v>
      </c>
      <c r="G826" s="354" t="s">
        <v>95</v>
      </c>
      <c r="H826" s="356">
        <f>'Merluza común Artesanal'!G729</f>
        <v>14.603</v>
      </c>
      <c r="I826" s="356">
        <f>'Merluza común Artesanal'!H729</f>
        <v>-35</v>
      </c>
      <c r="J826" s="356">
        <f>'Merluza común Artesanal'!I729</f>
        <v>-17.277999999999999</v>
      </c>
      <c r="K826" s="356">
        <f>'Merluza común Artesanal'!J729</f>
        <v>0</v>
      </c>
      <c r="L826" s="356">
        <f>'Merluza común Artesanal'!K729</f>
        <v>-17.277999999999999</v>
      </c>
      <c r="M826" s="434">
        <f>'Merluza común Artesanal'!L729</f>
        <v>0</v>
      </c>
      <c r="N826" s="591">
        <f>'Merluza común Artesanal'!M729</f>
        <v>43936</v>
      </c>
      <c r="O826" s="451">
        <f>Resumen_año!$C$5</f>
        <v>44018</v>
      </c>
      <c r="P826" s="475">
        <v>2020</v>
      </c>
    </row>
    <row r="827" spans="1:16" ht="15.75" customHeight="1">
      <c r="A827" s="354" t="s">
        <v>88</v>
      </c>
      <c r="B827" s="354" t="s">
        <v>89</v>
      </c>
      <c r="C827" s="354" t="s">
        <v>111</v>
      </c>
      <c r="D827" s="354" t="s">
        <v>104</v>
      </c>
      <c r="E827" s="348" t="str">
        <f>+'Merluza común Artesanal'!E728</f>
        <v>STI PESCADORES ARTESANALES HISTÓRICOS DE TALCAHUANO SPARHITAL  RSU 08.05.0382 (ROA 1633)</v>
      </c>
      <c r="F827" s="354" t="s">
        <v>91</v>
      </c>
      <c r="G827" s="354" t="s">
        <v>91</v>
      </c>
      <c r="H827" s="356">
        <f>'Merluza común Artesanal'!G730</f>
        <v>17.722999999999999</v>
      </c>
      <c r="I827" s="356">
        <f>'Merluza común Artesanal'!H730</f>
        <v>0</v>
      </c>
      <c r="J827" s="356">
        <f>'Merluza común Artesanal'!I730</f>
        <v>0.44500000000000028</v>
      </c>
      <c r="K827" s="356">
        <f>'Merluza común Artesanal'!J730</f>
        <v>0</v>
      </c>
      <c r="L827" s="356">
        <f>'Merluza común Artesanal'!K730</f>
        <v>0.44500000000000028</v>
      </c>
      <c r="M827" s="434">
        <f>'Merluza común Artesanal'!L730</f>
        <v>0</v>
      </c>
      <c r="N827" s="591" t="str">
        <f>'Merluza común Artesanal'!M730</f>
        <v>-</v>
      </c>
      <c r="O827" s="451">
        <f>Resumen_año!$C$5</f>
        <v>44018</v>
      </c>
      <c r="P827" s="475">
        <v>2020</v>
      </c>
    </row>
    <row r="828" spans="1:16" ht="15.75" customHeight="1">
      <c r="A828" s="354" t="s">
        <v>88</v>
      </c>
      <c r="B828" s="354" t="s">
        <v>89</v>
      </c>
      <c r="C828" s="354" t="s">
        <v>111</v>
      </c>
      <c r="D828" s="354" t="s">
        <v>104</v>
      </c>
      <c r="E828" s="348" t="str">
        <f>+'Merluza común Artesanal'!E728</f>
        <v>STI PESCADORES ARTESANALES HISTÓRICOS DE TALCAHUANO SPARHITAL  RSU 08.05.0382 (ROA 1633)</v>
      </c>
      <c r="F828" s="354" t="s">
        <v>92</v>
      </c>
      <c r="G828" s="354" t="s">
        <v>93</v>
      </c>
      <c r="H828" s="356">
        <f>'Merluza común Artesanal'!N728</f>
        <v>35.445</v>
      </c>
      <c r="I828" s="356">
        <f>'Merluza común Artesanal'!O728</f>
        <v>-35</v>
      </c>
      <c r="J828" s="356">
        <f>'Merluza común Artesanal'!P728</f>
        <v>0.44500000000000028</v>
      </c>
      <c r="K828" s="356">
        <f>'Merluza común Artesanal'!Q728</f>
        <v>0</v>
      </c>
      <c r="L828" s="356">
        <f>'Merluza común Artesanal'!R728</f>
        <v>0.44500000000000028</v>
      </c>
      <c r="M828" s="434">
        <f>'Merluza común Artesanal'!S728</f>
        <v>0</v>
      </c>
      <c r="N828" s="591" t="s">
        <v>258</v>
      </c>
      <c r="O828" s="451">
        <f>Resumen_año!$C$5</f>
        <v>44018</v>
      </c>
      <c r="P828" s="475">
        <v>2020</v>
      </c>
    </row>
    <row r="829" spans="1:16" ht="15.75" customHeight="1">
      <c r="A829" s="354" t="s">
        <v>88</v>
      </c>
      <c r="B829" s="354" t="s">
        <v>89</v>
      </c>
      <c r="C829" s="354" t="s">
        <v>111</v>
      </c>
      <c r="D829" s="354" t="s">
        <v>104</v>
      </c>
      <c r="E829" s="348" t="str">
        <f>+'Merluza común Artesanal'!E731</f>
        <v>ASOCIACIÓN GREMIAL DE PESCADORES ARTESANALES DE SAN VICENTE - TALCAHUANO RAG 18-8</v>
      </c>
      <c r="F829" s="354" t="s">
        <v>94</v>
      </c>
      <c r="G829" s="354" t="s">
        <v>95</v>
      </c>
      <c r="H829" s="356">
        <f>'Merluza común Artesanal'!G731</f>
        <v>6.4779999999999998</v>
      </c>
      <c r="I829" s="356">
        <f>'Merluza común Artesanal'!H731</f>
        <v>0</v>
      </c>
      <c r="J829" s="356">
        <f>'Merluza común Artesanal'!I731</f>
        <v>6.4779999999999998</v>
      </c>
      <c r="K829" s="356">
        <f>'Merluza común Artesanal'!J731</f>
        <v>0</v>
      </c>
      <c r="L829" s="356">
        <f>'Merluza común Artesanal'!K731</f>
        <v>6.4779999999999998</v>
      </c>
      <c r="M829" s="434">
        <f>'Merluza común Artesanal'!L731</f>
        <v>0</v>
      </c>
      <c r="N829" s="591" t="str">
        <f>'Merluza común Artesanal'!M731</f>
        <v>-</v>
      </c>
      <c r="O829" s="451">
        <f>Resumen_año!$C$5</f>
        <v>44018</v>
      </c>
      <c r="P829" s="475">
        <v>2020</v>
      </c>
    </row>
    <row r="830" spans="1:16" ht="15.75" customHeight="1">
      <c r="A830" s="354" t="s">
        <v>88</v>
      </c>
      <c r="B830" s="354" t="s">
        <v>89</v>
      </c>
      <c r="C830" s="354" t="s">
        <v>111</v>
      </c>
      <c r="D830" s="354" t="s">
        <v>104</v>
      </c>
      <c r="E830" s="348" t="str">
        <f>+'Merluza común Artesanal'!E731</f>
        <v>ASOCIACIÓN GREMIAL DE PESCADORES ARTESANALES DE SAN VICENTE - TALCAHUANO RAG 18-8</v>
      </c>
      <c r="F830" s="354" t="s">
        <v>91</v>
      </c>
      <c r="G830" s="354" t="s">
        <v>95</v>
      </c>
      <c r="H830" s="356">
        <f>'Merluza común Artesanal'!G732</f>
        <v>30.331</v>
      </c>
      <c r="I830" s="356">
        <f>'Merluza común Artesanal'!H732</f>
        <v>-6</v>
      </c>
      <c r="J830" s="356">
        <f>'Merluza común Artesanal'!I732</f>
        <v>30.808999999999997</v>
      </c>
      <c r="K830" s="356">
        <f>'Merluza común Artesanal'!J732</f>
        <v>0</v>
      </c>
      <c r="L830" s="356">
        <f>'Merluza común Artesanal'!K732</f>
        <v>30.808999999999997</v>
      </c>
      <c r="M830" s="434">
        <f>'Merluza común Artesanal'!L732</f>
        <v>0</v>
      </c>
      <c r="N830" s="591" t="str">
        <f>'Merluza común Artesanal'!M732</f>
        <v>-</v>
      </c>
      <c r="O830" s="451">
        <f>Resumen_año!$C$5</f>
        <v>44018</v>
      </c>
      <c r="P830" s="475">
        <v>2020</v>
      </c>
    </row>
    <row r="831" spans="1:16" ht="15.75" customHeight="1">
      <c r="A831" s="354" t="s">
        <v>88</v>
      </c>
      <c r="B831" s="354" t="s">
        <v>89</v>
      </c>
      <c r="C831" s="354" t="s">
        <v>111</v>
      </c>
      <c r="D831" s="354" t="s">
        <v>104</v>
      </c>
      <c r="E831" s="348" t="str">
        <f>+'Merluza común Artesanal'!E731</f>
        <v>ASOCIACIÓN GREMIAL DE PESCADORES ARTESANALES DE SAN VICENTE - TALCAHUANO RAG 18-8</v>
      </c>
      <c r="F831" s="354" t="s">
        <v>91</v>
      </c>
      <c r="G831" s="354" t="s">
        <v>91</v>
      </c>
      <c r="H831" s="356">
        <f>'Merluza común Artesanal'!G733</f>
        <v>36.81</v>
      </c>
      <c r="I831" s="356">
        <f>'Merluza común Artesanal'!H733</f>
        <v>0</v>
      </c>
      <c r="J831" s="356">
        <f>'Merluza común Artesanal'!I733</f>
        <v>67.619</v>
      </c>
      <c r="K831" s="356">
        <f>'Merluza común Artesanal'!J733</f>
        <v>0</v>
      </c>
      <c r="L831" s="356">
        <f>'Merluza común Artesanal'!K733</f>
        <v>67.619</v>
      </c>
      <c r="M831" s="434">
        <f>'Merluza común Artesanal'!L733</f>
        <v>0</v>
      </c>
      <c r="N831" s="591" t="str">
        <f>'Merluza común Artesanal'!M733</f>
        <v>-</v>
      </c>
      <c r="O831" s="451">
        <f>Resumen_año!$C$5</f>
        <v>44018</v>
      </c>
      <c r="P831" s="475">
        <v>2020</v>
      </c>
    </row>
    <row r="832" spans="1:16" ht="15.75" customHeight="1">
      <c r="A832" s="354" t="s">
        <v>88</v>
      </c>
      <c r="B832" s="354" t="s">
        <v>89</v>
      </c>
      <c r="C832" s="354" t="s">
        <v>111</v>
      </c>
      <c r="D832" s="354" t="s">
        <v>104</v>
      </c>
      <c r="E832" s="348" t="str">
        <f>+'Merluza común Artesanal'!E731</f>
        <v>ASOCIACIÓN GREMIAL DE PESCADORES ARTESANALES DE SAN VICENTE - TALCAHUANO RAG 18-8</v>
      </c>
      <c r="F832" s="354" t="s">
        <v>92</v>
      </c>
      <c r="G832" s="354" t="s">
        <v>93</v>
      </c>
      <c r="H832" s="356">
        <f>'Merluza común Artesanal'!N731</f>
        <v>73.619</v>
      </c>
      <c r="I832" s="356">
        <f>'Merluza común Artesanal'!O731</f>
        <v>-6</v>
      </c>
      <c r="J832" s="356">
        <f>'Merluza común Artesanal'!P731</f>
        <v>67.619</v>
      </c>
      <c r="K832" s="356">
        <f>'Merluza común Artesanal'!Q731</f>
        <v>0</v>
      </c>
      <c r="L832" s="356">
        <f>'Merluza común Artesanal'!R731</f>
        <v>67.619</v>
      </c>
      <c r="M832" s="434">
        <f>'Merluza común Artesanal'!S731</f>
        <v>0</v>
      </c>
      <c r="N832" s="591" t="s">
        <v>258</v>
      </c>
      <c r="O832" s="451">
        <f>Resumen_año!$C$5</f>
        <v>44018</v>
      </c>
      <c r="P832" s="475">
        <v>2020</v>
      </c>
    </row>
    <row r="833" spans="1:16" ht="15.75" customHeight="1">
      <c r="A833" s="354" t="s">
        <v>88</v>
      </c>
      <c r="B833" s="354" t="s">
        <v>89</v>
      </c>
      <c r="C833" s="354" t="s">
        <v>111</v>
      </c>
      <c r="D833" s="354" t="s">
        <v>104</v>
      </c>
      <c r="E833" s="348" t="str">
        <f>+'Merluza común Artesanal'!E734</f>
        <v>STI PESCADORES ARMADORES ARTESANALES DE EMBARCACIONES MENORES DE LA CALETA DE TUMBES SIPEAREM RSU 08.05.0569</v>
      </c>
      <c r="F833" s="354" t="s">
        <v>94</v>
      </c>
      <c r="G833" s="354" t="s">
        <v>95</v>
      </c>
      <c r="H833" s="356">
        <f>'Merluza común Artesanal'!G734</f>
        <v>12.161</v>
      </c>
      <c r="I833" s="356">
        <f>'Merluza común Artesanal'!H734</f>
        <v>0</v>
      </c>
      <c r="J833" s="356">
        <f>'Merluza común Artesanal'!I734</f>
        <v>12.161</v>
      </c>
      <c r="K833" s="356">
        <f>'Merluza común Artesanal'!J734</f>
        <v>0.47</v>
      </c>
      <c r="L833" s="356">
        <f>'Merluza común Artesanal'!K734</f>
        <v>11.690999999999999</v>
      </c>
      <c r="M833" s="434">
        <f>'Merluza común Artesanal'!L734</f>
        <v>0</v>
      </c>
      <c r="N833" s="591" t="str">
        <f>'Merluza común Artesanal'!M734</f>
        <v>-</v>
      </c>
      <c r="O833" s="451">
        <f>Resumen_año!$C$5</f>
        <v>44018</v>
      </c>
      <c r="P833" s="475">
        <v>2020</v>
      </c>
    </row>
    <row r="834" spans="1:16" ht="15.75" customHeight="1">
      <c r="A834" s="354" t="s">
        <v>88</v>
      </c>
      <c r="B834" s="354" t="s">
        <v>89</v>
      </c>
      <c r="C834" s="354" t="s">
        <v>111</v>
      </c>
      <c r="D834" s="354" t="s">
        <v>104</v>
      </c>
      <c r="E834" s="348" t="str">
        <f>+'Merluza común Artesanal'!E734</f>
        <v>STI PESCADORES ARMADORES ARTESANALES DE EMBARCACIONES MENORES DE LA CALETA DE TUMBES SIPEAREM RSU 08.05.0569</v>
      </c>
      <c r="F834" s="354" t="s">
        <v>91</v>
      </c>
      <c r="G834" s="354" t="s">
        <v>91</v>
      </c>
      <c r="H834" s="356">
        <f>'Merluza común Artesanal'!G735</f>
        <v>56.933999999999997</v>
      </c>
      <c r="I834" s="356">
        <f>'Merluza común Artesanal'!H735</f>
        <v>0</v>
      </c>
      <c r="J834" s="356">
        <f>'Merluza común Artesanal'!I735</f>
        <v>68.625</v>
      </c>
      <c r="K834" s="356">
        <f>'Merluza común Artesanal'!J735</f>
        <v>6.5510000000000002</v>
      </c>
      <c r="L834" s="356">
        <f>'Merluza común Artesanal'!K735</f>
        <v>62.073999999999998</v>
      </c>
      <c r="M834" s="434">
        <f>'Merluza común Artesanal'!L735</f>
        <v>9.5460837887067398E-2</v>
      </c>
      <c r="N834" s="591" t="str">
        <f>'Merluza común Artesanal'!M735</f>
        <v>-</v>
      </c>
      <c r="O834" s="451">
        <f>Resumen_año!$C$5</f>
        <v>44018</v>
      </c>
      <c r="P834" s="475">
        <v>2020</v>
      </c>
    </row>
    <row r="835" spans="1:16" ht="15.75" customHeight="1">
      <c r="A835" s="354" t="s">
        <v>88</v>
      </c>
      <c r="B835" s="354" t="s">
        <v>89</v>
      </c>
      <c r="C835" s="354" t="s">
        <v>111</v>
      </c>
      <c r="D835" s="354" t="s">
        <v>104</v>
      </c>
      <c r="E835" s="348" t="str">
        <f>+'Merluza común Artesanal'!E734</f>
        <v>STI PESCADORES ARMADORES ARTESANALES DE EMBARCACIONES MENORES DE LA CALETA DE TUMBES SIPEAREM RSU 08.05.0569</v>
      </c>
      <c r="F835" s="354" t="s">
        <v>92</v>
      </c>
      <c r="G835" s="354" t="s">
        <v>93</v>
      </c>
      <c r="H835" s="356">
        <f>'Merluza común Artesanal'!G736</f>
        <v>69.094999999999999</v>
      </c>
      <c r="I835" s="356">
        <f>'Merluza común Artesanal'!H736</f>
        <v>0</v>
      </c>
      <c r="J835" s="356">
        <f>'Merluza común Artesanal'!I736</f>
        <v>131.16899999999998</v>
      </c>
      <c r="K835" s="356">
        <f>'Merluza común Artesanal'!J736</f>
        <v>0.09</v>
      </c>
      <c r="L835" s="356">
        <f>'Merluza común Artesanal'!K736</f>
        <v>131.07899999999998</v>
      </c>
      <c r="M835" s="434">
        <f>'Merluza común Artesanal'!L736</f>
        <v>6.8613773071381202E-4</v>
      </c>
      <c r="N835" s="591" t="str">
        <f>'Merluza común Artesanal'!M736</f>
        <v>-</v>
      </c>
      <c r="O835" s="451">
        <f>Resumen_año!$C$5</f>
        <v>44018</v>
      </c>
      <c r="P835" s="475">
        <v>2020</v>
      </c>
    </row>
    <row r="836" spans="1:16" ht="15.75" customHeight="1">
      <c r="A836" s="354" t="s">
        <v>88</v>
      </c>
      <c r="B836" s="354" t="s">
        <v>89</v>
      </c>
      <c r="C836" s="354" t="s">
        <v>111</v>
      </c>
      <c r="D836" s="354" t="s">
        <v>104</v>
      </c>
      <c r="E836" s="348" t="str">
        <f>+'Merluza común Artesanal'!E734</f>
        <v>STI PESCADORES ARMADORES ARTESANALES DE EMBARCACIONES MENORES DE LA CALETA DE TUMBES SIPEAREM RSU 08.05.0569</v>
      </c>
      <c r="F836" s="354" t="s">
        <v>94</v>
      </c>
      <c r="G836" s="354" t="s">
        <v>95</v>
      </c>
      <c r="H836" s="356">
        <f>'Merluza común Artesanal'!N734</f>
        <v>138.19</v>
      </c>
      <c r="I836" s="356">
        <f>'Merluza común Artesanal'!O734</f>
        <v>0</v>
      </c>
      <c r="J836" s="356">
        <f>'Merluza común Artesanal'!P734</f>
        <v>138.19</v>
      </c>
      <c r="K836" s="356">
        <f>'Merluza común Artesanal'!Q734</f>
        <v>7.1109999999999998</v>
      </c>
      <c r="L836" s="356">
        <f>'Merluza común Artesanal'!R734</f>
        <v>131.07900000000001</v>
      </c>
      <c r="M836" s="434">
        <f>'Merluza común Artesanal'!S734</f>
        <v>5.1458137347130763E-2</v>
      </c>
      <c r="N836" s="591" t="s">
        <v>258</v>
      </c>
      <c r="O836" s="451">
        <f>Resumen_año!$C$5</f>
        <v>44018</v>
      </c>
      <c r="P836" s="475">
        <v>2020</v>
      </c>
    </row>
    <row r="837" spans="1:16" ht="15.75" customHeight="1">
      <c r="A837" s="354" t="s">
        <v>88</v>
      </c>
      <c r="B837" s="354" t="s">
        <v>89</v>
      </c>
      <c r="C837" s="354" t="s">
        <v>111</v>
      </c>
      <c r="D837" s="354" t="s">
        <v>104</v>
      </c>
      <c r="E837" s="348" t="str">
        <f>+'Merluza común Artesanal'!E737</f>
        <v>STI PESCADORES ARMADORES ARTESANALES BUZOS ACUICULTORES Y  RAMOS AFINES DE LA PESCA ARTESANAL DE TALCAHUANO SIPEARTAL RSU 08.05.0487</v>
      </c>
      <c r="F837" s="354" t="s">
        <v>91</v>
      </c>
      <c r="G837" s="354" t="s">
        <v>95</v>
      </c>
      <c r="H837" s="356">
        <f>'Merluza común Artesanal'!G737</f>
        <v>2.923</v>
      </c>
      <c r="I837" s="356">
        <f>'Merluza común Artesanal'!H737</f>
        <v>0</v>
      </c>
      <c r="J837" s="356">
        <f>'Merluza común Artesanal'!I737</f>
        <v>2.923</v>
      </c>
      <c r="K837" s="356">
        <f>'Merluza común Artesanal'!J737</f>
        <v>0</v>
      </c>
      <c r="L837" s="356">
        <f>'Merluza común Artesanal'!K737</f>
        <v>2.923</v>
      </c>
      <c r="M837" s="434">
        <f>'Merluza común Artesanal'!L737</f>
        <v>0</v>
      </c>
      <c r="N837" s="591" t="str">
        <f>'Merluza común Artesanal'!M737</f>
        <v>-</v>
      </c>
      <c r="O837" s="451">
        <f>Resumen_año!$C$5</f>
        <v>44018</v>
      </c>
      <c r="P837" s="475">
        <v>2020</v>
      </c>
    </row>
    <row r="838" spans="1:16" ht="15.75" customHeight="1">
      <c r="A838" s="354" t="s">
        <v>88</v>
      </c>
      <c r="B838" s="354" t="s">
        <v>89</v>
      </c>
      <c r="C838" s="354" t="s">
        <v>111</v>
      </c>
      <c r="D838" s="354" t="s">
        <v>104</v>
      </c>
      <c r="E838" s="348" t="str">
        <f>+'Merluza común Artesanal'!E737</f>
        <v>STI PESCADORES ARMADORES ARTESANALES BUZOS ACUICULTORES Y  RAMOS AFINES DE LA PESCA ARTESANAL DE TALCAHUANO SIPEARTAL RSU 08.05.0487</v>
      </c>
      <c r="F838" s="354" t="s">
        <v>91</v>
      </c>
      <c r="G838" s="354" t="s">
        <v>91</v>
      </c>
      <c r="H838" s="356">
        <f>'Merluza común Artesanal'!G738</f>
        <v>13.685</v>
      </c>
      <c r="I838" s="356">
        <f>'Merluza común Artesanal'!H738</f>
        <v>0</v>
      </c>
      <c r="J838" s="356">
        <f>'Merluza común Artesanal'!I738</f>
        <v>16.608000000000001</v>
      </c>
      <c r="K838" s="356">
        <f>'Merluza común Artesanal'!J738</f>
        <v>0</v>
      </c>
      <c r="L838" s="356">
        <f>'Merluza común Artesanal'!K738</f>
        <v>16.608000000000001</v>
      </c>
      <c r="M838" s="434">
        <f>'Merluza común Artesanal'!L738</f>
        <v>0</v>
      </c>
      <c r="N838" s="591" t="str">
        <f>'Merluza común Artesanal'!M738</f>
        <v>-</v>
      </c>
      <c r="O838" s="451">
        <f>Resumen_año!$C$5</f>
        <v>44018</v>
      </c>
      <c r="P838" s="475">
        <v>2020</v>
      </c>
    </row>
    <row r="839" spans="1:16" ht="15.75" customHeight="1">
      <c r="A839" s="354" t="s">
        <v>88</v>
      </c>
      <c r="B839" s="354" t="s">
        <v>89</v>
      </c>
      <c r="C839" s="354" t="s">
        <v>111</v>
      </c>
      <c r="D839" s="354" t="s">
        <v>104</v>
      </c>
      <c r="E839" s="348" t="str">
        <f>+'Merluza común Artesanal'!E737</f>
        <v>STI PESCADORES ARMADORES ARTESANALES BUZOS ACUICULTORES Y  RAMOS AFINES DE LA PESCA ARTESANAL DE TALCAHUANO SIPEARTAL RSU 08.05.0487</v>
      </c>
      <c r="F839" s="354" t="s">
        <v>92</v>
      </c>
      <c r="G839" s="354" t="s">
        <v>93</v>
      </c>
      <c r="H839" s="356">
        <f>'Merluza común Artesanal'!G739</f>
        <v>16.608000000000001</v>
      </c>
      <c r="I839" s="356">
        <f>'Merluza común Artesanal'!H739</f>
        <v>0</v>
      </c>
      <c r="J839" s="356">
        <f>'Merluza común Artesanal'!I739</f>
        <v>33.216000000000001</v>
      </c>
      <c r="K839" s="356">
        <f>'Merluza común Artesanal'!J739</f>
        <v>0</v>
      </c>
      <c r="L839" s="356">
        <f>'Merluza común Artesanal'!K739</f>
        <v>33.216000000000001</v>
      </c>
      <c r="M839" s="434">
        <f>'Merluza común Artesanal'!L739</f>
        <v>0</v>
      </c>
      <c r="N839" s="591" t="str">
        <f>'Merluza común Artesanal'!M739</f>
        <v>-</v>
      </c>
      <c r="O839" s="451">
        <f>Resumen_año!$C$5</f>
        <v>44018</v>
      </c>
      <c r="P839" s="475">
        <v>2020</v>
      </c>
    </row>
    <row r="840" spans="1:16" ht="15.75" customHeight="1">
      <c r="A840" s="354" t="s">
        <v>88</v>
      </c>
      <c r="B840" s="354" t="s">
        <v>89</v>
      </c>
      <c r="C840" s="354" t="s">
        <v>111</v>
      </c>
      <c r="D840" s="354" t="s">
        <v>104</v>
      </c>
      <c r="E840" s="348" t="str">
        <f>+'Merluza común Artesanal'!E737</f>
        <v>STI PESCADORES ARMADORES ARTESANALES BUZOS ACUICULTORES Y  RAMOS AFINES DE LA PESCA ARTESANAL DE TALCAHUANO SIPEARTAL RSU 08.05.0487</v>
      </c>
      <c r="F840" s="354" t="s">
        <v>94</v>
      </c>
      <c r="G840" s="354" t="s">
        <v>95</v>
      </c>
      <c r="H840" s="356">
        <f>'Merluza común Artesanal'!N737</f>
        <v>33.216000000000001</v>
      </c>
      <c r="I840" s="356">
        <f>'Merluza común Artesanal'!O737</f>
        <v>0</v>
      </c>
      <c r="J840" s="356">
        <f>'Merluza común Artesanal'!P737</f>
        <v>33.216000000000001</v>
      </c>
      <c r="K840" s="356">
        <f>'Merluza común Artesanal'!Q737</f>
        <v>0</v>
      </c>
      <c r="L840" s="356">
        <f>'Merluza común Artesanal'!R737</f>
        <v>33.216000000000001</v>
      </c>
      <c r="M840" s="434">
        <f>'Merluza común Artesanal'!S737</f>
        <v>0</v>
      </c>
      <c r="N840" s="591" t="s">
        <v>258</v>
      </c>
      <c r="O840" s="451">
        <f>Resumen_año!$C$5</f>
        <v>44018</v>
      </c>
      <c r="P840" s="475">
        <v>2020</v>
      </c>
    </row>
    <row r="841" spans="1:16" ht="15.75" customHeight="1">
      <c r="A841" s="354" t="s">
        <v>88</v>
      </c>
      <c r="B841" s="354" t="s">
        <v>89</v>
      </c>
      <c r="C841" s="354" t="s">
        <v>111</v>
      </c>
      <c r="D841" s="354" t="s">
        <v>104</v>
      </c>
      <c r="E841" s="348" t="str">
        <f>+'Merluza común Artesanal'!E740</f>
        <v>STI DE BUZOS, AYUDANTES DE BUZO, PESCADORES ARTESANALES ALGUERAS Y ACTIVIDADES CONEXAS DE LAS CALETAS TOMÉ Y QUICHIUTO RSU 08.06.0043</v>
      </c>
      <c r="F841" s="354" t="s">
        <v>91</v>
      </c>
      <c r="G841" s="354" t="s">
        <v>95</v>
      </c>
      <c r="H841" s="356">
        <f>'Merluza común Artesanal'!G740</f>
        <v>1.633</v>
      </c>
      <c r="I841" s="356">
        <f>'Merluza común Artesanal'!H740</f>
        <v>0</v>
      </c>
      <c r="J841" s="356">
        <f>'Merluza común Artesanal'!I740</f>
        <v>1.633</v>
      </c>
      <c r="K841" s="356">
        <f>'Merluza común Artesanal'!J740</f>
        <v>0</v>
      </c>
      <c r="L841" s="356">
        <f>'Merluza común Artesanal'!K740</f>
        <v>1.633</v>
      </c>
      <c r="M841" s="434">
        <f>'Merluza común Artesanal'!L740</f>
        <v>0</v>
      </c>
      <c r="N841" s="591" t="str">
        <f>'Merluza común Artesanal'!M740</f>
        <v>-</v>
      </c>
      <c r="O841" s="451">
        <f>Resumen_año!$C$5</f>
        <v>44018</v>
      </c>
      <c r="P841" s="475">
        <v>2020</v>
      </c>
    </row>
    <row r="842" spans="1:16" ht="15.75" customHeight="1">
      <c r="A842" s="354" t="s">
        <v>88</v>
      </c>
      <c r="B842" s="354" t="s">
        <v>89</v>
      </c>
      <c r="C842" s="354" t="s">
        <v>111</v>
      </c>
      <c r="D842" s="354" t="s">
        <v>104</v>
      </c>
      <c r="E842" s="348" t="str">
        <f>+'Merluza común Artesanal'!E740</f>
        <v>STI DE BUZOS, AYUDANTES DE BUZO, PESCADORES ARTESANALES ALGUERAS Y ACTIVIDADES CONEXAS DE LAS CALETAS TOMÉ Y QUICHIUTO RSU 08.06.0043</v>
      </c>
      <c r="F842" s="354" t="s">
        <v>91</v>
      </c>
      <c r="G842" s="354" t="s">
        <v>91</v>
      </c>
      <c r="H842" s="356">
        <f>'Merluza común Artesanal'!G741</f>
        <v>7.6440000000000001</v>
      </c>
      <c r="I842" s="356">
        <f>'Merluza común Artesanal'!H741</f>
        <v>0</v>
      </c>
      <c r="J842" s="356">
        <f>'Merluza común Artesanal'!I741</f>
        <v>9.277000000000001</v>
      </c>
      <c r="K842" s="356">
        <f>'Merluza común Artesanal'!J741</f>
        <v>0</v>
      </c>
      <c r="L842" s="356">
        <f>'Merluza común Artesanal'!K741</f>
        <v>9.277000000000001</v>
      </c>
      <c r="M842" s="434">
        <f>'Merluza común Artesanal'!L741</f>
        <v>0</v>
      </c>
      <c r="N842" s="591" t="str">
        <f>'Merluza común Artesanal'!M741</f>
        <v>-</v>
      </c>
      <c r="O842" s="451">
        <f>Resumen_año!$C$5</f>
        <v>44018</v>
      </c>
      <c r="P842" s="475">
        <v>2020</v>
      </c>
    </row>
    <row r="843" spans="1:16" ht="15.75" customHeight="1">
      <c r="A843" s="354" t="s">
        <v>88</v>
      </c>
      <c r="B843" s="354" t="s">
        <v>89</v>
      </c>
      <c r="C843" s="354" t="s">
        <v>111</v>
      </c>
      <c r="D843" s="354" t="s">
        <v>104</v>
      </c>
      <c r="E843" s="348" t="str">
        <f>+'Merluza común Artesanal'!E740</f>
        <v>STI DE BUZOS, AYUDANTES DE BUZO, PESCADORES ARTESANALES ALGUERAS Y ACTIVIDADES CONEXAS DE LAS CALETAS TOMÉ Y QUICHIUTO RSU 08.06.0043</v>
      </c>
      <c r="F843" s="354" t="s">
        <v>92</v>
      </c>
      <c r="G843" s="354" t="s">
        <v>93</v>
      </c>
      <c r="H843" s="356">
        <f>'Merluza común Artesanal'!G742</f>
        <v>9.2769999999999992</v>
      </c>
      <c r="I843" s="356">
        <f>'Merluza común Artesanal'!H742</f>
        <v>0</v>
      </c>
      <c r="J843" s="356">
        <f>'Merluza común Artesanal'!I742</f>
        <v>18.554000000000002</v>
      </c>
      <c r="K843" s="356">
        <f>'Merluza común Artesanal'!J742</f>
        <v>0</v>
      </c>
      <c r="L843" s="356">
        <f>'Merluza común Artesanal'!K742</f>
        <v>18.554000000000002</v>
      </c>
      <c r="M843" s="434">
        <f>'Merluza común Artesanal'!L742</f>
        <v>0</v>
      </c>
      <c r="N843" s="591" t="str">
        <f>'Merluza común Artesanal'!M742</f>
        <v>-</v>
      </c>
      <c r="O843" s="451">
        <f>Resumen_año!$C$5</f>
        <v>44018</v>
      </c>
      <c r="P843" s="475">
        <v>2020</v>
      </c>
    </row>
    <row r="844" spans="1:16" ht="15.75" customHeight="1">
      <c r="A844" s="354" t="s">
        <v>88</v>
      </c>
      <c r="B844" s="354" t="s">
        <v>89</v>
      </c>
      <c r="C844" s="354" t="s">
        <v>111</v>
      </c>
      <c r="D844" s="354" t="s">
        <v>104</v>
      </c>
      <c r="E844" s="348" t="str">
        <f>+'Merluza común Artesanal'!E740</f>
        <v>STI DE BUZOS, AYUDANTES DE BUZO, PESCADORES ARTESANALES ALGUERAS Y ACTIVIDADES CONEXAS DE LAS CALETAS TOMÉ Y QUICHIUTO RSU 08.06.0043</v>
      </c>
      <c r="F844" s="354" t="s">
        <v>94</v>
      </c>
      <c r="G844" s="354" t="s">
        <v>95</v>
      </c>
      <c r="H844" s="356">
        <f>'Merluza común Artesanal'!N740</f>
        <v>18.554000000000002</v>
      </c>
      <c r="I844" s="356">
        <f>'Merluza común Artesanal'!O740</f>
        <v>0</v>
      </c>
      <c r="J844" s="356">
        <f>'Merluza común Artesanal'!P740</f>
        <v>18.554000000000002</v>
      </c>
      <c r="K844" s="356">
        <f>'Merluza común Artesanal'!Q740</f>
        <v>0</v>
      </c>
      <c r="L844" s="356">
        <f>'Merluza común Artesanal'!R740</f>
        <v>18.554000000000002</v>
      </c>
      <c r="M844" s="434">
        <f>'Merluza común Artesanal'!S740</f>
        <v>0</v>
      </c>
      <c r="N844" s="591" t="s">
        <v>258</v>
      </c>
      <c r="O844" s="451">
        <f>Resumen_año!$C$5</f>
        <v>44018</v>
      </c>
      <c r="P844" s="475">
        <v>2020</v>
      </c>
    </row>
    <row r="845" spans="1:16" ht="15.75" customHeight="1">
      <c r="A845" s="354" t="s">
        <v>88</v>
      </c>
      <c r="B845" s="354" t="s">
        <v>89</v>
      </c>
      <c r="C845" s="354" t="s">
        <v>111</v>
      </c>
      <c r="D845" s="354" t="s">
        <v>104</v>
      </c>
      <c r="E845" s="348" t="e">
        <f>+'Merluza común Artesanal'!#REF!</f>
        <v>#REF!</v>
      </c>
      <c r="F845" s="354" t="s">
        <v>91</v>
      </c>
      <c r="G845" s="354" t="s">
        <v>95</v>
      </c>
      <c r="H845" s="356" t="e">
        <f>'Merluza común Artesanal'!#REF!</f>
        <v>#REF!</v>
      </c>
      <c r="I845" s="356" t="e">
        <f>'Merluza común Artesanal'!#REF!</f>
        <v>#REF!</v>
      </c>
      <c r="J845" s="356" t="e">
        <f>'Merluza común Artesanal'!#REF!</f>
        <v>#REF!</v>
      </c>
      <c r="K845" s="356" t="e">
        <f>'Merluza común Artesanal'!#REF!</f>
        <v>#REF!</v>
      </c>
      <c r="L845" s="356" t="e">
        <f>'Merluza común Artesanal'!#REF!</f>
        <v>#REF!</v>
      </c>
      <c r="M845" s="434" t="e">
        <f>'Merluza común Artesanal'!#REF!</f>
        <v>#REF!</v>
      </c>
      <c r="N845" s="591" t="e">
        <f>'Merluza común Artesanal'!#REF!</f>
        <v>#REF!</v>
      </c>
      <c r="O845" s="451">
        <f>Resumen_año!$C$5</f>
        <v>44018</v>
      </c>
      <c r="P845" s="475">
        <v>2020</v>
      </c>
    </row>
    <row r="846" spans="1:16" ht="15.75" customHeight="1">
      <c r="A846" s="354" t="s">
        <v>88</v>
      </c>
      <c r="B846" s="354" t="s">
        <v>89</v>
      </c>
      <c r="C846" s="354" t="s">
        <v>111</v>
      </c>
      <c r="D846" s="354" t="s">
        <v>104</v>
      </c>
      <c r="E846" s="348" t="e">
        <f>+'Merluza común Artesanal'!#REF!</f>
        <v>#REF!</v>
      </c>
      <c r="F846" s="354" t="s">
        <v>91</v>
      </c>
      <c r="G846" s="354" t="s">
        <v>91</v>
      </c>
      <c r="H846" s="356" t="e">
        <f>'Merluza común Artesanal'!#REF!</f>
        <v>#REF!</v>
      </c>
      <c r="I846" s="356" t="e">
        <f>'Merluza común Artesanal'!#REF!</f>
        <v>#REF!</v>
      </c>
      <c r="J846" s="356" t="e">
        <f>'Merluza común Artesanal'!#REF!</f>
        <v>#REF!</v>
      </c>
      <c r="K846" s="356" t="e">
        <f>'Merluza común Artesanal'!#REF!</f>
        <v>#REF!</v>
      </c>
      <c r="L846" s="356" t="e">
        <f>'Merluza común Artesanal'!#REF!</f>
        <v>#REF!</v>
      </c>
      <c r="M846" s="434" t="e">
        <f>'Merluza común Artesanal'!#REF!</f>
        <v>#REF!</v>
      </c>
      <c r="N846" s="591" t="e">
        <f>'Merluza común Artesanal'!#REF!</f>
        <v>#REF!</v>
      </c>
      <c r="O846" s="451">
        <f>Resumen_año!$C$5</f>
        <v>44018</v>
      </c>
      <c r="P846" s="475">
        <v>2020</v>
      </c>
    </row>
    <row r="847" spans="1:16" ht="15.75" customHeight="1">
      <c r="A847" s="354" t="s">
        <v>88</v>
      </c>
      <c r="B847" s="354" t="s">
        <v>89</v>
      </c>
      <c r="C847" s="354" t="s">
        <v>111</v>
      </c>
      <c r="D847" s="354" t="s">
        <v>104</v>
      </c>
      <c r="E847" s="348" t="e">
        <f>+'Merluza común Artesanal'!#REF!</f>
        <v>#REF!</v>
      </c>
      <c r="F847" s="354" t="s">
        <v>92</v>
      </c>
      <c r="G847" s="354" t="s">
        <v>93</v>
      </c>
      <c r="H847" s="356" t="e">
        <f>'Merluza común Artesanal'!#REF!</f>
        <v>#REF!</v>
      </c>
      <c r="I847" s="356" t="e">
        <f>'Merluza común Artesanal'!#REF!</f>
        <v>#REF!</v>
      </c>
      <c r="J847" s="356" t="e">
        <f>'Merluza común Artesanal'!#REF!</f>
        <v>#REF!</v>
      </c>
      <c r="K847" s="356" t="e">
        <f>'Merluza común Artesanal'!#REF!</f>
        <v>#REF!</v>
      </c>
      <c r="L847" s="356" t="e">
        <f>'Merluza común Artesanal'!#REF!</f>
        <v>#REF!</v>
      </c>
      <c r="M847" s="434" t="e">
        <f>'Merluza común Artesanal'!#REF!</f>
        <v>#REF!</v>
      </c>
      <c r="N847" s="591" t="e">
        <f>'Merluza común Artesanal'!#REF!</f>
        <v>#REF!</v>
      </c>
      <c r="O847" s="451">
        <f>Resumen_año!$C$5</f>
        <v>44018</v>
      </c>
      <c r="P847" s="475">
        <v>2020</v>
      </c>
    </row>
    <row r="848" spans="1:16" ht="15.75" customHeight="1">
      <c r="A848" s="354" t="s">
        <v>88</v>
      </c>
      <c r="B848" s="354" t="s">
        <v>89</v>
      </c>
      <c r="C848" s="354" t="s">
        <v>111</v>
      </c>
      <c r="D848" s="354" t="s">
        <v>104</v>
      </c>
      <c r="E848" s="348" t="e">
        <f>+'Merluza común Artesanal'!#REF!</f>
        <v>#REF!</v>
      </c>
      <c r="F848" s="354" t="s">
        <v>94</v>
      </c>
      <c r="G848" s="354" t="s">
        <v>95</v>
      </c>
      <c r="H848" s="356" t="e">
        <f>'Merluza común Artesanal'!#REF!</f>
        <v>#REF!</v>
      </c>
      <c r="I848" s="356" t="e">
        <f>'Merluza común Artesanal'!#REF!</f>
        <v>#REF!</v>
      </c>
      <c r="J848" s="356" t="e">
        <f>'Merluza común Artesanal'!#REF!</f>
        <v>#REF!</v>
      </c>
      <c r="K848" s="356" t="e">
        <f>'Merluza común Artesanal'!#REF!</f>
        <v>#REF!</v>
      </c>
      <c r="L848" s="356" t="e">
        <f>'Merluza común Artesanal'!#REF!</f>
        <v>#REF!</v>
      </c>
      <c r="M848" s="434" t="e">
        <f>'Merluza común Artesanal'!#REF!</f>
        <v>#REF!</v>
      </c>
      <c r="N848" s="591" t="s">
        <v>258</v>
      </c>
      <c r="O848" s="451">
        <f>Resumen_año!$C$5</f>
        <v>44018</v>
      </c>
      <c r="P848" s="475">
        <v>2020</v>
      </c>
    </row>
    <row r="849" spans="1:16" ht="15.75" customHeight="1">
      <c r="A849" s="354" t="s">
        <v>88</v>
      </c>
      <c r="B849" s="354" t="s">
        <v>89</v>
      </c>
      <c r="C849" s="354" t="s">
        <v>111</v>
      </c>
      <c r="D849" s="354" t="s">
        <v>104</v>
      </c>
      <c r="E849" s="348" t="str">
        <f>+'Merluza común Artesanal'!E743</f>
        <v>STI ARMADORES PESCADORES ARTESANALES ALGUEROS Y RAMOS AFINES MEDITERRÁNEO RSU 08.05.0605</v>
      </c>
      <c r="F849" s="354" t="s">
        <v>91</v>
      </c>
      <c r="G849" s="354" t="s">
        <v>95</v>
      </c>
      <c r="H849" s="356">
        <f>'Merluza común Artesanal'!G743</f>
        <v>0.79100000000000004</v>
      </c>
      <c r="I849" s="356">
        <f>'Merluza común Artesanal'!H743</f>
        <v>0</v>
      </c>
      <c r="J849" s="356">
        <f>'Merluza común Artesanal'!I743</f>
        <v>0.79100000000000004</v>
      </c>
      <c r="K849" s="356">
        <f>'Merluza común Artesanal'!J743</f>
        <v>0</v>
      </c>
      <c r="L849" s="356">
        <f>'Merluza común Artesanal'!K743</f>
        <v>0.79100000000000004</v>
      </c>
      <c r="M849" s="434">
        <f>'Merluza común Artesanal'!L743</f>
        <v>0</v>
      </c>
      <c r="N849" s="591" t="str">
        <f>'Merluza común Artesanal'!M743</f>
        <v>-</v>
      </c>
      <c r="O849" s="451">
        <f>Resumen_año!$C$5</f>
        <v>44018</v>
      </c>
      <c r="P849" s="475">
        <v>2020</v>
      </c>
    </row>
    <row r="850" spans="1:16" ht="15.75" customHeight="1">
      <c r="A850" s="354" t="s">
        <v>88</v>
      </c>
      <c r="B850" s="354" t="s">
        <v>89</v>
      </c>
      <c r="C850" s="354" t="s">
        <v>111</v>
      </c>
      <c r="D850" s="354" t="s">
        <v>104</v>
      </c>
      <c r="E850" s="348" t="str">
        <f>+'Merluza común Artesanal'!E743</f>
        <v>STI ARMADORES PESCADORES ARTESANALES ALGUEROS Y RAMOS AFINES MEDITERRÁNEO RSU 08.05.0605</v>
      </c>
      <c r="F850" s="354" t="s">
        <v>91</v>
      </c>
      <c r="G850" s="354" t="s">
        <v>91</v>
      </c>
      <c r="H850" s="356">
        <f>'Merluza común Artesanal'!G744</f>
        <v>3.706</v>
      </c>
      <c r="I850" s="356">
        <f>'Merluza común Artesanal'!H744</f>
        <v>0</v>
      </c>
      <c r="J850" s="356">
        <f>'Merluza común Artesanal'!I744</f>
        <v>4.4969999999999999</v>
      </c>
      <c r="K850" s="356">
        <f>'Merluza común Artesanal'!J744</f>
        <v>0</v>
      </c>
      <c r="L850" s="356">
        <f>'Merluza común Artesanal'!K744</f>
        <v>4.4969999999999999</v>
      </c>
      <c r="M850" s="434">
        <f>'Merluza común Artesanal'!L744</f>
        <v>0</v>
      </c>
      <c r="N850" s="591" t="str">
        <f>'Merluza común Artesanal'!M744</f>
        <v>-</v>
      </c>
      <c r="O850" s="451">
        <f>Resumen_año!$C$5</f>
        <v>44018</v>
      </c>
      <c r="P850" s="475">
        <v>2020</v>
      </c>
    </row>
    <row r="851" spans="1:16" ht="15.75" customHeight="1">
      <c r="A851" s="354" t="s">
        <v>88</v>
      </c>
      <c r="B851" s="354" t="s">
        <v>89</v>
      </c>
      <c r="C851" s="354" t="s">
        <v>111</v>
      </c>
      <c r="D851" s="354" t="s">
        <v>104</v>
      </c>
      <c r="E851" s="348" t="str">
        <f>+'Merluza común Artesanal'!E743</f>
        <v>STI ARMADORES PESCADORES ARTESANALES ALGUEROS Y RAMOS AFINES MEDITERRÁNEO RSU 08.05.0605</v>
      </c>
      <c r="F851" s="354" t="s">
        <v>92</v>
      </c>
      <c r="G851" s="354" t="s">
        <v>93</v>
      </c>
      <c r="H851" s="356">
        <f>'Merluza común Artesanal'!G745</f>
        <v>4.4969999999999999</v>
      </c>
      <c r="I851" s="356">
        <f>'Merluza común Artesanal'!H745</f>
        <v>0</v>
      </c>
      <c r="J851" s="356">
        <f>'Merluza común Artesanal'!I745</f>
        <v>8.9939999999999998</v>
      </c>
      <c r="K851" s="356">
        <f>'Merluza común Artesanal'!J745</f>
        <v>0</v>
      </c>
      <c r="L851" s="356">
        <f>'Merluza común Artesanal'!K745</f>
        <v>8.9939999999999998</v>
      </c>
      <c r="M851" s="434">
        <f>'Merluza común Artesanal'!L745</f>
        <v>0</v>
      </c>
      <c r="N851" s="591" t="str">
        <f>'Merluza común Artesanal'!M745</f>
        <v>-</v>
      </c>
      <c r="O851" s="451">
        <f>Resumen_año!$C$5</f>
        <v>44018</v>
      </c>
      <c r="P851" s="475">
        <v>2020</v>
      </c>
    </row>
    <row r="852" spans="1:16" ht="15.75" customHeight="1">
      <c r="A852" s="354" t="s">
        <v>88</v>
      </c>
      <c r="B852" s="354" t="s">
        <v>89</v>
      </c>
      <c r="C852" s="354" t="s">
        <v>111</v>
      </c>
      <c r="D852" s="354" t="s">
        <v>104</v>
      </c>
      <c r="E852" s="348" t="str">
        <f>+'Merluza común Artesanal'!E743</f>
        <v>STI ARMADORES PESCADORES ARTESANALES ALGUEROS Y RAMOS AFINES MEDITERRÁNEO RSU 08.05.0605</v>
      </c>
      <c r="F852" s="354" t="s">
        <v>94</v>
      </c>
      <c r="G852" s="354" t="s">
        <v>95</v>
      </c>
      <c r="H852" s="356">
        <f>'Merluza común Artesanal'!N743</f>
        <v>8.9939999999999998</v>
      </c>
      <c r="I852" s="356">
        <f>'Merluza común Artesanal'!O743</f>
        <v>0</v>
      </c>
      <c r="J852" s="356">
        <f>'Merluza común Artesanal'!P743</f>
        <v>8.9939999999999998</v>
      </c>
      <c r="K852" s="356">
        <f>'Merluza común Artesanal'!Q743</f>
        <v>0</v>
      </c>
      <c r="L852" s="356">
        <f>'Merluza común Artesanal'!R743</f>
        <v>8.9939999999999998</v>
      </c>
      <c r="M852" s="434">
        <f>'Merluza común Artesanal'!S743</f>
        <v>0</v>
      </c>
      <c r="N852" s="591" t="s">
        <v>258</v>
      </c>
      <c r="O852" s="451">
        <f>Resumen_año!$C$5</f>
        <v>44018</v>
      </c>
      <c r="P852" s="475">
        <v>2020</v>
      </c>
    </row>
    <row r="853" spans="1:16" ht="15.75" customHeight="1">
      <c r="A853" s="354" t="s">
        <v>88</v>
      </c>
      <c r="B853" s="354" t="s">
        <v>89</v>
      </c>
      <c r="C853" s="354" t="s">
        <v>111</v>
      </c>
      <c r="D853" s="354" t="s">
        <v>104</v>
      </c>
      <c r="E853" s="348" t="str">
        <f>+'Merluza común Artesanal'!E746</f>
        <v>STI PESCA ARTESANAL ARMADORES BUZOS MARISCADORES RECOLECTORES DE ORILLA Y ACTIVIDADES CONEXAS CALETA COBQUECURA RSU 08.02.0176</v>
      </c>
      <c r="F853" s="354" t="s">
        <v>91</v>
      </c>
      <c r="G853" s="354" t="s">
        <v>95</v>
      </c>
      <c r="H853" s="356">
        <f>'Merluza común Artesanal'!G746</f>
        <v>1.371</v>
      </c>
      <c r="I853" s="356">
        <f>'Merluza común Artesanal'!H746</f>
        <v>0</v>
      </c>
      <c r="J853" s="356">
        <f>'Merluza común Artesanal'!I746</f>
        <v>1.371</v>
      </c>
      <c r="K853" s="356">
        <f>'Merluza común Artesanal'!J746</f>
        <v>1.25</v>
      </c>
      <c r="L853" s="356">
        <f>'Merluza común Artesanal'!K746</f>
        <v>0.121</v>
      </c>
      <c r="M853" s="434">
        <f>'Merluza común Artesanal'!L746</f>
        <v>0</v>
      </c>
      <c r="N853" s="591" t="str">
        <f>'Merluza común Artesanal'!M746</f>
        <v>-</v>
      </c>
      <c r="O853" s="451">
        <f>Resumen_año!$C$5</f>
        <v>44018</v>
      </c>
      <c r="P853" s="475">
        <v>2020</v>
      </c>
    </row>
    <row r="854" spans="1:16" ht="15.75" customHeight="1">
      <c r="A854" s="354" t="s">
        <v>88</v>
      </c>
      <c r="B854" s="354" t="s">
        <v>89</v>
      </c>
      <c r="C854" s="354" t="s">
        <v>111</v>
      </c>
      <c r="D854" s="354" t="s">
        <v>104</v>
      </c>
      <c r="E854" s="348" t="str">
        <f>+'Merluza común Artesanal'!E746</f>
        <v>STI PESCA ARTESANAL ARMADORES BUZOS MARISCADORES RECOLECTORES DE ORILLA Y ACTIVIDADES CONEXAS CALETA COBQUECURA RSU 08.02.0176</v>
      </c>
      <c r="F854" s="354" t="s">
        <v>91</v>
      </c>
      <c r="G854" s="354" t="s">
        <v>91</v>
      </c>
      <c r="H854" s="356">
        <f>'Merluza común Artesanal'!G747</f>
        <v>6.42</v>
      </c>
      <c r="I854" s="356">
        <f>'Merluza común Artesanal'!H747</f>
        <v>0</v>
      </c>
      <c r="J854" s="356">
        <f>'Merluza común Artesanal'!I747</f>
        <v>6.5410000000000004</v>
      </c>
      <c r="K854" s="356">
        <f>'Merluza común Artesanal'!J747</f>
        <v>3.665</v>
      </c>
      <c r="L854" s="356">
        <f>'Merluza común Artesanal'!K747</f>
        <v>2.8760000000000003</v>
      </c>
      <c r="M854" s="434">
        <f>'Merluza común Artesanal'!L747</f>
        <v>0.56031187891759671</v>
      </c>
      <c r="N854" s="592" t="str">
        <f>'Merluza común Artesanal'!M747</f>
        <v>-</v>
      </c>
      <c r="O854" s="451">
        <f>Resumen_año!$C$5</f>
        <v>44018</v>
      </c>
      <c r="P854" s="475">
        <v>2020</v>
      </c>
    </row>
    <row r="855" spans="1:16" ht="15.75" customHeight="1">
      <c r="A855" s="354" t="s">
        <v>88</v>
      </c>
      <c r="B855" s="354" t="s">
        <v>89</v>
      </c>
      <c r="C855" s="354" t="s">
        <v>111</v>
      </c>
      <c r="D855" s="354" t="s">
        <v>104</v>
      </c>
      <c r="E855" s="348" t="str">
        <f>+'Merluza común Artesanal'!E746</f>
        <v>STI PESCA ARTESANAL ARMADORES BUZOS MARISCADORES RECOLECTORES DE ORILLA Y ACTIVIDADES CONEXAS CALETA COBQUECURA RSU 08.02.0176</v>
      </c>
      <c r="F855" s="354" t="s">
        <v>92</v>
      </c>
      <c r="G855" s="354" t="s">
        <v>93</v>
      </c>
      <c r="H855" s="356">
        <f>'Merluza común Artesanal'!G748</f>
        <v>7.7910000000000004</v>
      </c>
      <c r="I855" s="356">
        <f>'Merluza común Artesanal'!H748</f>
        <v>0</v>
      </c>
      <c r="J855" s="356">
        <f>'Merluza común Artesanal'!I748</f>
        <v>10.667000000000002</v>
      </c>
      <c r="K855" s="356">
        <f>'Merluza común Artesanal'!J748</f>
        <v>0</v>
      </c>
      <c r="L855" s="356">
        <f>'Merluza común Artesanal'!K748</f>
        <v>10.667000000000002</v>
      </c>
      <c r="M855" s="434">
        <f>'Merluza común Artesanal'!L748</f>
        <v>0</v>
      </c>
      <c r="N855" s="591" t="str">
        <f>'Merluza común Artesanal'!M748</f>
        <v>-</v>
      </c>
      <c r="O855" s="451">
        <f>Resumen_año!$C$5</f>
        <v>44018</v>
      </c>
      <c r="P855" s="475">
        <v>2020</v>
      </c>
    </row>
    <row r="856" spans="1:16" ht="15.75" customHeight="1">
      <c r="A856" s="354" t="s">
        <v>88</v>
      </c>
      <c r="B856" s="354" t="s">
        <v>89</v>
      </c>
      <c r="C856" s="354" t="s">
        <v>111</v>
      </c>
      <c r="D856" s="354" t="s">
        <v>104</v>
      </c>
      <c r="E856" s="348" t="str">
        <f>+'Merluza común Artesanal'!E746</f>
        <v>STI PESCA ARTESANAL ARMADORES BUZOS MARISCADORES RECOLECTORES DE ORILLA Y ACTIVIDADES CONEXAS CALETA COBQUECURA RSU 08.02.0176</v>
      </c>
      <c r="F856" s="354" t="s">
        <v>94</v>
      </c>
      <c r="G856" s="354" t="s">
        <v>95</v>
      </c>
      <c r="H856" s="356">
        <f>'Merluza común Artesanal'!N746</f>
        <v>15.582000000000001</v>
      </c>
      <c r="I856" s="356">
        <f>'Merluza común Artesanal'!O746</f>
        <v>0</v>
      </c>
      <c r="J856" s="356">
        <f>'Merluza común Artesanal'!P746</f>
        <v>15.582000000000001</v>
      </c>
      <c r="K856" s="356">
        <f>'Merluza común Artesanal'!Q746</f>
        <v>4.915</v>
      </c>
      <c r="L856" s="356">
        <f>'Merluza común Artesanal'!R746</f>
        <v>10.667000000000002</v>
      </c>
      <c r="M856" s="434">
        <f>'Merluza común Artesanal'!S746</f>
        <v>0.3154280580156591</v>
      </c>
      <c r="N856" s="591" t="s">
        <v>258</v>
      </c>
      <c r="O856" s="451">
        <f>Resumen_año!$C$5</f>
        <v>44018</v>
      </c>
      <c r="P856" s="475">
        <v>2020</v>
      </c>
    </row>
    <row r="857" spans="1:16" ht="15.75" customHeight="1">
      <c r="A857" s="354" t="s">
        <v>88</v>
      </c>
      <c r="B857" s="354" t="s">
        <v>89</v>
      </c>
      <c r="C857" s="354" t="s">
        <v>111</v>
      </c>
      <c r="D857" s="354" t="s">
        <v>104</v>
      </c>
      <c r="E857" s="348" t="str">
        <f>+'Merluza común Artesanal'!E749</f>
        <v>STI PESCADORES ARTESANALES Y ALGUEROS VILLARICA-DICHATO RSU 08.06.0055</v>
      </c>
      <c r="F857" s="354" t="s">
        <v>91</v>
      </c>
      <c r="G857" s="354" t="s">
        <v>91</v>
      </c>
      <c r="H857" s="356">
        <f>'Merluza común Artesanal'!G749</f>
        <v>1.3180000000000001</v>
      </c>
      <c r="I857" s="356">
        <f>'Merluza común Artesanal'!H749</f>
        <v>0</v>
      </c>
      <c r="J857" s="356">
        <f>'Merluza común Artesanal'!I749</f>
        <v>1.3180000000000001</v>
      </c>
      <c r="K857" s="356">
        <f>'Merluza común Artesanal'!J749</f>
        <v>0</v>
      </c>
      <c r="L857" s="356">
        <f>'Merluza común Artesanal'!K749</f>
        <v>1.3180000000000001</v>
      </c>
      <c r="M857" s="434">
        <f>'Merluza común Artesanal'!L749</f>
        <v>0</v>
      </c>
      <c r="N857" s="591" t="str">
        <f>'Merluza común Artesanal'!M749</f>
        <v>-</v>
      </c>
      <c r="O857" s="451">
        <f>Resumen_año!$C$5</f>
        <v>44018</v>
      </c>
      <c r="P857" s="475">
        <v>2020</v>
      </c>
    </row>
    <row r="858" spans="1:16" ht="15.75" customHeight="1">
      <c r="A858" s="354" t="s">
        <v>88</v>
      </c>
      <c r="B858" s="354" t="s">
        <v>89</v>
      </c>
      <c r="C858" s="354" t="s">
        <v>111</v>
      </c>
      <c r="D858" s="354" t="s">
        <v>104</v>
      </c>
      <c r="E858" s="348" t="str">
        <f>+'Merluza común Artesanal'!E749</f>
        <v>STI PESCADORES ARTESANALES Y ALGUEROS VILLARICA-DICHATO RSU 08.06.0055</v>
      </c>
      <c r="F858" s="354" t="s">
        <v>92</v>
      </c>
      <c r="G858" s="354" t="s">
        <v>93</v>
      </c>
      <c r="H858" s="356">
        <f>'Merluza común Artesanal'!G750</f>
        <v>6.1710000000000003</v>
      </c>
      <c r="I858" s="356">
        <f>'Merluza común Artesanal'!H750</f>
        <v>0</v>
      </c>
      <c r="J858" s="356">
        <f>'Merluza común Artesanal'!I750</f>
        <v>7.4890000000000008</v>
      </c>
      <c r="K858" s="356">
        <f>'Merluza común Artesanal'!J750</f>
        <v>0.84</v>
      </c>
      <c r="L858" s="356">
        <f>'Merluza común Artesanal'!K750</f>
        <v>6.6490000000000009</v>
      </c>
      <c r="M858" s="434">
        <f>'Merluza común Artesanal'!L750</f>
        <v>0.11216450794498596</v>
      </c>
      <c r="N858" s="591" t="str">
        <f>'Merluza común Artesanal'!M750</f>
        <v>-</v>
      </c>
      <c r="O858" s="451">
        <f>Resumen_año!$C$5</f>
        <v>44018</v>
      </c>
      <c r="P858" s="475">
        <v>2020</v>
      </c>
    </row>
    <row r="859" spans="1:16" ht="15.75" customHeight="1">
      <c r="A859" s="354" t="s">
        <v>88</v>
      </c>
      <c r="B859" s="354" t="s">
        <v>89</v>
      </c>
      <c r="C859" s="354" t="s">
        <v>111</v>
      </c>
      <c r="D859" s="354" t="s">
        <v>104</v>
      </c>
      <c r="E859" s="348" t="str">
        <f>+'Merluza común Artesanal'!E749</f>
        <v>STI PESCADORES ARTESANALES Y ALGUEROS VILLARICA-DICHATO RSU 08.06.0055</v>
      </c>
      <c r="F859" s="354" t="s">
        <v>94</v>
      </c>
      <c r="G859" s="354" t="s">
        <v>95</v>
      </c>
      <c r="H859" s="356">
        <f>'Merluza común Artesanal'!G751</f>
        <v>7.4889999999999999</v>
      </c>
      <c r="I859" s="356">
        <f>'Merluza común Artesanal'!H751</f>
        <v>0</v>
      </c>
      <c r="J859" s="356">
        <f>'Merluza común Artesanal'!I751</f>
        <v>14.138000000000002</v>
      </c>
      <c r="K859" s="356">
        <f>'Merluza común Artesanal'!J751</f>
        <v>0</v>
      </c>
      <c r="L859" s="356">
        <f>'Merluza común Artesanal'!K751</f>
        <v>14.138000000000002</v>
      </c>
      <c r="M859" s="434">
        <f>'Merluza común Artesanal'!L751</f>
        <v>0</v>
      </c>
      <c r="N859" s="591" t="str">
        <f>'Merluza común Artesanal'!M751</f>
        <v>-</v>
      </c>
      <c r="O859" s="451">
        <f>Resumen_año!$C$5</f>
        <v>44018</v>
      </c>
      <c r="P859" s="475">
        <v>2020</v>
      </c>
    </row>
    <row r="860" spans="1:16" ht="15.75" customHeight="1">
      <c r="A860" s="354" t="s">
        <v>88</v>
      </c>
      <c r="B860" s="354" t="s">
        <v>89</v>
      </c>
      <c r="C860" s="354" t="s">
        <v>111</v>
      </c>
      <c r="D860" s="354" t="s">
        <v>104</v>
      </c>
      <c r="E860" s="348" t="str">
        <f>+'Merluza común Artesanal'!E749</f>
        <v>STI PESCADORES ARTESANALES Y ALGUEROS VILLARICA-DICHATO RSU 08.06.0055</v>
      </c>
      <c r="F860" s="354" t="s">
        <v>91</v>
      </c>
      <c r="G860" s="354" t="s">
        <v>95</v>
      </c>
      <c r="H860" s="356">
        <f>'Merluza común Artesanal'!N749</f>
        <v>14.978000000000002</v>
      </c>
      <c r="I860" s="356">
        <f>'Merluza común Artesanal'!O749</f>
        <v>0</v>
      </c>
      <c r="J860" s="356">
        <f>'Merluza común Artesanal'!P749</f>
        <v>14.978000000000002</v>
      </c>
      <c r="K860" s="356">
        <f>'Merluza común Artesanal'!Q749</f>
        <v>0.84</v>
      </c>
      <c r="L860" s="356">
        <f>'Merluza común Artesanal'!R749</f>
        <v>14.138000000000002</v>
      </c>
      <c r="M860" s="434">
        <f>'Merluza común Artesanal'!S749</f>
        <v>5.6082253972492981E-2</v>
      </c>
      <c r="N860" s="591" t="s">
        <v>258</v>
      </c>
      <c r="O860" s="451">
        <f>Resumen_año!$C$5</f>
        <v>44018</v>
      </c>
      <c r="P860" s="475">
        <v>2020</v>
      </c>
    </row>
    <row r="861" spans="1:16" ht="15.75" customHeight="1">
      <c r="A861" s="354" t="s">
        <v>88</v>
      </c>
      <c r="B861" s="354" t="s">
        <v>89</v>
      </c>
      <c r="C861" s="354" t="s">
        <v>111</v>
      </c>
      <c r="D861" s="354" t="s">
        <v>104</v>
      </c>
      <c r="E861" s="348" t="str">
        <f>+'Merluza común Artesanal'!E752</f>
        <v>STI PESCADORES ARMADORES Y BUZOS MARISCADORES Y ACTIVIDADES CONEXAS SIPARBUM RSU 08.05.0424</v>
      </c>
      <c r="F861" s="354" t="s">
        <v>91</v>
      </c>
      <c r="G861" s="354" t="s">
        <v>91</v>
      </c>
      <c r="H861" s="356">
        <f>'Merluza común Artesanal'!G752</f>
        <v>9.2759999999999998</v>
      </c>
      <c r="I861" s="356">
        <f>'Merluza común Artesanal'!H752</f>
        <v>0</v>
      </c>
      <c r="J861" s="356">
        <f>'Merluza común Artesanal'!I752</f>
        <v>9.2759999999999998</v>
      </c>
      <c r="K861" s="356">
        <f>'Merluza común Artesanal'!J752</f>
        <v>1.004</v>
      </c>
      <c r="L861" s="356">
        <f>'Merluza común Artesanal'!K752</f>
        <v>8.2720000000000002</v>
      </c>
      <c r="M861" s="434">
        <f>'Merluza común Artesanal'!L752</f>
        <v>0</v>
      </c>
      <c r="N861" s="591" t="str">
        <f>'Merluza común Artesanal'!M752</f>
        <v>-</v>
      </c>
      <c r="O861" s="451">
        <f>Resumen_año!$C$5</f>
        <v>44018</v>
      </c>
      <c r="P861" s="475">
        <v>2020</v>
      </c>
    </row>
    <row r="862" spans="1:16" ht="15.75" customHeight="1">
      <c r="A862" s="354" t="s">
        <v>88</v>
      </c>
      <c r="B862" s="354" t="s">
        <v>89</v>
      </c>
      <c r="C862" s="354" t="s">
        <v>111</v>
      </c>
      <c r="D862" s="354" t="s">
        <v>104</v>
      </c>
      <c r="E862" s="348" t="str">
        <f>+'Merluza común Artesanal'!E752</f>
        <v>STI PESCADORES ARMADORES Y BUZOS MARISCADORES Y ACTIVIDADES CONEXAS SIPARBUM RSU 08.05.0424</v>
      </c>
      <c r="F862" s="354" t="s">
        <v>92</v>
      </c>
      <c r="G862" s="354" t="s">
        <v>93</v>
      </c>
      <c r="H862" s="356">
        <f>'Merluza común Artesanal'!G753</f>
        <v>43.427999999999997</v>
      </c>
      <c r="I862" s="356">
        <f>'Merluza común Artesanal'!H753</f>
        <v>0</v>
      </c>
      <c r="J862" s="356">
        <f>'Merluza común Artesanal'!I753</f>
        <v>51.699999999999996</v>
      </c>
      <c r="K862" s="356">
        <f>'Merluza común Artesanal'!J753</f>
        <v>1.4</v>
      </c>
      <c r="L862" s="356">
        <f>'Merluza común Artesanal'!K753</f>
        <v>50.3</v>
      </c>
      <c r="M862" s="434">
        <f>'Merluza común Artesanal'!L753</f>
        <v>2.7079303675048357E-2</v>
      </c>
      <c r="N862" s="591" t="str">
        <f>'Merluza común Artesanal'!M753</f>
        <v>-</v>
      </c>
      <c r="O862" s="451">
        <f>Resumen_año!$C$5</f>
        <v>44018</v>
      </c>
      <c r="P862" s="475">
        <v>2020</v>
      </c>
    </row>
    <row r="863" spans="1:16" ht="15.75" customHeight="1">
      <c r="A863" s="354" t="s">
        <v>88</v>
      </c>
      <c r="B863" s="354" t="s">
        <v>89</v>
      </c>
      <c r="C863" s="354" t="s">
        <v>111</v>
      </c>
      <c r="D863" s="354" t="s">
        <v>104</v>
      </c>
      <c r="E863" s="348" t="str">
        <f>+'Merluza común Artesanal'!E752</f>
        <v>STI PESCADORES ARMADORES Y BUZOS MARISCADORES Y ACTIVIDADES CONEXAS SIPARBUM RSU 08.05.0424</v>
      </c>
      <c r="F863" s="354" t="s">
        <v>94</v>
      </c>
      <c r="G863" s="354" t="s">
        <v>95</v>
      </c>
      <c r="H863" s="356">
        <f>'Merluza común Artesanal'!G754</f>
        <v>52.703000000000003</v>
      </c>
      <c r="I863" s="356">
        <f>'Merluza común Artesanal'!H754</f>
        <v>0</v>
      </c>
      <c r="J863" s="356">
        <f>'Merluza común Artesanal'!I754</f>
        <v>103.003</v>
      </c>
      <c r="K863" s="356">
        <f>'Merluza común Artesanal'!J754</f>
        <v>0</v>
      </c>
      <c r="L863" s="356">
        <f>'Merluza común Artesanal'!K754</f>
        <v>103.003</v>
      </c>
      <c r="M863" s="434">
        <f>'Merluza común Artesanal'!L754</f>
        <v>0</v>
      </c>
      <c r="N863" s="591" t="str">
        <f>'Merluza común Artesanal'!M754</f>
        <v>-</v>
      </c>
      <c r="O863" s="451">
        <f>Resumen_año!$C$5</f>
        <v>44018</v>
      </c>
      <c r="P863" s="475">
        <v>2020</v>
      </c>
    </row>
    <row r="864" spans="1:16" ht="15.75" customHeight="1">
      <c r="A864" s="354" t="s">
        <v>88</v>
      </c>
      <c r="B864" s="354" t="s">
        <v>89</v>
      </c>
      <c r="C864" s="354" t="s">
        <v>111</v>
      </c>
      <c r="D864" s="354" t="s">
        <v>104</v>
      </c>
      <c r="E864" s="348" t="str">
        <f>+'Merluza común Artesanal'!E752</f>
        <v>STI PESCADORES ARMADORES Y BUZOS MARISCADORES Y ACTIVIDADES CONEXAS SIPARBUM RSU 08.05.0424</v>
      </c>
      <c r="F864" s="354" t="s">
        <v>91</v>
      </c>
      <c r="G864" s="354" t="s">
        <v>95</v>
      </c>
      <c r="H864" s="356">
        <f>'Merluza común Artesanal'!N752</f>
        <v>105.407</v>
      </c>
      <c r="I864" s="356">
        <f>'Merluza común Artesanal'!O752</f>
        <v>0</v>
      </c>
      <c r="J864" s="356">
        <f>'Merluza común Artesanal'!P752</f>
        <v>105.407</v>
      </c>
      <c r="K864" s="356">
        <f>'Merluza común Artesanal'!Q752</f>
        <v>2.4039999999999999</v>
      </c>
      <c r="L864" s="356">
        <f>'Merluza común Artesanal'!R752</f>
        <v>103.003</v>
      </c>
      <c r="M864" s="434">
        <f>'Merluza común Artesanal'!S752</f>
        <v>2.2806834460709441E-2</v>
      </c>
      <c r="N864" s="591" t="s">
        <v>258</v>
      </c>
      <c r="O864" s="451">
        <f>Resumen_año!$C$5</f>
        <v>44018</v>
      </c>
      <c r="P864" s="475">
        <v>2020</v>
      </c>
    </row>
    <row r="865" spans="1:16" ht="15.75" customHeight="1">
      <c r="A865" s="354" t="s">
        <v>88</v>
      </c>
      <c r="B865" s="354" t="s">
        <v>89</v>
      </c>
      <c r="C865" s="354" t="s">
        <v>111</v>
      </c>
      <c r="D865" s="354" t="s">
        <v>104</v>
      </c>
      <c r="E865" s="348" t="str">
        <f>+'Merluza común Artesanal'!E755</f>
        <v>STI PESCADORES ARTESANALES ARMADORES Y ACTIVIDADES CONEZAS DE CALETA COLIUMO RSU 08.06.0150</v>
      </c>
      <c r="F865" s="354" t="s">
        <v>91</v>
      </c>
      <c r="G865" s="354" t="s">
        <v>91</v>
      </c>
      <c r="H865" s="356">
        <f>'Merluza común Artesanal'!G755</f>
        <v>21.260999999999999</v>
      </c>
      <c r="I865" s="356">
        <f>'Merluza común Artesanal'!H755</f>
        <v>0</v>
      </c>
      <c r="J865" s="356">
        <f>'Merluza común Artesanal'!I755</f>
        <v>21.260999999999999</v>
      </c>
      <c r="K865" s="356">
        <f>'Merluza común Artesanal'!J755</f>
        <v>2.1110000000000002</v>
      </c>
      <c r="L865" s="356">
        <f>'Merluza común Artesanal'!K755</f>
        <v>19.149999999999999</v>
      </c>
      <c r="M865" s="434">
        <f>'Merluza común Artesanal'!L755</f>
        <v>0</v>
      </c>
      <c r="N865" s="591" t="str">
        <f>'Merluza común Artesanal'!M755</f>
        <v>-</v>
      </c>
      <c r="O865" s="451">
        <f>Resumen_año!$C$5</f>
        <v>44018</v>
      </c>
      <c r="P865" s="475">
        <v>2020</v>
      </c>
    </row>
    <row r="866" spans="1:16" ht="15.75" customHeight="1">
      <c r="A866" s="354" t="s">
        <v>88</v>
      </c>
      <c r="B866" s="354" t="s">
        <v>89</v>
      </c>
      <c r="C866" s="354" t="s">
        <v>111</v>
      </c>
      <c r="D866" s="354" t="s">
        <v>104</v>
      </c>
      <c r="E866" s="348" t="str">
        <f>+'Merluza común Artesanal'!E755</f>
        <v>STI PESCADORES ARTESANALES ARMADORES Y ACTIVIDADES CONEZAS DE CALETA COLIUMO RSU 08.06.0150</v>
      </c>
      <c r="F866" s="354" t="s">
        <v>92</v>
      </c>
      <c r="G866" s="354" t="s">
        <v>93</v>
      </c>
      <c r="H866" s="356">
        <f>'Merluza común Artesanal'!G756</f>
        <v>99.539000000000001</v>
      </c>
      <c r="I866" s="356">
        <f>'Merluza común Artesanal'!H756</f>
        <v>0</v>
      </c>
      <c r="J866" s="356">
        <f>'Merluza común Artesanal'!I756</f>
        <v>118.68899999999999</v>
      </c>
      <c r="K866" s="356">
        <f>'Merluza común Artesanal'!J756</f>
        <v>21.003</v>
      </c>
      <c r="L866" s="356">
        <f>'Merluza común Artesanal'!K756</f>
        <v>97.685999999999993</v>
      </c>
      <c r="M866" s="434">
        <f>'Merluza común Artesanal'!L756</f>
        <v>0.17695826908980614</v>
      </c>
      <c r="N866" s="591" t="str">
        <f>'Merluza común Artesanal'!M756</f>
        <v>-</v>
      </c>
      <c r="O866" s="451">
        <f>Resumen_año!$C$5</f>
        <v>44018</v>
      </c>
      <c r="P866" s="475">
        <v>2020</v>
      </c>
    </row>
    <row r="867" spans="1:16" ht="15.75" customHeight="1">
      <c r="A867" s="354" t="s">
        <v>88</v>
      </c>
      <c r="B867" s="354" t="s">
        <v>89</v>
      </c>
      <c r="C867" s="354" t="s">
        <v>111</v>
      </c>
      <c r="D867" s="354" t="s">
        <v>104</v>
      </c>
      <c r="E867" s="348" t="str">
        <f>+'Merluza común Artesanal'!E755</f>
        <v>STI PESCADORES ARTESANALES ARMADORES Y ACTIVIDADES CONEZAS DE CALETA COLIUMO RSU 08.06.0150</v>
      </c>
      <c r="F867" s="354" t="s">
        <v>94</v>
      </c>
      <c r="G867" s="354" t="s">
        <v>95</v>
      </c>
      <c r="H867" s="356">
        <f>'Merluza común Artesanal'!G757</f>
        <v>120.8</v>
      </c>
      <c r="I867" s="356">
        <f>'Merluza común Artesanal'!H757</f>
        <v>0</v>
      </c>
      <c r="J867" s="356">
        <f>'Merluza común Artesanal'!I757</f>
        <v>218.48599999999999</v>
      </c>
      <c r="K867" s="356">
        <f>'Merluza común Artesanal'!J757</f>
        <v>0.28000000000000003</v>
      </c>
      <c r="L867" s="356">
        <f>'Merluza común Artesanal'!K757</f>
        <v>218.20599999999999</v>
      </c>
      <c r="M867" s="434">
        <f>'Merluza común Artesanal'!L757</f>
        <v>1.2815466437208793E-3</v>
      </c>
      <c r="N867" s="591" t="str">
        <f>'Merluza común Artesanal'!M757</f>
        <v>-</v>
      </c>
      <c r="O867" s="451">
        <f>Resumen_año!$C$5</f>
        <v>44018</v>
      </c>
      <c r="P867" s="475">
        <v>2020</v>
      </c>
    </row>
    <row r="868" spans="1:16" ht="15.75" customHeight="1">
      <c r="A868" s="354" t="s">
        <v>88</v>
      </c>
      <c r="B868" s="354" t="s">
        <v>89</v>
      </c>
      <c r="C868" s="354" t="s">
        <v>111</v>
      </c>
      <c r="D868" s="354" t="s">
        <v>104</v>
      </c>
      <c r="E868" s="348" t="str">
        <f>+'Merluza común Artesanal'!E755</f>
        <v>STI PESCADORES ARTESANALES ARMADORES Y ACTIVIDADES CONEZAS DE CALETA COLIUMO RSU 08.06.0150</v>
      </c>
      <c r="F868" s="354" t="s">
        <v>91</v>
      </c>
      <c r="G868" s="354" t="s">
        <v>95</v>
      </c>
      <c r="H868" s="356">
        <f>'Merluza común Artesanal'!N755</f>
        <v>241.6</v>
      </c>
      <c r="I868" s="356">
        <f>'Merluza común Artesanal'!O755</f>
        <v>0</v>
      </c>
      <c r="J868" s="356">
        <f>'Merluza común Artesanal'!P755</f>
        <v>241.6</v>
      </c>
      <c r="K868" s="356">
        <f>'Merluza común Artesanal'!Q755</f>
        <v>23.394000000000002</v>
      </c>
      <c r="L868" s="356">
        <f>'Merluza común Artesanal'!R755</f>
        <v>218.20599999999999</v>
      </c>
      <c r="M868" s="434">
        <f>'Merluza común Artesanal'!S755</f>
        <v>9.6829470198675507E-2</v>
      </c>
      <c r="N868" s="591" t="s">
        <v>258</v>
      </c>
      <c r="O868" s="451">
        <f>Resumen_año!$C$5</f>
        <v>44018</v>
      </c>
      <c r="P868" s="475">
        <v>2020</v>
      </c>
    </row>
    <row r="869" spans="1:16" ht="15.75" customHeight="1">
      <c r="A869" s="354" t="s">
        <v>88</v>
      </c>
      <c r="B869" s="354" t="s">
        <v>89</v>
      </c>
      <c r="C869" s="354" t="s">
        <v>111</v>
      </c>
      <c r="D869" s="354" t="s">
        <v>104</v>
      </c>
      <c r="E869" s="348" t="str">
        <f>+'Merluza común Artesanal'!E758</f>
        <v>STI PESCADORES ARTESANALES BUZOS MARISCADORES CALETA CANTERA RSU 08.05.0210</v>
      </c>
      <c r="F869" s="354" t="s">
        <v>91</v>
      </c>
      <c r="G869" s="354" t="s">
        <v>91</v>
      </c>
      <c r="H869" s="356">
        <f>'Merluza común Artesanal'!G758</f>
        <v>1.68</v>
      </c>
      <c r="I869" s="356">
        <f>'Merluza común Artesanal'!H758</f>
        <v>0</v>
      </c>
      <c r="J869" s="356">
        <f>'Merluza común Artesanal'!I758</f>
        <v>1.68</v>
      </c>
      <c r="K869" s="356">
        <f>'Merluza común Artesanal'!J758</f>
        <v>0</v>
      </c>
      <c r="L869" s="356">
        <f>'Merluza común Artesanal'!K758</f>
        <v>1.68</v>
      </c>
      <c r="M869" s="434">
        <f>'Merluza común Artesanal'!L758</f>
        <v>0</v>
      </c>
      <c r="N869" s="591" t="str">
        <f>'Merluza común Artesanal'!M758</f>
        <v>-</v>
      </c>
      <c r="O869" s="451">
        <f>Resumen_año!$C$5</f>
        <v>44018</v>
      </c>
      <c r="P869" s="475">
        <v>2020</v>
      </c>
    </row>
    <row r="870" spans="1:16" ht="15.75" customHeight="1">
      <c r="A870" s="354" t="s">
        <v>88</v>
      </c>
      <c r="B870" s="354" t="s">
        <v>89</v>
      </c>
      <c r="C870" s="354" t="s">
        <v>111</v>
      </c>
      <c r="D870" s="354" t="s">
        <v>104</v>
      </c>
      <c r="E870" s="348" t="str">
        <f>+'Merluza común Artesanal'!E758</f>
        <v>STI PESCADORES ARTESANALES BUZOS MARISCADORES CALETA CANTERA RSU 08.05.0210</v>
      </c>
      <c r="F870" s="354" t="s">
        <v>92</v>
      </c>
      <c r="G870" s="354" t="s">
        <v>93</v>
      </c>
      <c r="H870" s="356">
        <f>'Merluza común Artesanal'!G759</f>
        <v>7.8650000000000002</v>
      </c>
      <c r="I870" s="356">
        <f>'Merluza común Artesanal'!H759</f>
        <v>0</v>
      </c>
      <c r="J870" s="356">
        <f>'Merluza común Artesanal'!I759</f>
        <v>9.5449999999999999</v>
      </c>
      <c r="K870" s="356">
        <f>'Merluza común Artesanal'!J759</f>
        <v>0</v>
      </c>
      <c r="L870" s="356">
        <f>'Merluza común Artesanal'!K759</f>
        <v>9.5449999999999999</v>
      </c>
      <c r="M870" s="434">
        <f>'Merluza común Artesanal'!L759</f>
        <v>0</v>
      </c>
      <c r="N870" s="591" t="str">
        <f>'Merluza común Artesanal'!M759</f>
        <v>-</v>
      </c>
      <c r="O870" s="451">
        <f>Resumen_año!$C$5</f>
        <v>44018</v>
      </c>
      <c r="P870" s="475">
        <v>2020</v>
      </c>
    </row>
    <row r="871" spans="1:16" ht="15.75" customHeight="1">
      <c r="A871" s="354" t="s">
        <v>88</v>
      </c>
      <c r="B871" s="354" t="s">
        <v>89</v>
      </c>
      <c r="C871" s="354" t="s">
        <v>111</v>
      </c>
      <c r="D871" s="354" t="s">
        <v>104</v>
      </c>
      <c r="E871" s="348" t="str">
        <f>+'Merluza común Artesanal'!E758</f>
        <v>STI PESCADORES ARTESANALES BUZOS MARISCADORES CALETA CANTERA RSU 08.05.0210</v>
      </c>
      <c r="F871" s="354" t="s">
        <v>94</v>
      </c>
      <c r="G871" s="354" t="s">
        <v>95</v>
      </c>
      <c r="H871" s="356">
        <f>'Merluza común Artesanal'!G760</f>
        <v>9.5449999999999999</v>
      </c>
      <c r="I871" s="356">
        <f>'Merluza común Artesanal'!H760</f>
        <v>0</v>
      </c>
      <c r="J871" s="356">
        <f>'Merluza común Artesanal'!I760</f>
        <v>19.09</v>
      </c>
      <c r="K871" s="356">
        <f>'Merluza común Artesanal'!J760</f>
        <v>0</v>
      </c>
      <c r="L871" s="356">
        <f>'Merluza común Artesanal'!K760</f>
        <v>19.09</v>
      </c>
      <c r="M871" s="434">
        <f>'Merluza común Artesanal'!L760</f>
        <v>0</v>
      </c>
      <c r="N871" s="591" t="str">
        <f>'Merluza común Artesanal'!M760</f>
        <v>-</v>
      </c>
      <c r="O871" s="451">
        <f>Resumen_año!$C$5</f>
        <v>44018</v>
      </c>
      <c r="P871" s="475">
        <v>2020</v>
      </c>
    </row>
    <row r="872" spans="1:16" ht="15.75" customHeight="1">
      <c r="A872" s="354" t="s">
        <v>88</v>
      </c>
      <c r="B872" s="354" t="s">
        <v>89</v>
      </c>
      <c r="C872" s="354" t="s">
        <v>111</v>
      </c>
      <c r="D872" s="354" t="s">
        <v>104</v>
      </c>
      <c r="E872" s="348" t="str">
        <f>+'Merluza común Artesanal'!E758</f>
        <v>STI PESCADORES ARTESANALES BUZOS MARISCADORES CALETA CANTERA RSU 08.05.0210</v>
      </c>
      <c r="F872" s="354" t="s">
        <v>91</v>
      </c>
      <c r="G872" s="354" t="s">
        <v>95</v>
      </c>
      <c r="H872" s="356">
        <f>'Merluza común Artesanal'!N758</f>
        <v>19.09</v>
      </c>
      <c r="I872" s="356">
        <f>'Merluza común Artesanal'!O758</f>
        <v>0</v>
      </c>
      <c r="J872" s="356">
        <f>'Merluza común Artesanal'!P758</f>
        <v>19.09</v>
      </c>
      <c r="K872" s="356">
        <f>'Merluza común Artesanal'!Q758</f>
        <v>0</v>
      </c>
      <c r="L872" s="356">
        <f>'Merluza común Artesanal'!R758</f>
        <v>19.09</v>
      </c>
      <c r="M872" s="434">
        <f>'Merluza común Artesanal'!S758</f>
        <v>0</v>
      </c>
      <c r="N872" s="591" t="s">
        <v>258</v>
      </c>
      <c r="O872" s="451">
        <f>Resumen_año!$C$5</f>
        <v>44018</v>
      </c>
      <c r="P872" s="475">
        <v>2020</v>
      </c>
    </row>
    <row r="873" spans="1:16" ht="15.75" customHeight="1">
      <c r="A873" s="354" t="s">
        <v>88</v>
      </c>
      <c r="B873" s="354" t="s">
        <v>89</v>
      </c>
      <c r="C873" s="354" t="s">
        <v>111</v>
      </c>
      <c r="D873" s="354" t="s">
        <v>104</v>
      </c>
      <c r="E873" s="348" t="str">
        <f>+'Merluza común Artesanal'!E761</f>
        <v>STI DE ARMADORES PESCADORES ARTESANALES TRIPULANTES Y RAMAS SIMILARES BAHÍA CONCEPCIÓN RSU 08.05.0648</v>
      </c>
      <c r="F873" s="354" t="s">
        <v>91</v>
      </c>
      <c r="G873" s="354" t="s">
        <v>91</v>
      </c>
      <c r="H873" s="356">
        <f>'Merluza común Artesanal'!G761</f>
        <v>2.9239999999999999</v>
      </c>
      <c r="I873" s="356">
        <f>'Merluza común Artesanal'!H761</f>
        <v>0</v>
      </c>
      <c r="J873" s="356">
        <f>'Merluza común Artesanal'!I761</f>
        <v>2.9239999999999999</v>
      </c>
      <c r="K873" s="356">
        <f>'Merluza común Artesanal'!J761</f>
        <v>0.49399999999999999</v>
      </c>
      <c r="L873" s="356">
        <f>'Merluza común Artesanal'!K761</f>
        <v>2.4299999999999997</v>
      </c>
      <c r="M873" s="434">
        <f>'Merluza común Artesanal'!L761</f>
        <v>0</v>
      </c>
      <c r="N873" s="591" t="str">
        <f>'Merluza común Artesanal'!M761</f>
        <v>-</v>
      </c>
      <c r="O873" s="451">
        <f>Resumen_año!$C$5</f>
        <v>44018</v>
      </c>
      <c r="P873" s="475">
        <v>2020</v>
      </c>
    </row>
    <row r="874" spans="1:16" ht="15.75" customHeight="1">
      <c r="A874" s="354" t="s">
        <v>88</v>
      </c>
      <c r="B874" s="354" t="s">
        <v>89</v>
      </c>
      <c r="C874" s="354" t="s">
        <v>111</v>
      </c>
      <c r="D874" s="354" t="s">
        <v>104</v>
      </c>
      <c r="E874" s="348" t="str">
        <f>+'Merluza común Artesanal'!E761</f>
        <v>STI DE ARMADORES PESCADORES ARTESANALES TRIPULANTES Y RAMAS SIMILARES BAHÍA CONCEPCIÓN RSU 08.05.0648</v>
      </c>
      <c r="F874" s="354" t="s">
        <v>92</v>
      </c>
      <c r="G874" s="354" t="s">
        <v>93</v>
      </c>
      <c r="H874" s="356">
        <f>'Merluza común Artesanal'!G762</f>
        <v>13.692</v>
      </c>
      <c r="I874" s="356">
        <f>'Merluza común Artesanal'!H762</f>
        <v>0</v>
      </c>
      <c r="J874" s="356">
        <f>'Merluza común Artesanal'!I762</f>
        <v>16.122</v>
      </c>
      <c r="K874" s="356">
        <f>'Merluza común Artesanal'!J762</f>
        <v>0</v>
      </c>
      <c r="L874" s="356">
        <f>'Merluza común Artesanal'!K762</f>
        <v>16.122</v>
      </c>
      <c r="M874" s="434">
        <f>'Merluza común Artesanal'!L762</f>
        <v>0</v>
      </c>
      <c r="N874" s="591" t="str">
        <f>'Merluza común Artesanal'!M762</f>
        <v>-</v>
      </c>
      <c r="O874" s="451">
        <f>Resumen_año!$C$5</f>
        <v>44018</v>
      </c>
      <c r="P874" s="475">
        <v>2020</v>
      </c>
    </row>
    <row r="875" spans="1:16" ht="15.75" customHeight="1">
      <c r="A875" s="354" t="s">
        <v>88</v>
      </c>
      <c r="B875" s="354" t="s">
        <v>89</v>
      </c>
      <c r="C875" s="354" t="s">
        <v>111</v>
      </c>
      <c r="D875" s="354" t="s">
        <v>104</v>
      </c>
      <c r="E875" s="348" t="str">
        <f>+'Merluza común Artesanal'!E761</f>
        <v>STI DE ARMADORES PESCADORES ARTESANALES TRIPULANTES Y RAMAS SIMILARES BAHÍA CONCEPCIÓN RSU 08.05.0648</v>
      </c>
      <c r="F875" s="354" t="s">
        <v>94</v>
      </c>
      <c r="G875" s="354" t="s">
        <v>95</v>
      </c>
      <c r="H875" s="356">
        <f>'Merluza común Artesanal'!G763</f>
        <v>16.616</v>
      </c>
      <c r="I875" s="356">
        <f>'Merluza común Artesanal'!H763</f>
        <v>0</v>
      </c>
      <c r="J875" s="356">
        <f>'Merluza común Artesanal'!I763</f>
        <v>32.738</v>
      </c>
      <c r="K875" s="356">
        <f>'Merluza común Artesanal'!J763</f>
        <v>0</v>
      </c>
      <c r="L875" s="356">
        <f>'Merluza común Artesanal'!K763</f>
        <v>32.738</v>
      </c>
      <c r="M875" s="434">
        <f>'Merluza común Artesanal'!L763</f>
        <v>0</v>
      </c>
      <c r="N875" s="591" t="str">
        <f>'Merluza común Artesanal'!M763</f>
        <v>-</v>
      </c>
      <c r="O875" s="451">
        <f>Resumen_año!$C$5</f>
        <v>44018</v>
      </c>
      <c r="P875" s="475">
        <v>2020</v>
      </c>
    </row>
    <row r="876" spans="1:16" ht="15.75" customHeight="1">
      <c r="A876" s="354" t="s">
        <v>88</v>
      </c>
      <c r="B876" s="354" t="s">
        <v>89</v>
      </c>
      <c r="C876" s="354" t="s">
        <v>111</v>
      </c>
      <c r="D876" s="354" t="s">
        <v>104</v>
      </c>
      <c r="E876" s="348" t="str">
        <f>+'Merluza común Artesanal'!E761</f>
        <v>STI DE ARMADORES PESCADORES ARTESANALES TRIPULANTES Y RAMAS SIMILARES BAHÍA CONCEPCIÓN RSU 08.05.0648</v>
      </c>
      <c r="F876" s="354" t="s">
        <v>91</v>
      </c>
      <c r="G876" s="354" t="s">
        <v>95</v>
      </c>
      <c r="H876" s="356">
        <f>'Merluza común Artesanal'!N761</f>
        <v>33.231999999999999</v>
      </c>
      <c r="I876" s="356">
        <f>'Merluza común Artesanal'!O761</f>
        <v>0</v>
      </c>
      <c r="J876" s="356">
        <f>'Merluza común Artesanal'!P761</f>
        <v>33.231999999999999</v>
      </c>
      <c r="K876" s="356">
        <f>'Merluza común Artesanal'!Q761</f>
        <v>0.49399999999999999</v>
      </c>
      <c r="L876" s="356">
        <f>'Merluza común Artesanal'!R761</f>
        <v>32.738</v>
      </c>
      <c r="M876" s="434">
        <f>'Merluza común Artesanal'!S761</f>
        <v>1.486519017814155E-2</v>
      </c>
      <c r="N876" s="591" t="s">
        <v>258</v>
      </c>
      <c r="O876" s="451">
        <f>Resumen_año!$C$5</f>
        <v>44018</v>
      </c>
      <c r="P876" s="475">
        <v>2020</v>
      </c>
    </row>
    <row r="877" spans="1:16" ht="15.75" customHeight="1">
      <c r="A877" s="354" t="s">
        <v>88</v>
      </c>
      <c r="B877" s="354" t="s">
        <v>89</v>
      </c>
      <c r="C877" s="354" t="s">
        <v>111</v>
      </c>
      <c r="D877" s="354" t="s">
        <v>104</v>
      </c>
      <c r="E877" s="348" t="str">
        <f>+'Merluza común Artesanal'!E764</f>
        <v>STI ARMADORES PESCADORES Y RAMOS AFINES DE LA PESCA ARTESANAL DE LA RGIÓN DEL BIOBÍO RSU 08.05.0378</v>
      </c>
      <c r="F877" s="354" t="s">
        <v>91</v>
      </c>
      <c r="G877" s="354" t="s">
        <v>91</v>
      </c>
      <c r="H877" s="356">
        <f>'Merluza común Artesanal'!G764</f>
        <v>0.27600000000000002</v>
      </c>
      <c r="I877" s="356">
        <f>'Merluza común Artesanal'!H764</f>
        <v>0</v>
      </c>
      <c r="J877" s="356">
        <f>'Merluza común Artesanal'!I764</f>
        <v>0.27600000000000002</v>
      </c>
      <c r="K877" s="356">
        <f>'Merluza común Artesanal'!J764</f>
        <v>0</v>
      </c>
      <c r="L877" s="356">
        <f>'Merluza común Artesanal'!K764</f>
        <v>0.27600000000000002</v>
      </c>
      <c r="M877" s="434">
        <f>'Merluza común Artesanal'!L764</f>
        <v>0</v>
      </c>
      <c r="N877" s="591" t="str">
        <f>'Merluza común Artesanal'!M764</f>
        <v>-</v>
      </c>
      <c r="O877" s="451">
        <f>Resumen_año!$C$5</f>
        <v>44018</v>
      </c>
      <c r="P877" s="475">
        <v>2020</v>
      </c>
    </row>
    <row r="878" spans="1:16" ht="15.75" customHeight="1">
      <c r="A878" s="354" t="s">
        <v>88</v>
      </c>
      <c r="B878" s="354" t="s">
        <v>89</v>
      </c>
      <c r="C878" s="354" t="s">
        <v>111</v>
      </c>
      <c r="D878" s="354" t="s">
        <v>104</v>
      </c>
      <c r="E878" s="348" t="str">
        <f>+'Merluza común Artesanal'!E764</f>
        <v>STI ARMADORES PESCADORES Y RAMOS AFINES DE LA PESCA ARTESANAL DE LA RGIÓN DEL BIOBÍO RSU 08.05.0378</v>
      </c>
      <c r="F878" s="354" t="s">
        <v>92</v>
      </c>
      <c r="G878" s="354" t="s">
        <v>93</v>
      </c>
      <c r="H878" s="356">
        <f>'Merluza común Artesanal'!G765</f>
        <v>1.292</v>
      </c>
      <c r="I878" s="356">
        <f>'Merluza común Artesanal'!H765</f>
        <v>0</v>
      </c>
      <c r="J878" s="356">
        <f>'Merluza común Artesanal'!I765</f>
        <v>1.5680000000000001</v>
      </c>
      <c r="K878" s="356">
        <f>'Merluza común Artesanal'!J765</f>
        <v>0</v>
      </c>
      <c r="L878" s="356">
        <f>'Merluza común Artesanal'!K765</f>
        <v>1.5680000000000001</v>
      </c>
      <c r="M878" s="434">
        <f>'Merluza común Artesanal'!L765</f>
        <v>0</v>
      </c>
      <c r="N878" s="591" t="str">
        <f>'Merluza común Artesanal'!M765</f>
        <v>-</v>
      </c>
      <c r="O878" s="451">
        <f>Resumen_año!$C$5</f>
        <v>44018</v>
      </c>
      <c r="P878" s="475">
        <v>2020</v>
      </c>
    </row>
    <row r="879" spans="1:16" ht="15.75" customHeight="1">
      <c r="A879" s="354" t="s">
        <v>88</v>
      </c>
      <c r="B879" s="354" t="s">
        <v>89</v>
      </c>
      <c r="C879" s="354" t="s">
        <v>111</v>
      </c>
      <c r="D879" s="354" t="s">
        <v>104</v>
      </c>
      <c r="E879" s="348" t="str">
        <f>+'Merluza común Artesanal'!E764</f>
        <v>STI ARMADORES PESCADORES Y RAMOS AFINES DE LA PESCA ARTESANAL DE LA RGIÓN DEL BIOBÍO RSU 08.05.0378</v>
      </c>
      <c r="F879" s="354" t="s">
        <v>94</v>
      </c>
      <c r="G879" s="354" t="s">
        <v>95</v>
      </c>
      <c r="H879" s="356">
        <f>'Merluza común Artesanal'!G766</f>
        <v>1.5680000000000001</v>
      </c>
      <c r="I879" s="356">
        <f>'Merluza común Artesanal'!H766</f>
        <v>0</v>
      </c>
      <c r="J879" s="356">
        <f>'Merluza común Artesanal'!I766</f>
        <v>3.1360000000000001</v>
      </c>
      <c r="K879" s="356">
        <f>'Merluza común Artesanal'!J766</f>
        <v>0</v>
      </c>
      <c r="L879" s="356">
        <f>'Merluza común Artesanal'!K766</f>
        <v>3.1360000000000001</v>
      </c>
      <c r="M879" s="434">
        <f>'Merluza común Artesanal'!L766</f>
        <v>0</v>
      </c>
      <c r="N879" s="591" t="str">
        <f>'Merluza común Artesanal'!M766</f>
        <v>-</v>
      </c>
      <c r="O879" s="451">
        <f>Resumen_año!$C$5</f>
        <v>44018</v>
      </c>
      <c r="P879" s="475">
        <v>2020</v>
      </c>
    </row>
    <row r="880" spans="1:16" ht="15.75" customHeight="1">
      <c r="A880" s="354" t="s">
        <v>88</v>
      </c>
      <c r="B880" s="354" t="s">
        <v>89</v>
      </c>
      <c r="C880" s="354" t="s">
        <v>111</v>
      </c>
      <c r="D880" s="354" t="s">
        <v>104</v>
      </c>
      <c r="E880" s="348" t="str">
        <f>+'Merluza común Artesanal'!E764</f>
        <v>STI ARMADORES PESCADORES Y RAMOS AFINES DE LA PESCA ARTESANAL DE LA RGIÓN DEL BIOBÍO RSU 08.05.0378</v>
      </c>
      <c r="F880" s="354" t="s">
        <v>91</v>
      </c>
      <c r="G880" s="354" t="s">
        <v>91</v>
      </c>
      <c r="H880" s="356">
        <f>'Merluza común Artesanal'!N764</f>
        <v>3.1360000000000001</v>
      </c>
      <c r="I880" s="356">
        <f>'Merluza común Artesanal'!O764</f>
        <v>0</v>
      </c>
      <c r="J880" s="356">
        <f>'Merluza común Artesanal'!P764</f>
        <v>3.1360000000000001</v>
      </c>
      <c r="K880" s="356">
        <f>'Merluza común Artesanal'!Q764</f>
        <v>0</v>
      </c>
      <c r="L880" s="356">
        <f>'Merluza común Artesanal'!R764</f>
        <v>3.1360000000000001</v>
      </c>
      <c r="M880" s="434">
        <f>'Merluza común Artesanal'!S764</f>
        <v>0</v>
      </c>
      <c r="N880" s="591" t="s">
        <v>258</v>
      </c>
      <c r="O880" s="451">
        <f>Resumen_año!$C$5</f>
        <v>44018</v>
      </c>
      <c r="P880" s="475">
        <v>2020</v>
      </c>
    </row>
    <row r="881" spans="1:16" ht="15.75" customHeight="1">
      <c r="A881" s="354" t="s">
        <v>88</v>
      </c>
      <c r="B881" s="354" t="s">
        <v>89</v>
      </c>
      <c r="C881" s="354" t="s">
        <v>111</v>
      </c>
      <c r="D881" s="354" t="s">
        <v>104</v>
      </c>
      <c r="E881" s="348" t="str">
        <f>+'Merluza común Artesanal'!E767</f>
        <v>STI PESCADORES ARMADORES Y RAMOS AFINES DE LA PESCA ARTESANAL APAT CALETA TUMBES RSU 08.05.0380</v>
      </c>
      <c r="F881" s="354" t="s">
        <v>92</v>
      </c>
      <c r="G881" s="354" t="s">
        <v>93</v>
      </c>
      <c r="H881" s="356">
        <f>'Merluza común Artesanal'!G767</f>
        <v>1.181</v>
      </c>
      <c r="I881" s="356">
        <f>'Merluza común Artesanal'!H767</f>
        <v>0</v>
      </c>
      <c r="J881" s="356">
        <f>'Merluza común Artesanal'!I767</f>
        <v>1.181</v>
      </c>
      <c r="K881" s="356">
        <f>'Merluza común Artesanal'!J767</f>
        <v>0</v>
      </c>
      <c r="L881" s="356">
        <f>'Merluza común Artesanal'!K767</f>
        <v>1.181</v>
      </c>
      <c r="M881" s="434">
        <f>'Merluza común Artesanal'!L767</f>
        <v>0</v>
      </c>
      <c r="N881" s="591" t="str">
        <f>'Merluza común Artesanal'!M767</f>
        <v>-</v>
      </c>
      <c r="O881" s="451">
        <f>Resumen_año!$C$5</f>
        <v>44018</v>
      </c>
      <c r="P881" s="475">
        <v>2020</v>
      </c>
    </row>
    <row r="882" spans="1:16" ht="15.75" customHeight="1">
      <c r="A882" s="354" t="s">
        <v>88</v>
      </c>
      <c r="B882" s="354" t="s">
        <v>89</v>
      </c>
      <c r="C882" s="354" t="s">
        <v>111</v>
      </c>
      <c r="D882" s="354" t="s">
        <v>104</v>
      </c>
      <c r="E882" s="348" t="str">
        <f>+'Merluza común Artesanal'!E767</f>
        <v>STI PESCADORES ARMADORES Y RAMOS AFINES DE LA PESCA ARTESANAL APAT CALETA TUMBES RSU 08.05.0380</v>
      </c>
      <c r="F882" s="354" t="s">
        <v>94</v>
      </c>
      <c r="G882" s="354" t="s">
        <v>95</v>
      </c>
      <c r="H882" s="356">
        <f>'Merluza común Artesanal'!G768</f>
        <v>5.5289999999999999</v>
      </c>
      <c r="I882" s="356">
        <f>'Merluza común Artesanal'!H768</f>
        <v>0</v>
      </c>
      <c r="J882" s="356">
        <f>'Merluza común Artesanal'!I768</f>
        <v>6.71</v>
      </c>
      <c r="K882" s="356">
        <f>'Merluza común Artesanal'!J768</f>
        <v>0</v>
      </c>
      <c r="L882" s="356">
        <f>'Merluza común Artesanal'!K768</f>
        <v>6.71</v>
      </c>
      <c r="M882" s="434">
        <f>'Merluza común Artesanal'!L768</f>
        <v>0</v>
      </c>
      <c r="N882" s="592" t="str">
        <f>'Merluza común Artesanal'!M768</f>
        <v>-</v>
      </c>
      <c r="O882" s="451">
        <f>Resumen_año!$C$5</f>
        <v>44018</v>
      </c>
      <c r="P882" s="475">
        <v>2020</v>
      </c>
    </row>
    <row r="883" spans="1:16" ht="15.75" customHeight="1">
      <c r="A883" s="354" t="s">
        <v>88</v>
      </c>
      <c r="B883" s="354" t="s">
        <v>89</v>
      </c>
      <c r="C883" s="354" t="s">
        <v>111</v>
      </c>
      <c r="D883" s="354" t="s">
        <v>104</v>
      </c>
      <c r="E883" s="348" t="str">
        <f>+'Merluza común Artesanal'!E767</f>
        <v>STI PESCADORES ARMADORES Y RAMOS AFINES DE LA PESCA ARTESANAL APAT CALETA TUMBES RSU 08.05.0380</v>
      </c>
      <c r="F883" s="354" t="s">
        <v>91</v>
      </c>
      <c r="G883" s="354" t="s">
        <v>95</v>
      </c>
      <c r="H883" s="356">
        <f>'Merluza común Artesanal'!G769</f>
        <v>6.71</v>
      </c>
      <c r="I883" s="356">
        <f>'Merluza común Artesanal'!H769</f>
        <v>0</v>
      </c>
      <c r="J883" s="356">
        <f>'Merluza común Artesanal'!I769</f>
        <v>13.42</v>
      </c>
      <c r="K883" s="356">
        <f>'Merluza común Artesanal'!J769</f>
        <v>0</v>
      </c>
      <c r="L883" s="356">
        <f>'Merluza común Artesanal'!K769</f>
        <v>13.42</v>
      </c>
      <c r="M883" s="434">
        <f>'Merluza común Artesanal'!L769</f>
        <v>0</v>
      </c>
      <c r="N883" s="591" t="str">
        <f>'Merluza común Artesanal'!M769</f>
        <v>-</v>
      </c>
      <c r="O883" s="451">
        <f>Resumen_año!$C$5</f>
        <v>44018</v>
      </c>
      <c r="P883" s="475">
        <v>2020</v>
      </c>
    </row>
    <row r="884" spans="1:16" ht="15.75" customHeight="1">
      <c r="A884" s="354" t="s">
        <v>88</v>
      </c>
      <c r="B884" s="354" t="s">
        <v>89</v>
      </c>
      <c r="C884" s="354" t="s">
        <v>111</v>
      </c>
      <c r="D884" s="354" t="s">
        <v>104</v>
      </c>
      <c r="E884" s="348" t="str">
        <f>+'Merluza común Artesanal'!E767</f>
        <v>STI PESCADORES ARMADORES Y RAMOS AFINES DE LA PESCA ARTESANAL APAT CALETA TUMBES RSU 08.05.0380</v>
      </c>
      <c r="F884" s="354" t="s">
        <v>91</v>
      </c>
      <c r="G884" s="354" t="s">
        <v>91</v>
      </c>
      <c r="H884" s="356">
        <f>'Merluza común Artesanal'!N767</f>
        <v>13.42</v>
      </c>
      <c r="I884" s="356">
        <f>'Merluza común Artesanal'!O767</f>
        <v>0</v>
      </c>
      <c r="J884" s="356">
        <f>'Merluza común Artesanal'!P767</f>
        <v>13.42</v>
      </c>
      <c r="K884" s="356">
        <f>'Merluza común Artesanal'!Q767</f>
        <v>0</v>
      </c>
      <c r="L884" s="356">
        <f>'Merluza común Artesanal'!R767</f>
        <v>13.42</v>
      </c>
      <c r="M884" s="434">
        <f>'Merluza común Artesanal'!S767</f>
        <v>0</v>
      </c>
      <c r="N884" s="591" t="s">
        <v>258</v>
      </c>
      <c r="O884" s="451">
        <f>Resumen_año!$C$5</f>
        <v>44018</v>
      </c>
      <c r="P884" s="475">
        <v>2020</v>
      </c>
    </row>
    <row r="885" spans="1:16" ht="15.75" customHeight="1">
      <c r="A885" s="354" t="s">
        <v>88</v>
      </c>
      <c r="B885" s="354" t="s">
        <v>89</v>
      </c>
      <c r="C885" s="354" t="s">
        <v>111</v>
      </c>
      <c r="D885" s="354" t="s">
        <v>104</v>
      </c>
      <c r="E885" s="348" t="str">
        <f>+'Merluza común Artesanal'!E770</f>
        <v>ASOCIACIÓN GREMIAL DE ARMADORES EMBARCACIONES MENORES AG MENOR COLIUMO RAG 507-8</v>
      </c>
      <c r="F885" s="354" t="s">
        <v>92</v>
      </c>
      <c r="G885" s="354" t="s">
        <v>93</v>
      </c>
      <c r="H885" s="356">
        <f>'Merluza común Artesanal'!G770</f>
        <v>2.56</v>
      </c>
      <c r="I885" s="356">
        <f>'Merluza común Artesanal'!H770</f>
        <v>0</v>
      </c>
      <c r="J885" s="356">
        <f>'Merluza común Artesanal'!I770</f>
        <v>2.56</v>
      </c>
      <c r="K885" s="356">
        <f>'Merluza común Artesanal'!J770</f>
        <v>0</v>
      </c>
      <c r="L885" s="356">
        <f>'Merluza común Artesanal'!K770</f>
        <v>2.56</v>
      </c>
      <c r="M885" s="434">
        <f>'Merluza común Artesanal'!L770</f>
        <v>0</v>
      </c>
      <c r="N885" s="591" t="str">
        <f>'Merluza común Artesanal'!M770</f>
        <v>-</v>
      </c>
      <c r="O885" s="451">
        <f>Resumen_año!$C$5</f>
        <v>44018</v>
      </c>
      <c r="P885" s="475">
        <v>2020</v>
      </c>
    </row>
    <row r="886" spans="1:16" ht="15.75" customHeight="1">
      <c r="A886" s="354" t="s">
        <v>88</v>
      </c>
      <c r="B886" s="354" t="s">
        <v>89</v>
      </c>
      <c r="C886" s="354" t="s">
        <v>111</v>
      </c>
      <c r="D886" s="354" t="s">
        <v>104</v>
      </c>
      <c r="E886" s="348" t="str">
        <f>+'Merluza común Artesanal'!E770</f>
        <v>ASOCIACIÓN GREMIAL DE ARMADORES EMBARCACIONES MENORES AG MENOR COLIUMO RAG 507-8</v>
      </c>
      <c r="F886" s="354" t="s">
        <v>94</v>
      </c>
      <c r="G886" s="354" t="s">
        <v>95</v>
      </c>
      <c r="H886" s="356">
        <f>'Merluza común Artesanal'!G771</f>
        <v>11.984</v>
      </c>
      <c r="I886" s="356">
        <f>'Merluza común Artesanal'!H771</f>
        <v>0</v>
      </c>
      <c r="J886" s="356">
        <f>'Merluza común Artesanal'!I771</f>
        <v>14.544</v>
      </c>
      <c r="K886" s="356">
        <f>'Merluza común Artesanal'!J771</f>
        <v>0</v>
      </c>
      <c r="L886" s="356">
        <f>'Merluza común Artesanal'!K771</f>
        <v>14.544</v>
      </c>
      <c r="M886" s="434">
        <f>'Merluza común Artesanal'!L771</f>
        <v>0</v>
      </c>
      <c r="N886" s="591" t="str">
        <f>'Merluza común Artesanal'!M771</f>
        <v>-</v>
      </c>
      <c r="O886" s="451">
        <f>Resumen_año!$C$5</f>
        <v>44018</v>
      </c>
      <c r="P886" s="475">
        <v>2020</v>
      </c>
    </row>
    <row r="887" spans="1:16" ht="15.75" customHeight="1">
      <c r="A887" s="354" t="s">
        <v>88</v>
      </c>
      <c r="B887" s="354" t="s">
        <v>89</v>
      </c>
      <c r="C887" s="354" t="s">
        <v>111</v>
      </c>
      <c r="D887" s="354" t="s">
        <v>104</v>
      </c>
      <c r="E887" s="348" t="str">
        <f>+'Merluza común Artesanal'!E770</f>
        <v>ASOCIACIÓN GREMIAL DE ARMADORES EMBARCACIONES MENORES AG MENOR COLIUMO RAG 507-8</v>
      </c>
      <c r="F887" s="354" t="s">
        <v>91</v>
      </c>
      <c r="G887" s="354" t="s">
        <v>95</v>
      </c>
      <c r="H887" s="356">
        <f>'Merluza común Artesanal'!G772</f>
        <v>14.544</v>
      </c>
      <c r="I887" s="356">
        <f>'Merluza común Artesanal'!H772</f>
        <v>0</v>
      </c>
      <c r="J887" s="356">
        <f>'Merluza común Artesanal'!I772</f>
        <v>29.088000000000001</v>
      </c>
      <c r="K887" s="356">
        <f>'Merluza común Artesanal'!J772</f>
        <v>0</v>
      </c>
      <c r="L887" s="356">
        <f>'Merluza común Artesanal'!K772</f>
        <v>29.088000000000001</v>
      </c>
      <c r="M887" s="434">
        <f>'Merluza común Artesanal'!L772</f>
        <v>0</v>
      </c>
      <c r="N887" s="591" t="str">
        <f>'Merluza común Artesanal'!M772</f>
        <v>-</v>
      </c>
      <c r="O887" s="451">
        <f>Resumen_año!$C$5</f>
        <v>44018</v>
      </c>
      <c r="P887" s="475">
        <v>2020</v>
      </c>
    </row>
    <row r="888" spans="1:16" ht="15.75" customHeight="1">
      <c r="A888" s="354" t="s">
        <v>88</v>
      </c>
      <c r="B888" s="354" t="s">
        <v>89</v>
      </c>
      <c r="C888" s="354" t="s">
        <v>111</v>
      </c>
      <c r="D888" s="354" t="s">
        <v>104</v>
      </c>
      <c r="E888" s="348" t="str">
        <f>+'Merluza común Artesanal'!E770</f>
        <v>ASOCIACIÓN GREMIAL DE ARMADORES EMBARCACIONES MENORES AG MENOR COLIUMO RAG 507-8</v>
      </c>
      <c r="F888" s="354" t="s">
        <v>91</v>
      </c>
      <c r="G888" s="354" t="s">
        <v>91</v>
      </c>
      <c r="H888" s="356">
        <f>'Merluza común Artesanal'!N770</f>
        <v>29.088000000000001</v>
      </c>
      <c r="I888" s="356">
        <f>'Merluza común Artesanal'!O770</f>
        <v>0</v>
      </c>
      <c r="J888" s="356">
        <f>'Merluza común Artesanal'!P770</f>
        <v>29.088000000000001</v>
      </c>
      <c r="K888" s="356">
        <f>'Merluza común Artesanal'!Q770</f>
        <v>0</v>
      </c>
      <c r="L888" s="356">
        <f>'Merluza común Artesanal'!R770</f>
        <v>29.088000000000001</v>
      </c>
      <c r="M888" s="434">
        <f>'Merluza común Artesanal'!S770</f>
        <v>0</v>
      </c>
      <c r="N888" s="591" t="s">
        <v>258</v>
      </c>
      <c r="O888" s="451">
        <f>Resumen_año!$C$5</f>
        <v>44018</v>
      </c>
      <c r="P888" s="475">
        <v>2020</v>
      </c>
    </row>
    <row r="889" spans="1:16" ht="15.75" customHeight="1">
      <c r="A889" s="354" t="s">
        <v>88</v>
      </c>
      <c r="B889" s="354" t="s">
        <v>89</v>
      </c>
      <c r="C889" s="354" t="s">
        <v>111</v>
      </c>
      <c r="D889" s="354" t="s">
        <v>104</v>
      </c>
      <c r="E889" s="348" t="str">
        <f>+'Merluza común Artesanal'!E773</f>
        <v>SINDICATO PESCADORES ARTESANALES ARMADORES PELÁGICOS Y ACTIVIDADES CONEXAS DE LA CALETA VEGAS DE COLIUMO RSU 08.06.0113</v>
      </c>
      <c r="F889" s="354" t="s">
        <v>92</v>
      </c>
      <c r="G889" s="354" t="s">
        <v>93</v>
      </c>
      <c r="H889" s="356">
        <f>'Merluza común Artesanal'!G773</f>
        <v>2.1720000000000002</v>
      </c>
      <c r="I889" s="356">
        <f>'Merluza común Artesanal'!H773</f>
        <v>0</v>
      </c>
      <c r="J889" s="356">
        <f>'Merluza común Artesanal'!I773</f>
        <v>2.1720000000000002</v>
      </c>
      <c r="K889" s="356">
        <f>'Merluza común Artesanal'!J773</f>
        <v>0</v>
      </c>
      <c r="L889" s="356">
        <f>'Merluza común Artesanal'!K773</f>
        <v>2.1720000000000002</v>
      </c>
      <c r="M889" s="434">
        <f>'Merluza común Artesanal'!L773</f>
        <v>0</v>
      </c>
      <c r="N889" s="591" t="str">
        <f>'Merluza común Artesanal'!M773</f>
        <v>-</v>
      </c>
      <c r="O889" s="451">
        <f>Resumen_año!$C$5</f>
        <v>44018</v>
      </c>
      <c r="P889" s="475">
        <v>2020</v>
      </c>
    </row>
    <row r="890" spans="1:16" ht="15.75" customHeight="1">
      <c r="A890" s="354" t="s">
        <v>88</v>
      </c>
      <c r="B890" s="354" t="s">
        <v>89</v>
      </c>
      <c r="C890" s="354" t="s">
        <v>111</v>
      </c>
      <c r="D890" s="354" t="s">
        <v>104</v>
      </c>
      <c r="E890" s="348" t="str">
        <f>+'Merluza común Artesanal'!E773</f>
        <v>SINDICATO PESCADORES ARTESANALES ARMADORES PELÁGICOS Y ACTIVIDADES CONEXAS DE LA CALETA VEGAS DE COLIUMO RSU 08.06.0113</v>
      </c>
      <c r="F890" s="354" t="s">
        <v>94</v>
      </c>
      <c r="G890" s="354" t="s">
        <v>95</v>
      </c>
      <c r="H890" s="356">
        <f>'Merluza común Artesanal'!G774</f>
        <v>10.17</v>
      </c>
      <c r="I890" s="356">
        <f>'Merluza común Artesanal'!H774</f>
        <v>0</v>
      </c>
      <c r="J890" s="356">
        <f>'Merluza común Artesanal'!I774</f>
        <v>12.342000000000001</v>
      </c>
      <c r="K890" s="356">
        <f>'Merluza común Artesanal'!J774</f>
        <v>0</v>
      </c>
      <c r="L890" s="356">
        <f>'Merluza común Artesanal'!K774</f>
        <v>12.342000000000001</v>
      </c>
      <c r="M890" s="434">
        <f>'Merluza común Artesanal'!L774</f>
        <v>0</v>
      </c>
      <c r="N890" s="591" t="str">
        <f>'Merluza común Artesanal'!M774</f>
        <v>-</v>
      </c>
      <c r="O890" s="451">
        <f>Resumen_año!$C$5</f>
        <v>44018</v>
      </c>
      <c r="P890" s="475">
        <v>2020</v>
      </c>
    </row>
    <row r="891" spans="1:16" ht="15.75" customHeight="1">
      <c r="A891" s="354" t="s">
        <v>88</v>
      </c>
      <c r="B891" s="354" t="s">
        <v>89</v>
      </c>
      <c r="C891" s="354" t="s">
        <v>111</v>
      </c>
      <c r="D891" s="354" t="s">
        <v>104</v>
      </c>
      <c r="E891" s="348" t="str">
        <f>+'Merluza común Artesanal'!E773</f>
        <v>SINDICATO PESCADORES ARTESANALES ARMADORES PELÁGICOS Y ACTIVIDADES CONEXAS DE LA CALETA VEGAS DE COLIUMO RSU 08.06.0113</v>
      </c>
      <c r="F891" s="354" t="s">
        <v>91</v>
      </c>
      <c r="G891" s="354" t="s">
        <v>95</v>
      </c>
      <c r="H891" s="356">
        <f>'Merluza común Artesanal'!G775</f>
        <v>12.343</v>
      </c>
      <c r="I891" s="356">
        <f>'Merluza común Artesanal'!H775</f>
        <v>0</v>
      </c>
      <c r="J891" s="356">
        <f>'Merluza común Artesanal'!I775</f>
        <v>24.685000000000002</v>
      </c>
      <c r="K891" s="356">
        <f>'Merluza común Artesanal'!J775</f>
        <v>0</v>
      </c>
      <c r="L891" s="356">
        <f>'Merluza común Artesanal'!K775</f>
        <v>24.685000000000002</v>
      </c>
      <c r="M891" s="434">
        <f>'Merluza común Artesanal'!L775</f>
        <v>0</v>
      </c>
      <c r="N891" s="591" t="str">
        <f>'Merluza común Artesanal'!M775</f>
        <v>-</v>
      </c>
      <c r="O891" s="451">
        <f>Resumen_año!$C$5</f>
        <v>44018</v>
      </c>
      <c r="P891" s="475">
        <v>2020</v>
      </c>
    </row>
    <row r="892" spans="1:16" ht="15.75" customHeight="1">
      <c r="A892" s="354" t="s">
        <v>88</v>
      </c>
      <c r="B892" s="354" t="s">
        <v>89</v>
      </c>
      <c r="C892" s="354" t="s">
        <v>111</v>
      </c>
      <c r="D892" s="354" t="s">
        <v>104</v>
      </c>
      <c r="E892" s="348" t="str">
        <f>+'Merluza común Artesanal'!E773</f>
        <v>SINDICATO PESCADORES ARTESANALES ARMADORES PELÁGICOS Y ACTIVIDADES CONEXAS DE LA CALETA VEGAS DE COLIUMO RSU 08.06.0113</v>
      </c>
      <c r="F892" s="354" t="s">
        <v>91</v>
      </c>
      <c r="G892" s="354" t="s">
        <v>91</v>
      </c>
      <c r="H892" s="356">
        <f>'Merluza común Artesanal'!N773</f>
        <v>24.685000000000002</v>
      </c>
      <c r="I892" s="356">
        <f>'Merluza común Artesanal'!O773</f>
        <v>0</v>
      </c>
      <c r="J892" s="356">
        <f>'Merluza común Artesanal'!P773</f>
        <v>24.685000000000002</v>
      </c>
      <c r="K892" s="356">
        <f>'Merluza común Artesanal'!Q773</f>
        <v>0</v>
      </c>
      <c r="L892" s="356">
        <f>'Merluza común Artesanal'!R773</f>
        <v>24.685000000000002</v>
      </c>
      <c r="M892" s="434">
        <f>'Merluza común Artesanal'!S773</f>
        <v>0</v>
      </c>
      <c r="N892" s="591" t="s">
        <v>258</v>
      </c>
      <c r="O892" s="451">
        <f>Resumen_año!$C$5</f>
        <v>44018</v>
      </c>
      <c r="P892" s="475">
        <v>2020</v>
      </c>
    </row>
    <row r="893" spans="1:16" ht="15.75" customHeight="1">
      <c r="A893" s="354" t="s">
        <v>88</v>
      </c>
      <c r="B893" s="354" t="s">
        <v>89</v>
      </c>
      <c r="C893" s="354" t="s">
        <v>111</v>
      </c>
      <c r="D893" s="354" t="s">
        <v>104</v>
      </c>
      <c r="E893" s="348" t="str">
        <f>+'Merluza común Artesanal'!E776</f>
        <v>STI PESCADORES ARTESANALES DE CALETA TUMBES TALCAHUANO RSU 08.05.0057</v>
      </c>
      <c r="F893" s="354" t="s">
        <v>92</v>
      </c>
      <c r="G893" s="354" t="s">
        <v>93</v>
      </c>
      <c r="H893" s="356">
        <f>'Merluza común Artesanal'!G776</f>
        <v>2.9049999999999998</v>
      </c>
      <c r="I893" s="356">
        <f>'Merluza común Artesanal'!H776</f>
        <v>0</v>
      </c>
      <c r="J893" s="356">
        <f>'Merluza común Artesanal'!I776</f>
        <v>2.9049999999999998</v>
      </c>
      <c r="K893" s="356">
        <f>'Merluza común Artesanal'!J776</f>
        <v>0</v>
      </c>
      <c r="L893" s="356">
        <f>'Merluza común Artesanal'!K776</f>
        <v>2.9049999999999998</v>
      </c>
      <c r="M893" s="434">
        <f>'Merluza común Artesanal'!L776</f>
        <v>0</v>
      </c>
      <c r="N893" s="591" t="str">
        <f>'Merluza común Artesanal'!M776</f>
        <v>-</v>
      </c>
      <c r="O893" s="451">
        <f>Resumen_año!$C$5</f>
        <v>44018</v>
      </c>
      <c r="P893" s="475">
        <v>2020</v>
      </c>
    </row>
    <row r="894" spans="1:16" ht="15.75" customHeight="1">
      <c r="A894" s="354" t="s">
        <v>88</v>
      </c>
      <c r="B894" s="354" t="s">
        <v>89</v>
      </c>
      <c r="C894" s="354" t="s">
        <v>111</v>
      </c>
      <c r="D894" s="354" t="s">
        <v>104</v>
      </c>
      <c r="E894" s="348" t="str">
        <f>+'Merluza común Artesanal'!E776</f>
        <v>STI PESCADORES ARTESANALES DE CALETA TUMBES TALCAHUANO RSU 08.05.0057</v>
      </c>
      <c r="F894" s="354" t="s">
        <v>94</v>
      </c>
      <c r="G894" s="354" t="s">
        <v>95</v>
      </c>
      <c r="H894" s="356">
        <f>'Merluza común Artesanal'!G777</f>
        <v>13.6</v>
      </c>
      <c r="I894" s="356">
        <f>'Merluza común Artesanal'!H777</f>
        <v>-12</v>
      </c>
      <c r="J894" s="356">
        <f>'Merluza común Artesanal'!I777</f>
        <v>4.504999999999999</v>
      </c>
      <c r="K894" s="356">
        <f>'Merluza común Artesanal'!J777</f>
        <v>0</v>
      </c>
      <c r="L894" s="356">
        <f>'Merluza común Artesanal'!K777</f>
        <v>4.504999999999999</v>
      </c>
      <c r="M894" s="434">
        <f>'Merluza común Artesanal'!L777</f>
        <v>0</v>
      </c>
      <c r="N894" s="591" t="str">
        <f>'Merluza común Artesanal'!M777</f>
        <v>-</v>
      </c>
      <c r="O894" s="451">
        <f>Resumen_año!$C$5</f>
        <v>44018</v>
      </c>
      <c r="P894" s="475">
        <v>2020</v>
      </c>
    </row>
    <row r="895" spans="1:16" ht="15.75" customHeight="1">
      <c r="A895" s="354" t="s">
        <v>88</v>
      </c>
      <c r="B895" s="354" t="s">
        <v>89</v>
      </c>
      <c r="C895" s="354" t="s">
        <v>111</v>
      </c>
      <c r="D895" s="354" t="s">
        <v>104</v>
      </c>
      <c r="E895" s="348" t="str">
        <f>+'Merluza común Artesanal'!E776</f>
        <v>STI PESCADORES ARTESANALES DE CALETA TUMBES TALCAHUANO RSU 08.05.0057</v>
      </c>
      <c r="F895" s="354" t="s">
        <v>91</v>
      </c>
      <c r="G895" s="354" t="s">
        <v>95</v>
      </c>
      <c r="H895" s="356">
        <f>'Merluza común Artesanal'!G778</f>
        <v>16.504000000000001</v>
      </c>
      <c r="I895" s="356">
        <f>'Merluza común Artesanal'!H778</f>
        <v>0</v>
      </c>
      <c r="J895" s="356">
        <f>'Merluza común Artesanal'!I778</f>
        <v>21.009</v>
      </c>
      <c r="K895" s="356">
        <f>'Merluza común Artesanal'!J778</f>
        <v>0</v>
      </c>
      <c r="L895" s="356">
        <f>'Merluza común Artesanal'!K778</f>
        <v>21.009</v>
      </c>
      <c r="M895" s="434">
        <f>'Merluza común Artesanal'!L778</f>
        <v>0</v>
      </c>
      <c r="N895" s="591" t="str">
        <f>'Merluza común Artesanal'!M778</f>
        <v>-</v>
      </c>
      <c r="O895" s="451">
        <f>Resumen_año!$C$5</f>
        <v>44018</v>
      </c>
      <c r="P895" s="475">
        <v>2020</v>
      </c>
    </row>
    <row r="896" spans="1:16" ht="15.75" customHeight="1">
      <c r="A896" s="354" t="s">
        <v>88</v>
      </c>
      <c r="B896" s="354" t="s">
        <v>89</v>
      </c>
      <c r="C896" s="354" t="s">
        <v>111</v>
      </c>
      <c r="D896" s="354" t="s">
        <v>104</v>
      </c>
      <c r="E896" s="348" t="str">
        <f>+'Merluza común Artesanal'!E776</f>
        <v>STI PESCADORES ARTESANALES DE CALETA TUMBES TALCAHUANO RSU 08.05.0057</v>
      </c>
      <c r="F896" s="354" t="s">
        <v>91</v>
      </c>
      <c r="G896" s="354" t="s">
        <v>91</v>
      </c>
      <c r="H896" s="356">
        <f>'Merluza común Artesanal'!N776</f>
        <v>33.009</v>
      </c>
      <c r="I896" s="356">
        <f>'Merluza común Artesanal'!O776</f>
        <v>-12</v>
      </c>
      <c r="J896" s="356">
        <f>'Merluza común Artesanal'!P776</f>
        <v>21.009</v>
      </c>
      <c r="K896" s="356">
        <f>'Merluza común Artesanal'!Q776</f>
        <v>0</v>
      </c>
      <c r="L896" s="356">
        <f>'Merluza común Artesanal'!R776</f>
        <v>21.009</v>
      </c>
      <c r="M896" s="434">
        <f>'Merluza común Artesanal'!S776</f>
        <v>0</v>
      </c>
      <c r="N896" s="591" t="s">
        <v>258</v>
      </c>
      <c r="O896" s="451">
        <f>Resumen_año!$C$5</f>
        <v>44018</v>
      </c>
      <c r="P896" s="475">
        <v>2020</v>
      </c>
    </row>
    <row r="897" spans="1:16" ht="15.75" customHeight="1">
      <c r="A897" s="354" t="s">
        <v>88</v>
      </c>
      <c r="B897" s="354" t="s">
        <v>89</v>
      </c>
      <c r="C897" s="354" t="s">
        <v>111</v>
      </c>
      <c r="D897" s="354" t="s">
        <v>104</v>
      </c>
      <c r="E897" s="348" t="str">
        <f>+'Merluza común Artesanal'!E779</f>
        <v>ASOCIACIÓN GREMIAL DE PESCADORES ARTESANALES DE CALETA INFIERNILLO RAG 98-8</v>
      </c>
      <c r="F897" s="354" t="s">
        <v>92</v>
      </c>
      <c r="G897" s="354" t="s">
        <v>93</v>
      </c>
      <c r="H897" s="356">
        <f>'Merluza común Artesanal'!G779</f>
        <v>3.3540000000000001</v>
      </c>
      <c r="I897" s="356">
        <f>'Merluza común Artesanal'!H779</f>
        <v>0</v>
      </c>
      <c r="J897" s="356">
        <f>'Merluza común Artesanal'!I779</f>
        <v>3.3540000000000001</v>
      </c>
      <c r="K897" s="356">
        <f>'Merluza común Artesanal'!J779</f>
        <v>0.49199999999999999</v>
      </c>
      <c r="L897" s="356">
        <f>'Merluza común Artesanal'!K779</f>
        <v>2.8620000000000001</v>
      </c>
      <c r="M897" s="434">
        <f>'Merluza común Artesanal'!L779</f>
        <v>0</v>
      </c>
      <c r="N897" s="591" t="str">
        <f>'Merluza común Artesanal'!M779</f>
        <v>-</v>
      </c>
      <c r="O897" s="451">
        <f>Resumen_año!$C$5</f>
        <v>44018</v>
      </c>
      <c r="P897" s="475">
        <v>2020</v>
      </c>
    </row>
    <row r="898" spans="1:16" ht="15.75" customHeight="1">
      <c r="A898" s="354" t="s">
        <v>88</v>
      </c>
      <c r="B898" s="354" t="s">
        <v>89</v>
      </c>
      <c r="C898" s="354" t="s">
        <v>111</v>
      </c>
      <c r="D898" s="354" t="s">
        <v>104</v>
      </c>
      <c r="E898" s="348" t="str">
        <f>+'Merluza común Artesanal'!E779</f>
        <v>ASOCIACIÓN GREMIAL DE PESCADORES ARTESANALES DE CALETA INFIERNILLO RAG 98-8</v>
      </c>
      <c r="F898" s="354" t="s">
        <v>94</v>
      </c>
      <c r="G898" s="354" t="s">
        <v>95</v>
      </c>
      <c r="H898" s="356">
        <f>'Merluza común Artesanal'!G780</f>
        <v>15.702999999999999</v>
      </c>
      <c r="I898" s="356">
        <f>'Merluza común Artesanal'!H780</f>
        <v>0</v>
      </c>
      <c r="J898" s="356">
        <f>'Merluza común Artesanal'!I780</f>
        <v>18.564999999999998</v>
      </c>
      <c r="K898" s="356">
        <f>'Merluza común Artesanal'!J780</f>
        <v>1.5740000000000001</v>
      </c>
      <c r="L898" s="356">
        <f>'Merluza común Artesanal'!K780</f>
        <v>16.990999999999996</v>
      </c>
      <c r="M898" s="434">
        <f>'Merluza común Artesanal'!L780</f>
        <v>8.478319418260169E-2</v>
      </c>
      <c r="N898" s="591" t="str">
        <f>'Merluza común Artesanal'!M780</f>
        <v>-</v>
      </c>
      <c r="O898" s="451">
        <f>Resumen_año!$C$5</f>
        <v>44018</v>
      </c>
      <c r="P898" s="475">
        <v>2020</v>
      </c>
    </row>
    <row r="899" spans="1:16" ht="15.75" customHeight="1">
      <c r="A899" s="354" t="s">
        <v>88</v>
      </c>
      <c r="B899" s="354" t="s">
        <v>89</v>
      </c>
      <c r="C899" s="354" t="s">
        <v>111</v>
      </c>
      <c r="D899" s="354" t="s">
        <v>104</v>
      </c>
      <c r="E899" s="348" t="str">
        <f>+'Merluza común Artesanal'!E779</f>
        <v>ASOCIACIÓN GREMIAL DE PESCADORES ARTESANALES DE CALETA INFIERNILLO RAG 98-8</v>
      </c>
      <c r="F899" s="354" t="s">
        <v>91</v>
      </c>
      <c r="G899" s="354" t="s">
        <v>95</v>
      </c>
      <c r="H899" s="356">
        <f>'Merluza común Artesanal'!G781</f>
        <v>19.056999999999999</v>
      </c>
      <c r="I899" s="356">
        <f>'Merluza común Artesanal'!H781</f>
        <v>0</v>
      </c>
      <c r="J899" s="356">
        <f>'Merluza común Artesanal'!I781</f>
        <v>36.047999999999995</v>
      </c>
      <c r="K899" s="356">
        <f>'Merluza común Artesanal'!J781</f>
        <v>0.2</v>
      </c>
      <c r="L899" s="356">
        <f>'Merluza común Artesanal'!K781</f>
        <v>35.847999999999992</v>
      </c>
      <c r="M899" s="434">
        <f>'Merluza común Artesanal'!L781</f>
        <v>5.5481580115401699E-3</v>
      </c>
      <c r="N899" s="591" t="str">
        <f>'Merluza común Artesanal'!M781</f>
        <v>-</v>
      </c>
      <c r="O899" s="451">
        <f>Resumen_año!$C$5</f>
        <v>44018</v>
      </c>
      <c r="P899" s="475">
        <v>2020</v>
      </c>
    </row>
    <row r="900" spans="1:16" ht="15.75" customHeight="1">
      <c r="A900" s="354" t="s">
        <v>88</v>
      </c>
      <c r="B900" s="354" t="s">
        <v>89</v>
      </c>
      <c r="C900" s="354" t="s">
        <v>111</v>
      </c>
      <c r="D900" s="354" t="s">
        <v>104</v>
      </c>
      <c r="E900" s="348" t="str">
        <f>+'Merluza común Artesanal'!E779</f>
        <v>ASOCIACIÓN GREMIAL DE PESCADORES ARTESANALES DE CALETA INFIERNILLO RAG 98-8</v>
      </c>
      <c r="F900" s="354" t="s">
        <v>91</v>
      </c>
      <c r="G900" s="354" t="s">
        <v>91</v>
      </c>
      <c r="H900" s="356">
        <f>'Merluza común Artesanal'!N779</f>
        <v>38.113999999999997</v>
      </c>
      <c r="I900" s="356">
        <f>'Merluza común Artesanal'!O779</f>
        <v>0</v>
      </c>
      <c r="J900" s="356">
        <f>'Merluza común Artesanal'!P779</f>
        <v>38.113999999999997</v>
      </c>
      <c r="K900" s="356">
        <f>'Merluza común Artesanal'!Q779</f>
        <v>2.266</v>
      </c>
      <c r="L900" s="356">
        <f>'Merluza común Artesanal'!R779</f>
        <v>35.847999999999999</v>
      </c>
      <c r="M900" s="434">
        <f>'Merluza común Artesanal'!S779</f>
        <v>5.9453219289499926E-2</v>
      </c>
      <c r="N900" s="591" t="s">
        <v>258</v>
      </c>
      <c r="O900" s="451">
        <f>Resumen_año!$C$5</f>
        <v>44018</v>
      </c>
      <c r="P900" s="475">
        <v>2020</v>
      </c>
    </row>
    <row r="901" spans="1:16" ht="15.75" customHeight="1">
      <c r="A901" s="354" t="s">
        <v>88</v>
      </c>
      <c r="B901" s="354" t="s">
        <v>89</v>
      </c>
      <c r="C901" s="354" t="s">
        <v>111</v>
      </c>
      <c r="D901" s="354" t="s">
        <v>104</v>
      </c>
      <c r="E901" s="348" t="str">
        <f>+'Merluza común Artesanal'!E782</f>
        <v>STI PESCADORES ARTESANALES PENÍNSULA DE TUMBES RSU 08.05.0391</v>
      </c>
      <c r="F901" s="354" t="s">
        <v>92</v>
      </c>
      <c r="G901" s="354" t="s">
        <v>93</v>
      </c>
      <c r="H901" s="356">
        <f>'Merluza común Artesanal'!G782</f>
        <v>0.47199999999999998</v>
      </c>
      <c r="I901" s="356">
        <f>'Merluza común Artesanal'!H782</f>
        <v>0</v>
      </c>
      <c r="J901" s="356">
        <f>'Merluza común Artesanal'!I782</f>
        <v>0.47199999999999998</v>
      </c>
      <c r="K901" s="356">
        <f>'Merluza común Artesanal'!J782</f>
        <v>0</v>
      </c>
      <c r="L901" s="356">
        <f>'Merluza común Artesanal'!K782</f>
        <v>0.47199999999999998</v>
      </c>
      <c r="M901" s="434">
        <f>'Merluza común Artesanal'!L782</f>
        <v>0</v>
      </c>
      <c r="N901" s="591" t="str">
        <f>'Merluza común Artesanal'!M782</f>
        <v>-</v>
      </c>
      <c r="O901" s="451">
        <f>Resumen_año!$C$5</f>
        <v>44018</v>
      </c>
      <c r="P901" s="475">
        <v>2020</v>
      </c>
    </row>
    <row r="902" spans="1:16" ht="15.75" customHeight="1">
      <c r="A902" s="354" t="s">
        <v>88</v>
      </c>
      <c r="B902" s="354" t="s">
        <v>89</v>
      </c>
      <c r="C902" s="354" t="s">
        <v>111</v>
      </c>
      <c r="D902" s="354" t="s">
        <v>104</v>
      </c>
      <c r="E902" s="348" t="str">
        <f>+'Merluza común Artesanal'!E782</f>
        <v>STI PESCADORES ARTESANALES PENÍNSULA DE TUMBES RSU 08.05.0391</v>
      </c>
      <c r="F902" s="354" t="s">
        <v>94</v>
      </c>
      <c r="G902" s="354" t="s">
        <v>95</v>
      </c>
      <c r="H902" s="356">
        <f>'Merluza común Artesanal'!G783</f>
        <v>2.2090000000000001</v>
      </c>
      <c r="I902" s="356">
        <f>'Merluza común Artesanal'!H783</f>
        <v>0</v>
      </c>
      <c r="J902" s="356">
        <f>'Merluza común Artesanal'!I783</f>
        <v>2.681</v>
      </c>
      <c r="K902" s="356">
        <f>'Merluza común Artesanal'!J783</f>
        <v>0</v>
      </c>
      <c r="L902" s="356">
        <f>'Merluza común Artesanal'!K783</f>
        <v>2.681</v>
      </c>
      <c r="M902" s="434">
        <f>'Merluza común Artesanal'!L783</f>
        <v>0</v>
      </c>
      <c r="N902" s="591" t="str">
        <f>'Merluza común Artesanal'!M783</f>
        <v>-</v>
      </c>
      <c r="O902" s="451">
        <f>Resumen_año!$C$5</f>
        <v>44018</v>
      </c>
      <c r="P902" s="475">
        <v>2020</v>
      </c>
    </row>
    <row r="903" spans="1:16" ht="15.75" customHeight="1">
      <c r="A903" s="354" t="s">
        <v>88</v>
      </c>
      <c r="B903" s="354" t="s">
        <v>89</v>
      </c>
      <c r="C903" s="354" t="s">
        <v>111</v>
      </c>
      <c r="D903" s="354" t="s">
        <v>104</v>
      </c>
      <c r="E903" s="348" t="str">
        <f>+'Merluza común Artesanal'!E782</f>
        <v>STI PESCADORES ARTESANALES PENÍNSULA DE TUMBES RSU 08.05.0391</v>
      </c>
      <c r="F903" s="354" t="s">
        <v>91</v>
      </c>
      <c r="G903" s="354" t="s">
        <v>91</v>
      </c>
      <c r="H903" s="356">
        <f>'Merluza común Artesanal'!G784</f>
        <v>2.681</v>
      </c>
      <c r="I903" s="356">
        <f>'Merluza común Artesanal'!H784</f>
        <v>0</v>
      </c>
      <c r="J903" s="356">
        <f>'Merluza común Artesanal'!I784</f>
        <v>5.3620000000000001</v>
      </c>
      <c r="K903" s="356">
        <f>'Merluza común Artesanal'!J784</f>
        <v>0</v>
      </c>
      <c r="L903" s="356">
        <f>'Merluza común Artesanal'!K784</f>
        <v>5.3620000000000001</v>
      </c>
      <c r="M903" s="434">
        <f>'Merluza común Artesanal'!L784</f>
        <v>0</v>
      </c>
      <c r="N903" s="591" t="str">
        <f>'Merluza común Artesanal'!M784</f>
        <v>-</v>
      </c>
      <c r="O903" s="451">
        <f>Resumen_año!$C$5</f>
        <v>44018</v>
      </c>
      <c r="P903" s="475">
        <v>2020</v>
      </c>
    </row>
    <row r="904" spans="1:16" ht="15.75" customHeight="1">
      <c r="A904" s="354" t="s">
        <v>88</v>
      </c>
      <c r="B904" s="354" t="s">
        <v>89</v>
      </c>
      <c r="C904" s="354" t="s">
        <v>111</v>
      </c>
      <c r="D904" s="354" t="s">
        <v>104</v>
      </c>
      <c r="E904" s="348" t="str">
        <f>+'Merluza común Artesanal'!E782</f>
        <v>STI PESCADORES ARTESANALES PENÍNSULA DE TUMBES RSU 08.05.0391</v>
      </c>
      <c r="F904" s="354" t="s">
        <v>92</v>
      </c>
      <c r="G904" s="354" t="s">
        <v>93</v>
      </c>
      <c r="H904" s="356">
        <f>'Merluza común Artesanal'!N782</f>
        <v>5.3620000000000001</v>
      </c>
      <c r="I904" s="356">
        <f>'Merluza común Artesanal'!O782</f>
        <v>0</v>
      </c>
      <c r="J904" s="356">
        <f>'Merluza común Artesanal'!P782</f>
        <v>5.3620000000000001</v>
      </c>
      <c r="K904" s="356">
        <f>'Merluza común Artesanal'!Q782</f>
        <v>0</v>
      </c>
      <c r="L904" s="356">
        <f>'Merluza común Artesanal'!R782</f>
        <v>5.3620000000000001</v>
      </c>
      <c r="M904" s="434">
        <f>'Merluza común Artesanal'!S782</f>
        <v>0</v>
      </c>
      <c r="N904" s="591" t="s">
        <v>258</v>
      </c>
      <c r="O904" s="451">
        <f>Resumen_año!$C$5</f>
        <v>44018</v>
      </c>
      <c r="P904" s="475">
        <v>2020</v>
      </c>
    </row>
    <row r="905" spans="1:16" ht="15.75" customHeight="1">
      <c r="A905" s="354" t="s">
        <v>88</v>
      </c>
      <c r="B905" s="354" t="s">
        <v>89</v>
      </c>
      <c r="C905" s="354" t="s">
        <v>111</v>
      </c>
      <c r="D905" s="354" t="s">
        <v>104</v>
      </c>
      <c r="E905" s="348" t="str">
        <f>+'Merluza común Artesanal'!E785</f>
        <v>ASOCIACIÓN GREMIAL DE ARMADORES PESCADORES ARTESANALES BUZOS MARISCADORES RECOLECTORES DE ORILLA Y RAMOS AFINES - AG ESCAFANDRAS CON HISTORIA DE TALCAHUANO RAG 62-8</v>
      </c>
      <c r="F905" s="354" t="s">
        <v>94</v>
      </c>
      <c r="G905" s="354" t="s">
        <v>95</v>
      </c>
      <c r="H905" s="356">
        <f>'Merluza común Artesanal'!G785</f>
        <v>0.49199999999999999</v>
      </c>
      <c r="I905" s="356">
        <f>'Merluza común Artesanal'!H785</f>
        <v>0</v>
      </c>
      <c r="J905" s="356">
        <f>'Merluza común Artesanal'!I785</f>
        <v>0.49199999999999999</v>
      </c>
      <c r="K905" s="356">
        <f>'Merluza común Artesanal'!J785</f>
        <v>0</v>
      </c>
      <c r="L905" s="356">
        <f>'Merluza común Artesanal'!K785</f>
        <v>0.49199999999999999</v>
      </c>
      <c r="M905" s="434">
        <f>'Merluza común Artesanal'!L785</f>
        <v>0</v>
      </c>
      <c r="N905" s="591" t="str">
        <f>'Merluza común Artesanal'!M785</f>
        <v>-</v>
      </c>
      <c r="O905" s="451">
        <f>Resumen_año!$C$5</f>
        <v>44018</v>
      </c>
      <c r="P905" s="475">
        <v>2020</v>
      </c>
    </row>
    <row r="906" spans="1:16" ht="15.75" customHeight="1">
      <c r="A906" s="354" t="s">
        <v>88</v>
      </c>
      <c r="B906" s="354" t="s">
        <v>89</v>
      </c>
      <c r="C906" s="354" t="s">
        <v>111</v>
      </c>
      <c r="D906" s="354" t="s">
        <v>104</v>
      </c>
      <c r="E906" s="348" t="str">
        <f>+'Merluza común Artesanal'!E785</f>
        <v>ASOCIACIÓN GREMIAL DE ARMADORES PESCADORES ARTESANALES BUZOS MARISCADORES RECOLECTORES DE ORILLA Y RAMOS AFINES - AG ESCAFANDRAS CON HISTORIA DE TALCAHUANO RAG 62-8</v>
      </c>
      <c r="F906" s="354" t="s">
        <v>91</v>
      </c>
      <c r="G906" s="354" t="s">
        <v>95</v>
      </c>
      <c r="H906" s="356">
        <f>'Merluza común Artesanal'!G786</f>
        <v>2.3010000000000002</v>
      </c>
      <c r="I906" s="356">
        <f>'Merluza común Artesanal'!H786</f>
        <v>0</v>
      </c>
      <c r="J906" s="356">
        <f>'Merluza común Artesanal'!I786</f>
        <v>2.7930000000000001</v>
      </c>
      <c r="K906" s="356">
        <f>'Merluza común Artesanal'!J786</f>
        <v>0</v>
      </c>
      <c r="L906" s="356">
        <f>'Merluza común Artesanal'!K786</f>
        <v>2.7930000000000001</v>
      </c>
      <c r="M906" s="434">
        <f>'Merluza común Artesanal'!L786</f>
        <v>0</v>
      </c>
      <c r="N906" s="591" t="str">
        <f>'Merluza común Artesanal'!M786</f>
        <v>-</v>
      </c>
      <c r="O906" s="451">
        <f>Resumen_año!$C$5</f>
        <v>44018</v>
      </c>
      <c r="P906" s="475">
        <v>2020</v>
      </c>
    </row>
    <row r="907" spans="1:16" ht="15.75" customHeight="1">
      <c r="A907" s="354" t="s">
        <v>88</v>
      </c>
      <c r="B907" s="354" t="s">
        <v>89</v>
      </c>
      <c r="C907" s="354" t="s">
        <v>111</v>
      </c>
      <c r="D907" s="354" t="s">
        <v>104</v>
      </c>
      <c r="E907" s="348" t="str">
        <f>+'Merluza común Artesanal'!E785</f>
        <v>ASOCIACIÓN GREMIAL DE ARMADORES PESCADORES ARTESANALES BUZOS MARISCADORES RECOLECTORES DE ORILLA Y RAMOS AFINES - AG ESCAFANDRAS CON HISTORIA DE TALCAHUANO RAG 62-8</v>
      </c>
      <c r="F907" s="354" t="s">
        <v>91</v>
      </c>
      <c r="G907" s="354" t="s">
        <v>91</v>
      </c>
      <c r="H907" s="356">
        <f>'Merluza común Artesanal'!G787</f>
        <v>2.7930000000000001</v>
      </c>
      <c r="I907" s="356">
        <f>'Merluza común Artesanal'!H787</f>
        <v>0</v>
      </c>
      <c r="J907" s="356">
        <f>'Merluza común Artesanal'!I787</f>
        <v>5.5860000000000003</v>
      </c>
      <c r="K907" s="356">
        <f>'Merluza común Artesanal'!J787</f>
        <v>0</v>
      </c>
      <c r="L907" s="356">
        <f>'Merluza común Artesanal'!K787</f>
        <v>5.5860000000000003</v>
      </c>
      <c r="M907" s="434">
        <f>'Merluza común Artesanal'!L787</f>
        <v>0</v>
      </c>
      <c r="N907" s="591" t="str">
        <f>'Merluza común Artesanal'!M787</f>
        <v>-</v>
      </c>
      <c r="O907" s="451">
        <f>Resumen_año!$C$5</f>
        <v>44018</v>
      </c>
      <c r="P907" s="475">
        <v>2020</v>
      </c>
    </row>
    <row r="908" spans="1:16" ht="15.75" customHeight="1">
      <c r="A908" s="354" t="s">
        <v>88</v>
      </c>
      <c r="B908" s="354" t="s">
        <v>89</v>
      </c>
      <c r="C908" s="354" t="s">
        <v>111</v>
      </c>
      <c r="D908" s="354" t="s">
        <v>104</v>
      </c>
      <c r="E908" s="348" t="str">
        <f>+'Merluza común Artesanal'!E785</f>
        <v>ASOCIACIÓN GREMIAL DE ARMADORES PESCADORES ARTESANALES BUZOS MARISCADORES RECOLECTORES DE ORILLA Y RAMOS AFINES - AG ESCAFANDRAS CON HISTORIA DE TALCAHUANO RAG 62-8</v>
      </c>
      <c r="F908" s="354" t="s">
        <v>92</v>
      </c>
      <c r="G908" s="354" t="s">
        <v>93</v>
      </c>
      <c r="H908" s="356">
        <f>'Merluza común Artesanal'!N785</f>
        <v>5.5860000000000003</v>
      </c>
      <c r="I908" s="356">
        <f>'Merluza común Artesanal'!O785</f>
        <v>0</v>
      </c>
      <c r="J908" s="356">
        <f>'Merluza común Artesanal'!P785</f>
        <v>5.5860000000000003</v>
      </c>
      <c r="K908" s="356">
        <f>'Merluza común Artesanal'!Q785</f>
        <v>0</v>
      </c>
      <c r="L908" s="356">
        <f>'Merluza común Artesanal'!R785</f>
        <v>5.5860000000000003</v>
      </c>
      <c r="M908" s="434">
        <f>'Merluza común Artesanal'!S785</f>
        <v>0</v>
      </c>
      <c r="N908" s="591" t="s">
        <v>258</v>
      </c>
      <c r="O908" s="451">
        <f>Resumen_año!$C$5</f>
        <v>44018</v>
      </c>
      <c r="P908" s="475">
        <v>2020</v>
      </c>
    </row>
    <row r="909" spans="1:16" ht="15.75" customHeight="1">
      <c r="A909" s="354" t="s">
        <v>88</v>
      </c>
      <c r="B909" s="354" t="s">
        <v>89</v>
      </c>
      <c r="C909" s="354" t="s">
        <v>111</v>
      </c>
      <c r="D909" s="354" t="s">
        <v>104</v>
      </c>
      <c r="E909" s="348" t="str">
        <f>+'Merluza común Artesanal'!E788</f>
        <v>ASOCIACIÓN GREMIAL DE PESCADORES Y ARMADORES PELÁGICOS DE LA REGIÓN DEL BIOBÍO - PESCAMAR AG RAG 450-8</v>
      </c>
      <c r="F909" s="354" t="s">
        <v>94</v>
      </c>
      <c r="G909" s="354" t="s">
        <v>95</v>
      </c>
      <c r="H909" s="356">
        <f>'Merluza común Artesanal'!G788</f>
        <v>0.245</v>
      </c>
      <c r="I909" s="356">
        <f>'Merluza común Artesanal'!H788</f>
        <v>0</v>
      </c>
      <c r="J909" s="356">
        <f>'Merluza común Artesanal'!I788</f>
        <v>0.245</v>
      </c>
      <c r="K909" s="356">
        <f>'Merluza común Artesanal'!J788</f>
        <v>0</v>
      </c>
      <c r="L909" s="356">
        <f>'Merluza común Artesanal'!K788</f>
        <v>0.245</v>
      </c>
      <c r="M909" s="434">
        <f>'Merluza común Artesanal'!L788</f>
        <v>0</v>
      </c>
      <c r="N909" s="591" t="str">
        <f>'Merluza común Artesanal'!M788</f>
        <v>-</v>
      </c>
      <c r="O909" s="451">
        <f>Resumen_año!$C$5</f>
        <v>44018</v>
      </c>
      <c r="P909" s="475">
        <v>2020</v>
      </c>
    </row>
    <row r="910" spans="1:16" ht="15.75" customHeight="1">
      <c r="A910" s="354" t="s">
        <v>88</v>
      </c>
      <c r="B910" s="354" t="s">
        <v>89</v>
      </c>
      <c r="C910" s="354" t="s">
        <v>111</v>
      </c>
      <c r="D910" s="354" t="s">
        <v>104</v>
      </c>
      <c r="E910" s="348" t="str">
        <f>+'Merluza común Artesanal'!E788</f>
        <v>ASOCIACIÓN GREMIAL DE PESCADORES Y ARMADORES PELÁGICOS DE LA REGIÓN DEL BIOBÍO - PESCAMAR AG RAG 450-8</v>
      </c>
      <c r="F910" s="354" t="s">
        <v>91</v>
      </c>
      <c r="G910" s="354" t="s">
        <v>95</v>
      </c>
      <c r="H910" s="356">
        <f>'Merluza común Artesanal'!G789</f>
        <v>1.147</v>
      </c>
      <c r="I910" s="356">
        <f>'Merluza común Artesanal'!H789</f>
        <v>0</v>
      </c>
      <c r="J910" s="356">
        <f>'Merluza común Artesanal'!I789</f>
        <v>1.3919999999999999</v>
      </c>
      <c r="K910" s="356">
        <f>'Merluza común Artesanal'!J789</f>
        <v>0</v>
      </c>
      <c r="L910" s="356">
        <f>'Merluza común Artesanal'!K789</f>
        <v>1.3919999999999999</v>
      </c>
      <c r="M910" s="434">
        <f>'Merluza común Artesanal'!L789</f>
        <v>0</v>
      </c>
      <c r="N910" s="591" t="str">
        <f>'Merluza común Artesanal'!M789</f>
        <v>-</v>
      </c>
      <c r="O910" s="451">
        <f>Resumen_año!$C$5</f>
        <v>44018</v>
      </c>
      <c r="P910" s="475">
        <v>2020</v>
      </c>
    </row>
    <row r="911" spans="1:16" ht="15.75" customHeight="1">
      <c r="A911" s="354" t="s">
        <v>88</v>
      </c>
      <c r="B911" s="354" t="s">
        <v>89</v>
      </c>
      <c r="C911" s="354" t="s">
        <v>111</v>
      </c>
      <c r="D911" s="354" t="s">
        <v>104</v>
      </c>
      <c r="E911" s="348" t="str">
        <f>+'Merluza común Artesanal'!E788</f>
        <v>ASOCIACIÓN GREMIAL DE PESCADORES Y ARMADORES PELÁGICOS DE LA REGIÓN DEL BIOBÍO - PESCAMAR AG RAG 450-8</v>
      </c>
      <c r="F911" s="354" t="s">
        <v>91</v>
      </c>
      <c r="G911" s="354" t="s">
        <v>91</v>
      </c>
      <c r="H911" s="356">
        <f>'Merluza común Artesanal'!G790</f>
        <v>1.3919999999999999</v>
      </c>
      <c r="I911" s="356">
        <f>'Merluza común Artesanal'!H790</f>
        <v>0</v>
      </c>
      <c r="J911" s="356">
        <f>'Merluza común Artesanal'!I790</f>
        <v>2.7839999999999998</v>
      </c>
      <c r="K911" s="356">
        <f>'Merluza común Artesanal'!J790</f>
        <v>0</v>
      </c>
      <c r="L911" s="356">
        <f>'Merluza común Artesanal'!K790</f>
        <v>2.7839999999999998</v>
      </c>
      <c r="M911" s="434">
        <f>'Merluza común Artesanal'!L790</f>
        <v>0</v>
      </c>
      <c r="N911" s="591" t="str">
        <f>'Merluza común Artesanal'!M790</f>
        <v>-</v>
      </c>
      <c r="O911" s="451">
        <f>Resumen_año!$C$5</f>
        <v>44018</v>
      </c>
      <c r="P911" s="475">
        <v>2020</v>
      </c>
    </row>
    <row r="912" spans="1:16" ht="15.75" customHeight="1">
      <c r="A912" s="354" t="s">
        <v>88</v>
      </c>
      <c r="B912" s="354" t="s">
        <v>89</v>
      </c>
      <c r="C912" s="354" t="s">
        <v>111</v>
      </c>
      <c r="D912" s="354" t="s">
        <v>104</v>
      </c>
      <c r="E912" s="348" t="str">
        <f>+'Merluza común Artesanal'!E788</f>
        <v>ASOCIACIÓN GREMIAL DE PESCADORES Y ARMADORES PELÁGICOS DE LA REGIÓN DEL BIOBÍO - PESCAMAR AG RAG 450-8</v>
      </c>
      <c r="F912" s="354" t="s">
        <v>92</v>
      </c>
      <c r="G912" s="354" t="s">
        <v>93</v>
      </c>
      <c r="H912" s="356">
        <f>'Merluza común Artesanal'!N788</f>
        <v>2.7839999999999998</v>
      </c>
      <c r="I912" s="356">
        <f>'Merluza común Artesanal'!O788</f>
        <v>0</v>
      </c>
      <c r="J912" s="356">
        <f>'Merluza común Artesanal'!P788</f>
        <v>2.7839999999999998</v>
      </c>
      <c r="K912" s="356">
        <f>'Merluza común Artesanal'!Q788</f>
        <v>0</v>
      </c>
      <c r="L912" s="356">
        <f>'Merluza común Artesanal'!R788</f>
        <v>2.7839999999999998</v>
      </c>
      <c r="M912" s="434">
        <f>'Merluza común Artesanal'!S788</f>
        <v>0</v>
      </c>
      <c r="N912" s="591" t="s">
        <v>258</v>
      </c>
      <c r="O912" s="451">
        <f>Resumen_año!$C$5</f>
        <v>44018</v>
      </c>
      <c r="P912" s="475">
        <v>2020</v>
      </c>
    </row>
    <row r="913" spans="1:16" ht="15.75" customHeight="1">
      <c r="A913" s="354" t="s">
        <v>88</v>
      </c>
      <c r="B913" s="354" t="s">
        <v>89</v>
      </c>
      <c r="C913" s="354" t="s">
        <v>111</v>
      </c>
      <c r="D913" s="354" t="s">
        <v>103</v>
      </c>
      <c r="E913" s="348" t="str">
        <f>+'Merluza común Artesanal'!E797</f>
        <v>CUOTA RESIDUAL O BOLSÓN</v>
      </c>
      <c r="F913" s="354" t="s">
        <v>94</v>
      </c>
      <c r="G913" s="354" t="s">
        <v>95</v>
      </c>
      <c r="H913" s="356">
        <f>'Merluza común Artesanal'!G797</f>
        <v>9.516</v>
      </c>
      <c r="I913" s="356">
        <f>'Merluza común Artesanal'!H797</f>
        <v>0</v>
      </c>
      <c r="J913" s="356">
        <f>'Merluza común Artesanal'!I797</f>
        <v>9.516</v>
      </c>
      <c r="K913" s="356">
        <f>'Merluza común Artesanal'!J797</f>
        <v>0</v>
      </c>
      <c r="L913" s="356">
        <f>'Merluza común Artesanal'!K797</f>
        <v>9.516</v>
      </c>
      <c r="M913" s="346">
        <f>'Merluza común Artesanal'!L797</f>
        <v>0</v>
      </c>
      <c r="N913" s="590" t="str">
        <f>'Merluza común Artesanal'!M797</f>
        <v>-</v>
      </c>
      <c r="O913" s="451">
        <f>Resumen_año!$C$5</f>
        <v>44018</v>
      </c>
      <c r="P913" s="475">
        <v>2020</v>
      </c>
    </row>
    <row r="914" spans="1:16" ht="15.75" customHeight="1">
      <c r="A914" s="354" t="s">
        <v>88</v>
      </c>
      <c r="B914" s="354" t="s">
        <v>89</v>
      </c>
      <c r="C914" s="354" t="s">
        <v>111</v>
      </c>
      <c r="D914" s="354" t="s">
        <v>103</v>
      </c>
      <c r="E914" s="348" t="str">
        <f>+'Merluza común Artesanal'!E797</f>
        <v>CUOTA RESIDUAL O BOLSÓN</v>
      </c>
      <c r="F914" s="354" t="s">
        <v>91</v>
      </c>
      <c r="G914" s="354" t="s">
        <v>95</v>
      </c>
      <c r="H914" s="356">
        <f>'Merluza común Artesanal'!G798</f>
        <v>44.552999999999997</v>
      </c>
      <c r="I914" s="356">
        <f>'Merluza común Artesanal'!H798</f>
        <v>0</v>
      </c>
      <c r="J914" s="356">
        <f>'Merluza común Artesanal'!I798</f>
        <v>54.068999999999996</v>
      </c>
      <c r="K914" s="356">
        <f>'Merluza común Artesanal'!J798</f>
        <v>28.602</v>
      </c>
      <c r="L914" s="356">
        <f>'Merluza común Artesanal'!K798</f>
        <v>25.466999999999995</v>
      </c>
      <c r="M914" s="346">
        <f>'Merluza común Artesanal'!L798</f>
        <v>0.5289907340620319</v>
      </c>
      <c r="N914" s="590" t="str">
        <f>'Merluza común Artesanal'!M798</f>
        <v>-</v>
      </c>
      <c r="O914" s="451">
        <f>Resumen_año!$C$5</f>
        <v>44018</v>
      </c>
      <c r="P914" s="475">
        <v>2020</v>
      </c>
    </row>
    <row r="915" spans="1:16" ht="15.75" customHeight="1">
      <c r="A915" s="354" t="s">
        <v>88</v>
      </c>
      <c r="B915" s="354" t="s">
        <v>89</v>
      </c>
      <c r="C915" s="354" t="s">
        <v>111</v>
      </c>
      <c r="D915" s="354" t="s">
        <v>103</v>
      </c>
      <c r="E915" s="348" t="str">
        <f>+'Merluza común Artesanal'!E797</f>
        <v>CUOTA RESIDUAL O BOLSÓN</v>
      </c>
      <c r="F915" s="354" t="s">
        <v>91</v>
      </c>
      <c r="G915" s="354" t="s">
        <v>91</v>
      </c>
      <c r="H915" s="356">
        <f>'Merluza común Artesanal'!G799</f>
        <v>54.067</v>
      </c>
      <c r="I915" s="356">
        <f>'Merluza común Artesanal'!H799</f>
        <v>0</v>
      </c>
      <c r="J915" s="356">
        <f>'Merluza común Artesanal'!I799</f>
        <v>79.533999999999992</v>
      </c>
      <c r="K915" s="356">
        <f>'Merluza común Artesanal'!J799</f>
        <v>0.81</v>
      </c>
      <c r="L915" s="356">
        <f>'Merluza común Artesanal'!K799</f>
        <v>78.72399999999999</v>
      </c>
      <c r="M915" s="346">
        <f>'Merluza común Artesanal'!L799</f>
        <v>1.0184323685467851E-2</v>
      </c>
      <c r="N915" s="590" t="str">
        <f>'Merluza común Artesanal'!M799</f>
        <v>-</v>
      </c>
      <c r="O915" s="451">
        <f>Resumen_año!$C$5</f>
        <v>44018</v>
      </c>
      <c r="P915" s="475">
        <v>2020</v>
      </c>
    </row>
    <row r="916" spans="1:16" ht="15.75" customHeight="1">
      <c r="A916" s="354" t="s">
        <v>88</v>
      </c>
      <c r="B916" s="354" t="s">
        <v>89</v>
      </c>
      <c r="C916" s="354" t="s">
        <v>111</v>
      </c>
      <c r="D916" s="354" t="s">
        <v>103</v>
      </c>
      <c r="E916" s="348" t="str">
        <f>+'Merluza común Artesanal'!E797</f>
        <v>CUOTA RESIDUAL O BOLSÓN</v>
      </c>
      <c r="F916" s="354" t="s">
        <v>92</v>
      </c>
      <c r="G916" s="354" t="s">
        <v>93</v>
      </c>
      <c r="H916" s="356">
        <f>'Merluza común Artesanal'!N797</f>
        <v>108.136</v>
      </c>
      <c r="I916" s="356">
        <f>'Merluza común Artesanal'!O797</f>
        <v>0</v>
      </c>
      <c r="J916" s="356">
        <f>'Merluza común Artesanal'!P797</f>
        <v>108.136</v>
      </c>
      <c r="K916" s="356">
        <f>'Merluza común Artesanal'!Q797</f>
        <v>29.411999999999999</v>
      </c>
      <c r="L916" s="356">
        <f>'Merluza común Artesanal'!R797</f>
        <v>78.72399999999999</v>
      </c>
      <c r="M916" s="346">
        <f>'Merluza común Artesanal'!S797</f>
        <v>0.27199082636679739</v>
      </c>
      <c r="N916" s="593" t="s">
        <v>258</v>
      </c>
      <c r="O916" s="451">
        <f>Resumen_año!$C$5</f>
        <v>44018</v>
      </c>
      <c r="P916" s="475">
        <v>2020</v>
      </c>
    </row>
    <row r="917" spans="1:16" ht="15.75" customHeight="1">
      <c r="A917" s="354" t="s">
        <v>88</v>
      </c>
      <c r="B917" s="354" t="s">
        <v>89</v>
      </c>
      <c r="C917" s="354" t="s">
        <v>111</v>
      </c>
      <c r="D917" s="354" t="s">
        <v>90</v>
      </c>
      <c r="E917" s="348" t="e">
        <f>+'Merluza común Artesanal'!#REF!</f>
        <v>#REF!</v>
      </c>
      <c r="F917" s="354" t="s">
        <v>94</v>
      </c>
      <c r="G917" s="354" t="s">
        <v>95</v>
      </c>
      <c r="H917" s="356" t="e">
        <f>'Merluza común Artesanal'!#REF!</f>
        <v>#REF!</v>
      </c>
      <c r="I917" s="356" t="e">
        <f>'Merluza común Artesanal'!#REF!</f>
        <v>#REF!</v>
      </c>
      <c r="J917" s="356" t="e">
        <f>'Merluza común Artesanal'!#REF!</f>
        <v>#REF!</v>
      </c>
      <c r="K917" s="356" t="e">
        <f>'Merluza común Artesanal'!#REF!</f>
        <v>#REF!</v>
      </c>
      <c r="L917" s="356" t="e">
        <f>'Merluza común Artesanal'!#REF!</f>
        <v>#REF!</v>
      </c>
      <c r="M917" s="346" t="e">
        <f>'Merluza común Artesanal'!#REF!</f>
        <v>#REF!</v>
      </c>
      <c r="N917" s="590" t="e">
        <f>'Merluza común Artesanal'!#REF!</f>
        <v>#REF!</v>
      </c>
      <c r="O917" s="451">
        <f>Resumen_año!$C$5</f>
        <v>44018</v>
      </c>
      <c r="P917" s="475">
        <v>2020</v>
      </c>
    </row>
    <row r="918" spans="1:16" ht="15.75" customHeight="1">
      <c r="A918" s="354" t="s">
        <v>88</v>
      </c>
      <c r="B918" s="354" t="s">
        <v>89</v>
      </c>
      <c r="C918" s="354" t="s">
        <v>111</v>
      </c>
      <c r="D918" s="354" t="s">
        <v>104</v>
      </c>
      <c r="E918" s="348" t="str">
        <f>+'Merluza común Artesanal'!E800</f>
        <v>STI ARMADORES Y PESCADORES Y RAMOS AFINES DE LA PESCA ARTESANAL DE CALETA LO ROJAS SITRAL RSU 08.07.0322</v>
      </c>
      <c r="F918" s="354" t="s">
        <v>91</v>
      </c>
      <c r="G918" s="354" t="s">
        <v>95</v>
      </c>
      <c r="H918" s="356">
        <f>'Merluza común Artesanal'!G800</f>
        <v>21.562000000000001</v>
      </c>
      <c r="I918" s="356">
        <f>'Merluza común Artesanal'!H800</f>
        <v>0</v>
      </c>
      <c r="J918" s="356">
        <f>'Merluza común Artesanal'!I800</f>
        <v>21.562000000000001</v>
      </c>
      <c r="K918" s="356">
        <f>'Merluza común Artesanal'!J800</f>
        <v>0</v>
      </c>
      <c r="L918" s="356">
        <f>'Merluza común Artesanal'!K800</f>
        <v>21.562000000000001</v>
      </c>
      <c r="M918" s="434">
        <f>'Merluza común Artesanal'!L800</f>
        <v>0</v>
      </c>
      <c r="N918" s="591" t="str">
        <f>'Merluza común Artesanal'!M800</f>
        <v>-</v>
      </c>
      <c r="O918" s="451">
        <f>Resumen_año!$C$5</f>
        <v>44018</v>
      </c>
      <c r="P918" s="475">
        <v>2020</v>
      </c>
    </row>
    <row r="919" spans="1:16" ht="15.75" customHeight="1">
      <c r="A919" s="354" t="s">
        <v>88</v>
      </c>
      <c r="B919" s="354" t="s">
        <v>89</v>
      </c>
      <c r="C919" s="354" t="s">
        <v>111</v>
      </c>
      <c r="D919" s="354" t="s">
        <v>104</v>
      </c>
      <c r="E919" s="348" t="str">
        <f>+'Merluza común Artesanal'!E800</f>
        <v>STI ARMADORES Y PESCADORES Y RAMOS AFINES DE LA PESCA ARTESANAL DE CALETA LO ROJAS SITRAL RSU 08.07.0322</v>
      </c>
      <c r="F919" s="354" t="s">
        <v>91</v>
      </c>
      <c r="G919" s="354" t="s">
        <v>91</v>
      </c>
      <c r="H919" s="356">
        <f>'Merluza común Artesanal'!G801</f>
        <v>100.95099999999999</v>
      </c>
      <c r="I919" s="356">
        <f>'Merluza común Artesanal'!H801</f>
        <v>-95</v>
      </c>
      <c r="J919" s="356">
        <f>'Merluza común Artesanal'!I801</f>
        <v>27.512999999999995</v>
      </c>
      <c r="K919" s="356">
        <f>'Merluza común Artesanal'!J801</f>
        <v>0.3</v>
      </c>
      <c r="L919" s="356">
        <f>'Merluza común Artesanal'!K801</f>
        <v>27.212999999999994</v>
      </c>
      <c r="M919" s="434">
        <f>'Merluza común Artesanal'!L801</f>
        <v>1.0903936321011887E-2</v>
      </c>
      <c r="N919" s="591" t="str">
        <f>'Merluza común Artesanal'!M801</f>
        <v>-</v>
      </c>
      <c r="O919" s="451">
        <f>Resumen_año!$C$5</f>
        <v>44018</v>
      </c>
      <c r="P919" s="475">
        <v>2020</v>
      </c>
    </row>
    <row r="920" spans="1:16" ht="15.75" customHeight="1">
      <c r="A920" s="354" t="s">
        <v>88</v>
      </c>
      <c r="B920" s="354" t="s">
        <v>89</v>
      </c>
      <c r="C920" s="354" t="s">
        <v>111</v>
      </c>
      <c r="D920" s="354" t="s">
        <v>104</v>
      </c>
      <c r="E920" s="348" t="str">
        <f>+'Merluza común Artesanal'!E800</f>
        <v>STI ARMADORES Y PESCADORES Y RAMOS AFINES DE LA PESCA ARTESANAL DE CALETA LO ROJAS SITRAL RSU 08.07.0322</v>
      </c>
      <c r="F920" s="354" t="s">
        <v>92</v>
      </c>
      <c r="G920" s="354" t="s">
        <v>93</v>
      </c>
      <c r="H920" s="356">
        <f>'Merluza común Artesanal'!G802</f>
        <v>122.514</v>
      </c>
      <c r="I920" s="356">
        <f>'Merluza común Artesanal'!H802</f>
        <v>0</v>
      </c>
      <c r="J920" s="356">
        <f>'Merluza común Artesanal'!I802</f>
        <v>149.72699999999998</v>
      </c>
      <c r="K920" s="356">
        <f>'Merluza común Artesanal'!J802</f>
        <v>0</v>
      </c>
      <c r="L920" s="356">
        <f>'Merluza común Artesanal'!K802</f>
        <v>149.72699999999998</v>
      </c>
      <c r="M920" s="434">
        <f>'Merluza común Artesanal'!L802</f>
        <v>0</v>
      </c>
      <c r="N920" s="591" t="str">
        <f>'Merluza común Artesanal'!M802</f>
        <v>-</v>
      </c>
      <c r="O920" s="451">
        <f>Resumen_año!$C$5</f>
        <v>44018</v>
      </c>
      <c r="P920" s="475">
        <v>2020</v>
      </c>
    </row>
    <row r="921" spans="1:16" ht="15.75" customHeight="1">
      <c r="A921" s="354" t="s">
        <v>88</v>
      </c>
      <c r="B921" s="354" t="s">
        <v>89</v>
      </c>
      <c r="C921" s="354" t="s">
        <v>111</v>
      </c>
      <c r="D921" s="354" t="s">
        <v>104</v>
      </c>
      <c r="E921" s="348" t="str">
        <f>+'Merluza común Artesanal'!E800</f>
        <v>STI ARMADORES Y PESCADORES Y RAMOS AFINES DE LA PESCA ARTESANAL DE CALETA LO ROJAS SITRAL RSU 08.07.0322</v>
      </c>
      <c r="F921" s="354" t="s">
        <v>94</v>
      </c>
      <c r="G921" s="354" t="s">
        <v>95</v>
      </c>
      <c r="H921" s="356">
        <f>'Merluza común Artesanal'!N800</f>
        <v>245.02699999999999</v>
      </c>
      <c r="I921" s="356">
        <f>'Merluza común Artesanal'!O800</f>
        <v>-95</v>
      </c>
      <c r="J921" s="356">
        <f>'Merluza común Artesanal'!P800</f>
        <v>150.02699999999999</v>
      </c>
      <c r="K921" s="356">
        <f>'Merluza común Artesanal'!Q800</f>
        <v>0.3</v>
      </c>
      <c r="L921" s="356">
        <f>'Merluza común Artesanal'!R800</f>
        <v>149.72699999999998</v>
      </c>
      <c r="M921" s="434">
        <f>'Merluza común Artesanal'!S800</f>
        <v>1.9996400647883383E-3</v>
      </c>
      <c r="N921" s="591" t="s">
        <v>258</v>
      </c>
      <c r="O921" s="451">
        <f>Resumen_año!$C$5</f>
        <v>44018</v>
      </c>
      <c r="P921" s="475">
        <v>2020</v>
      </c>
    </row>
    <row r="922" spans="1:16" ht="15.75" customHeight="1">
      <c r="A922" s="354" t="s">
        <v>88</v>
      </c>
      <c r="B922" s="354" t="s">
        <v>89</v>
      </c>
      <c r="C922" s="354" t="s">
        <v>111</v>
      </c>
      <c r="D922" s="354" t="s">
        <v>104</v>
      </c>
      <c r="E922" s="348" t="str">
        <f>+'Merluza común Artesanal'!E803</f>
        <v>STI PESCADORES ARTESANALES, BUZOS MARISCADORES, ARMADORES ARTESANALES Y ACTIVIDADES CONEXAS DE CORONEL Y DEL GOLFO DE ARAUCO VIII REGIÓN SIPARBUMAR CORONEL RSU 08.07.0183</v>
      </c>
      <c r="F922" s="354" t="s">
        <v>91</v>
      </c>
      <c r="G922" s="354" t="s">
        <v>95</v>
      </c>
      <c r="H922" s="356">
        <f>'Merluza común Artesanal'!G803</f>
        <v>22.984999999999999</v>
      </c>
      <c r="I922" s="356">
        <f>'Merluza común Artesanal'!H803</f>
        <v>0</v>
      </c>
      <c r="J922" s="356">
        <f>'Merluza común Artesanal'!I803</f>
        <v>22.984999999999999</v>
      </c>
      <c r="K922" s="356">
        <f>'Merluza común Artesanal'!J803</f>
        <v>0</v>
      </c>
      <c r="L922" s="356">
        <f>'Merluza común Artesanal'!K803</f>
        <v>22.984999999999999</v>
      </c>
      <c r="M922" s="434">
        <f>'Merluza común Artesanal'!L803</f>
        <v>0</v>
      </c>
      <c r="N922" s="591" t="str">
        <f>'Merluza común Artesanal'!M803</f>
        <v>-</v>
      </c>
      <c r="O922" s="451">
        <f>Resumen_año!$C$5</f>
        <v>44018</v>
      </c>
      <c r="P922" s="475">
        <v>2020</v>
      </c>
    </row>
    <row r="923" spans="1:16" ht="15.75" customHeight="1">
      <c r="A923" s="354" t="s">
        <v>88</v>
      </c>
      <c r="B923" s="354" t="s">
        <v>89</v>
      </c>
      <c r="C923" s="354" t="s">
        <v>111</v>
      </c>
      <c r="D923" s="354" t="s">
        <v>104</v>
      </c>
      <c r="E923" s="348" t="str">
        <f>+'Merluza común Artesanal'!E803</f>
        <v>STI PESCADORES ARTESANALES, BUZOS MARISCADORES, ARMADORES ARTESANALES Y ACTIVIDADES CONEXAS DE CORONEL Y DEL GOLFO DE ARAUCO VIII REGIÓN SIPARBUMAR CORONEL RSU 08.07.0183</v>
      </c>
      <c r="F923" s="354" t="s">
        <v>91</v>
      </c>
      <c r="G923" s="354" t="s">
        <v>91</v>
      </c>
      <c r="H923" s="356">
        <f>'Merluza común Artesanal'!G804</f>
        <v>107.613</v>
      </c>
      <c r="I923" s="356">
        <f>'Merluza común Artesanal'!H804</f>
        <v>-116</v>
      </c>
      <c r="J923" s="356">
        <f>'Merluza común Artesanal'!I804</f>
        <v>14.597999999999999</v>
      </c>
      <c r="K923" s="356">
        <f>'Merluza común Artesanal'!J804</f>
        <v>1.27</v>
      </c>
      <c r="L923" s="356">
        <f>'Merluza común Artesanal'!K804</f>
        <v>13.327999999999999</v>
      </c>
      <c r="M923" s="434">
        <f>'Merluza común Artesanal'!L804</f>
        <v>8.6998218934100563E-2</v>
      </c>
      <c r="N923" s="591" t="str">
        <f>'Merluza común Artesanal'!M804</f>
        <v>-</v>
      </c>
      <c r="O923" s="451">
        <f>Resumen_año!$C$5</f>
        <v>44018</v>
      </c>
      <c r="P923" s="475">
        <v>2020</v>
      </c>
    </row>
    <row r="924" spans="1:16" ht="15.75" customHeight="1">
      <c r="A924" s="354" t="s">
        <v>88</v>
      </c>
      <c r="B924" s="354" t="s">
        <v>89</v>
      </c>
      <c r="C924" s="354" t="s">
        <v>111</v>
      </c>
      <c r="D924" s="354" t="s">
        <v>104</v>
      </c>
      <c r="E924" s="348" t="str">
        <f>+'Merluza común Artesanal'!E803</f>
        <v>STI PESCADORES ARTESANALES, BUZOS MARISCADORES, ARMADORES ARTESANALES Y ACTIVIDADES CONEXAS DE CORONEL Y DEL GOLFO DE ARAUCO VIII REGIÓN SIPARBUMAR CORONEL RSU 08.07.0183</v>
      </c>
      <c r="F924" s="354" t="s">
        <v>92</v>
      </c>
      <c r="G924" s="354" t="s">
        <v>93</v>
      </c>
      <c r="H924" s="356">
        <f>'Merluza común Artesanal'!G805</f>
        <v>130.59899999999999</v>
      </c>
      <c r="I924" s="356">
        <f>'Merluza común Artesanal'!H805</f>
        <v>0</v>
      </c>
      <c r="J924" s="356">
        <f>'Merluza común Artesanal'!I805</f>
        <v>143.92699999999999</v>
      </c>
      <c r="K924" s="356">
        <f>'Merluza común Artesanal'!J805</f>
        <v>0</v>
      </c>
      <c r="L924" s="356">
        <f>'Merluza común Artesanal'!K805</f>
        <v>143.92699999999999</v>
      </c>
      <c r="M924" s="434">
        <f>'Merluza común Artesanal'!L805</f>
        <v>0</v>
      </c>
      <c r="N924" s="591" t="str">
        <f>'Merluza común Artesanal'!M805</f>
        <v>-</v>
      </c>
      <c r="O924" s="451">
        <f>Resumen_año!$C$5</f>
        <v>44018</v>
      </c>
      <c r="P924" s="475">
        <v>2020</v>
      </c>
    </row>
    <row r="925" spans="1:16" ht="15.75" customHeight="1">
      <c r="A925" s="354" t="s">
        <v>88</v>
      </c>
      <c r="B925" s="354" t="s">
        <v>89</v>
      </c>
      <c r="C925" s="354" t="s">
        <v>111</v>
      </c>
      <c r="D925" s="354" t="s">
        <v>104</v>
      </c>
      <c r="E925" s="348" t="str">
        <f>+'Merluza común Artesanal'!E803</f>
        <v>STI PESCADORES ARTESANALES, BUZOS MARISCADORES, ARMADORES ARTESANALES Y ACTIVIDADES CONEXAS DE CORONEL Y DEL GOLFO DE ARAUCO VIII REGIÓN SIPARBUMAR CORONEL RSU 08.07.0183</v>
      </c>
      <c r="F925" s="354" t="s">
        <v>94</v>
      </c>
      <c r="G925" s="354" t="s">
        <v>95</v>
      </c>
      <c r="H925" s="356">
        <f>'Merluza común Artesanal'!N803</f>
        <v>261.197</v>
      </c>
      <c r="I925" s="356">
        <f>'Merluza común Artesanal'!O803</f>
        <v>-116</v>
      </c>
      <c r="J925" s="356">
        <f>'Merluza común Artesanal'!P803</f>
        <v>145.197</v>
      </c>
      <c r="K925" s="356">
        <f>'Merluza común Artesanal'!Q803</f>
        <v>1.27</v>
      </c>
      <c r="L925" s="356">
        <f>'Merluza común Artesanal'!R803</f>
        <v>143.92699999999999</v>
      </c>
      <c r="M925" s="434">
        <f>'Merluza común Artesanal'!S803</f>
        <v>8.7467371915397694E-3</v>
      </c>
      <c r="N925" s="591" t="s">
        <v>258</v>
      </c>
      <c r="O925" s="451">
        <f>Resumen_año!$C$5</f>
        <v>44018</v>
      </c>
      <c r="P925" s="475">
        <v>2020</v>
      </c>
    </row>
    <row r="926" spans="1:16" ht="15.75" customHeight="1">
      <c r="A926" s="354" t="s">
        <v>88</v>
      </c>
      <c r="B926" s="354" t="s">
        <v>89</v>
      </c>
      <c r="C926" s="354" t="s">
        <v>111</v>
      </c>
      <c r="D926" s="354" t="s">
        <v>104</v>
      </c>
      <c r="E926" s="348" t="str">
        <f>+'Merluza común Artesanal'!E806</f>
        <v>STI PESCADORES ARTESANALES CALETA LO ROJAS SITRAINPAR RSU 08.07.0287</v>
      </c>
      <c r="F926" s="354" t="s">
        <v>91</v>
      </c>
      <c r="G926" s="354" t="s">
        <v>91</v>
      </c>
      <c r="H926" s="356">
        <f>'Merluza común Artesanal'!G806</f>
        <v>3.7519999999999998</v>
      </c>
      <c r="I926" s="356">
        <f>'Merluza común Artesanal'!H806</f>
        <v>0</v>
      </c>
      <c r="J926" s="356">
        <f>'Merluza común Artesanal'!I806</f>
        <v>3.7519999999999998</v>
      </c>
      <c r="K926" s="356">
        <f>'Merluza común Artesanal'!J806</f>
        <v>0</v>
      </c>
      <c r="L926" s="356">
        <f>'Merluza común Artesanal'!K806</f>
        <v>3.7519999999999998</v>
      </c>
      <c r="M926" s="434">
        <f>'Merluza común Artesanal'!L806</f>
        <v>0</v>
      </c>
      <c r="N926" s="591" t="str">
        <f>'Merluza común Artesanal'!M806</f>
        <v>-</v>
      </c>
      <c r="O926" s="451">
        <f>Resumen_año!$C$5</f>
        <v>44018</v>
      </c>
      <c r="P926" s="475">
        <v>2020</v>
      </c>
    </row>
    <row r="927" spans="1:16" ht="15.75" customHeight="1">
      <c r="A927" s="354" t="s">
        <v>88</v>
      </c>
      <c r="B927" s="354" t="s">
        <v>89</v>
      </c>
      <c r="C927" s="354" t="s">
        <v>111</v>
      </c>
      <c r="D927" s="354" t="s">
        <v>104</v>
      </c>
      <c r="E927" s="348" t="str">
        <f>+'Merluza común Artesanal'!E806</f>
        <v>STI PESCADORES ARTESANALES CALETA LO ROJAS SITRAINPAR RSU 08.07.0287</v>
      </c>
      <c r="F927" s="354" t="s">
        <v>92</v>
      </c>
      <c r="G927" s="354" t="s">
        <v>93</v>
      </c>
      <c r="H927" s="356">
        <f>'Merluza común Artesanal'!G807</f>
        <v>17.567</v>
      </c>
      <c r="I927" s="356">
        <f>'Merluza común Artesanal'!H807</f>
        <v>-10</v>
      </c>
      <c r="J927" s="356">
        <f>'Merluza común Artesanal'!I807</f>
        <v>11.318999999999999</v>
      </c>
      <c r="K927" s="356">
        <f>'Merluza común Artesanal'!J807</f>
        <v>0</v>
      </c>
      <c r="L927" s="356">
        <f>'Merluza común Artesanal'!K807</f>
        <v>11.318999999999999</v>
      </c>
      <c r="M927" s="434">
        <f>'Merluza común Artesanal'!L807</f>
        <v>0</v>
      </c>
      <c r="N927" s="591" t="str">
        <f>'Merluza común Artesanal'!M807</f>
        <v>-</v>
      </c>
      <c r="O927" s="451">
        <f>Resumen_año!$C$5</f>
        <v>44018</v>
      </c>
      <c r="P927" s="475">
        <v>2020</v>
      </c>
    </row>
    <row r="928" spans="1:16" ht="15.75" customHeight="1">
      <c r="A928" s="354" t="s">
        <v>88</v>
      </c>
      <c r="B928" s="354" t="s">
        <v>89</v>
      </c>
      <c r="C928" s="354" t="s">
        <v>111</v>
      </c>
      <c r="D928" s="354" t="s">
        <v>104</v>
      </c>
      <c r="E928" s="348" t="str">
        <f>+'Merluza común Artesanal'!E806</f>
        <v>STI PESCADORES ARTESANALES CALETA LO ROJAS SITRAINPAR RSU 08.07.0287</v>
      </c>
      <c r="F928" s="354" t="s">
        <v>94</v>
      </c>
      <c r="G928" s="354" t="s">
        <v>95</v>
      </c>
      <c r="H928" s="356">
        <f>'Merluza común Artesanal'!G808</f>
        <v>21.318999999999999</v>
      </c>
      <c r="I928" s="356">
        <f>'Merluza común Artesanal'!H808</f>
        <v>0</v>
      </c>
      <c r="J928" s="356">
        <f>'Merluza común Artesanal'!I808</f>
        <v>32.637999999999998</v>
      </c>
      <c r="K928" s="356">
        <f>'Merluza común Artesanal'!J808</f>
        <v>0</v>
      </c>
      <c r="L928" s="356">
        <f>'Merluza común Artesanal'!K808</f>
        <v>32.637999999999998</v>
      </c>
      <c r="M928" s="434">
        <f>'Merluza común Artesanal'!L808</f>
        <v>0</v>
      </c>
      <c r="N928" s="591" t="str">
        <f>'Merluza común Artesanal'!M808</f>
        <v>-</v>
      </c>
      <c r="O928" s="451">
        <f>Resumen_año!$C$5</f>
        <v>44018</v>
      </c>
      <c r="P928" s="475">
        <v>2020</v>
      </c>
    </row>
    <row r="929" spans="1:16" ht="15.75" customHeight="1">
      <c r="A929" s="354" t="s">
        <v>88</v>
      </c>
      <c r="B929" s="354" t="s">
        <v>89</v>
      </c>
      <c r="C929" s="354" t="s">
        <v>111</v>
      </c>
      <c r="D929" s="354" t="s">
        <v>104</v>
      </c>
      <c r="E929" s="348" t="str">
        <f>+'Merluza común Artesanal'!E806</f>
        <v>STI PESCADORES ARTESANALES CALETA LO ROJAS SITRAINPAR RSU 08.07.0287</v>
      </c>
      <c r="F929" s="354" t="s">
        <v>91</v>
      </c>
      <c r="G929" s="354" t="s">
        <v>95</v>
      </c>
      <c r="H929" s="356">
        <f>'Merluza común Artesanal'!N806</f>
        <v>42.637999999999998</v>
      </c>
      <c r="I929" s="356">
        <f>'Merluza común Artesanal'!O806</f>
        <v>-10</v>
      </c>
      <c r="J929" s="356">
        <f>'Merluza común Artesanal'!P806</f>
        <v>32.637999999999998</v>
      </c>
      <c r="K929" s="356">
        <f>'Merluza común Artesanal'!Q806</f>
        <v>0</v>
      </c>
      <c r="L929" s="356">
        <f>'Merluza común Artesanal'!R806</f>
        <v>32.637999999999998</v>
      </c>
      <c r="M929" s="434">
        <f>'Merluza común Artesanal'!S806</f>
        <v>0</v>
      </c>
      <c r="N929" s="591" t="s">
        <v>258</v>
      </c>
      <c r="O929" s="451">
        <f>Resumen_año!$C$5</f>
        <v>44018</v>
      </c>
      <c r="P929" s="475">
        <v>2020</v>
      </c>
    </row>
    <row r="930" spans="1:16" ht="15.75" customHeight="1">
      <c r="A930" s="354" t="s">
        <v>88</v>
      </c>
      <c r="B930" s="354" t="s">
        <v>89</v>
      </c>
      <c r="C930" s="354" t="s">
        <v>111</v>
      </c>
      <c r="D930" s="354" t="s">
        <v>104</v>
      </c>
      <c r="E930" s="348" t="str">
        <f>+'Merluza común Artesanal'!E809</f>
        <v>ASOCIACIÓN GREMIAL DE PESCADORES ARTESANALES DE CORONEL RAG 5-8</v>
      </c>
      <c r="F930" s="354" t="s">
        <v>91</v>
      </c>
      <c r="G930" s="354" t="s">
        <v>91</v>
      </c>
      <c r="H930" s="356">
        <f>'Merluza común Artesanal'!G809</f>
        <v>42.265000000000001</v>
      </c>
      <c r="I930" s="356">
        <f>'Merluza común Artesanal'!H809</f>
        <v>0</v>
      </c>
      <c r="J930" s="356">
        <f>'Merluza común Artesanal'!I809</f>
        <v>42.265000000000001</v>
      </c>
      <c r="K930" s="356">
        <f>'Merluza común Artesanal'!J809</f>
        <v>2.2719999999999998</v>
      </c>
      <c r="L930" s="356">
        <f>'Merluza común Artesanal'!K809</f>
        <v>39.993000000000002</v>
      </c>
      <c r="M930" s="434">
        <f>'Merluza común Artesanal'!L809</f>
        <v>0</v>
      </c>
      <c r="N930" s="591" t="str">
        <f>'Merluza común Artesanal'!M809</f>
        <v>-</v>
      </c>
      <c r="O930" s="451">
        <f>Resumen_año!$C$5</f>
        <v>44018</v>
      </c>
      <c r="P930" s="475">
        <v>2020</v>
      </c>
    </row>
    <row r="931" spans="1:16" ht="15.75" customHeight="1">
      <c r="A931" s="354" t="s">
        <v>88</v>
      </c>
      <c r="B931" s="354" t="s">
        <v>89</v>
      </c>
      <c r="C931" s="354" t="s">
        <v>111</v>
      </c>
      <c r="D931" s="354" t="s">
        <v>104</v>
      </c>
      <c r="E931" s="348" t="str">
        <f>+'Merluza común Artesanal'!E809</f>
        <v>ASOCIACIÓN GREMIAL DE PESCADORES ARTESANALES DE CORONEL RAG 5-8</v>
      </c>
      <c r="F931" s="354" t="s">
        <v>92</v>
      </c>
      <c r="G931" s="354" t="s">
        <v>93</v>
      </c>
      <c r="H931" s="356">
        <f>'Merluza común Artesanal'!G810</f>
        <v>197.87700000000001</v>
      </c>
      <c r="I931" s="356">
        <f>'Merluza común Artesanal'!H810</f>
        <v>0</v>
      </c>
      <c r="J931" s="356">
        <f>'Merluza común Artesanal'!I810</f>
        <v>237.87</v>
      </c>
      <c r="K931" s="356">
        <f>'Merluza común Artesanal'!J810</f>
        <v>3.8740000000000001</v>
      </c>
      <c r="L931" s="356">
        <f>'Merluza común Artesanal'!K810</f>
        <v>233.99600000000001</v>
      </c>
      <c r="M931" s="434">
        <f>'Merluza común Artesanal'!L810</f>
        <v>1.6286206751587002E-2</v>
      </c>
      <c r="N931" s="591" t="str">
        <f>'Merluza común Artesanal'!M810</f>
        <v>-</v>
      </c>
      <c r="O931" s="451">
        <f>Resumen_año!$C$5</f>
        <v>44018</v>
      </c>
      <c r="P931" s="475">
        <v>2020</v>
      </c>
    </row>
    <row r="932" spans="1:16" ht="15.75" customHeight="1">
      <c r="A932" s="354" t="s">
        <v>88</v>
      </c>
      <c r="B932" s="354" t="s">
        <v>89</v>
      </c>
      <c r="C932" s="354" t="s">
        <v>111</v>
      </c>
      <c r="D932" s="354" t="s">
        <v>104</v>
      </c>
      <c r="E932" s="348" t="str">
        <f>+'Merluza común Artesanal'!E809</f>
        <v>ASOCIACIÓN GREMIAL DE PESCADORES ARTESANALES DE CORONEL RAG 5-8</v>
      </c>
      <c r="F932" s="354" t="s">
        <v>94</v>
      </c>
      <c r="G932" s="354" t="s">
        <v>95</v>
      </c>
      <c r="H932" s="356">
        <f>'Merluza común Artesanal'!G811</f>
        <v>240.142</v>
      </c>
      <c r="I932" s="356">
        <f>'Merluza común Artesanal'!H811</f>
        <v>0</v>
      </c>
      <c r="J932" s="356">
        <f>'Merluza común Artesanal'!I811</f>
        <v>474.13800000000003</v>
      </c>
      <c r="K932" s="356">
        <f>'Merluza común Artesanal'!J811</f>
        <v>0</v>
      </c>
      <c r="L932" s="356">
        <f>'Merluza común Artesanal'!K811</f>
        <v>474.13800000000003</v>
      </c>
      <c r="M932" s="434">
        <f>'Merluza común Artesanal'!L811</f>
        <v>0</v>
      </c>
      <c r="N932" s="591" t="str">
        <f>'Merluza común Artesanal'!M811</f>
        <v>-</v>
      </c>
      <c r="O932" s="451">
        <f>Resumen_año!$C$5</f>
        <v>44018</v>
      </c>
      <c r="P932" s="475">
        <v>2020</v>
      </c>
    </row>
    <row r="933" spans="1:16" ht="15.75" customHeight="1">
      <c r="A933" s="354" t="s">
        <v>88</v>
      </c>
      <c r="B933" s="354" t="s">
        <v>89</v>
      </c>
      <c r="C933" s="354" t="s">
        <v>111</v>
      </c>
      <c r="D933" s="354" t="s">
        <v>104</v>
      </c>
      <c r="E933" s="348" t="str">
        <f>+'Merluza común Artesanal'!E809</f>
        <v>ASOCIACIÓN GREMIAL DE PESCADORES ARTESANALES DE CORONEL RAG 5-8</v>
      </c>
      <c r="F933" s="354" t="s">
        <v>91</v>
      </c>
      <c r="G933" s="354" t="s">
        <v>95</v>
      </c>
      <c r="H933" s="356">
        <f>'Merluza común Artesanal'!N809</f>
        <v>480.28399999999999</v>
      </c>
      <c r="I933" s="356">
        <f>'Merluza común Artesanal'!O809</f>
        <v>0</v>
      </c>
      <c r="J933" s="356">
        <f>'Merluza común Artesanal'!P809</f>
        <v>480.28399999999999</v>
      </c>
      <c r="K933" s="356">
        <f>'Merluza común Artesanal'!Q809</f>
        <v>6.1459999999999999</v>
      </c>
      <c r="L933" s="356">
        <f>'Merluza común Artesanal'!R809</f>
        <v>474.13799999999998</v>
      </c>
      <c r="M933" s="434">
        <f>'Merluza común Artesanal'!S809</f>
        <v>1.2796595347752579E-2</v>
      </c>
      <c r="N933" s="591" t="s">
        <v>258</v>
      </c>
      <c r="O933" s="451">
        <f>Resumen_año!$C$5</f>
        <v>44018</v>
      </c>
      <c r="P933" s="475">
        <v>2020</v>
      </c>
    </row>
    <row r="934" spans="1:16" ht="15.75" customHeight="1">
      <c r="A934" s="354" t="s">
        <v>88</v>
      </c>
      <c r="B934" s="354" t="s">
        <v>89</v>
      </c>
      <c r="C934" s="354" t="s">
        <v>111</v>
      </c>
      <c r="D934" s="354" t="s">
        <v>104</v>
      </c>
      <c r="E934" s="348" t="str">
        <f>+'Merluza común Artesanal'!E812</f>
        <v>STI PEQUEÑOS ARMADORES Y PESCADORES ARTESANALES DE CERCO Y OTRAS ACTIVIDADES AFINES DE CORONEL Y LOTA SIPAC RSU 08.07.0373</v>
      </c>
      <c r="F934" s="354" t="s">
        <v>91</v>
      </c>
      <c r="G934" s="354" t="s">
        <v>91</v>
      </c>
      <c r="H934" s="356">
        <f>'Merluza común Artesanal'!G812</f>
        <v>3.585</v>
      </c>
      <c r="I934" s="356">
        <f>'Merluza común Artesanal'!H812</f>
        <v>0</v>
      </c>
      <c r="J934" s="356">
        <f>'Merluza común Artesanal'!I812</f>
        <v>3.585</v>
      </c>
      <c r="K934" s="356">
        <f>'Merluza común Artesanal'!J812</f>
        <v>0</v>
      </c>
      <c r="L934" s="356">
        <f>'Merluza común Artesanal'!K812</f>
        <v>3.585</v>
      </c>
      <c r="M934" s="434">
        <f>'Merluza común Artesanal'!L812</f>
        <v>0</v>
      </c>
      <c r="N934" s="591" t="str">
        <f>'Merluza común Artesanal'!M812</f>
        <v>-</v>
      </c>
      <c r="O934" s="451">
        <f>Resumen_año!$C$5</f>
        <v>44018</v>
      </c>
      <c r="P934" s="475">
        <v>2020</v>
      </c>
    </row>
    <row r="935" spans="1:16" ht="15.75" customHeight="1">
      <c r="A935" s="354" t="s">
        <v>88</v>
      </c>
      <c r="B935" s="354" t="s">
        <v>89</v>
      </c>
      <c r="C935" s="354" t="s">
        <v>111</v>
      </c>
      <c r="D935" s="354" t="s">
        <v>104</v>
      </c>
      <c r="E935" s="348" t="str">
        <f>+'Merluza común Artesanal'!E812</f>
        <v>STI PEQUEÑOS ARMADORES Y PESCADORES ARTESANALES DE CERCO Y OTRAS ACTIVIDADES AFINES DE CORONEL Y LOTA SIPAC RSU 08.07.0373</v>
      </c>
      <c r="F935" s="354" t="s">
        <v>92</v>
      </c>
      <c r="G935" s="354" t="s">
        <v>93</v>
      </c>
      <c r="H935" s="356">
        <f>'Merluza común Artesanal'!G813</f>
        <v>16.785</v>
      </c>
      <c r="I935" s="356">
        <f>'Merluza común Artesanal'!H813</f>
        <v>0</v>
      </c>
      <c r="J935" s="356">
        <f>'Merluza común Artesanal'!I813</f>
        <v>20.37</v>
      </c>
      <c r="K935" s="356">
        <f>'Merluza común Artesanal'!J813</f>
        <v>0</v>
      </c>
      <c r="L935" s="356">
        <f>'Merluza común Artesanal'!K813</f>
        <v>20.37</v>
      </c>
      <c r="M935" s="434">
        <f>'Merluza común Artesanal'!L813</f>
        <v>0</v>
      </c>
      <c r="N935" s="591" t="str">
        <f>'Merluza común Artesanal'!M813</f>
        <v>-</v>
      </c>
      <c r="O935" s="451">
        <f>Resumen_año!$C$5</f>
        <v>44018</v>
      </c>
      <c r="P935" s="475">
        <v>2020</v>
      </c>
    </row>
    <row r="936" spans="1:16" ht="15.75" customHeight="1">
      <c r="A936" s="354" t="s">
        <v>88</v>
      </c>
      <c r="B936" s="354" t="s">
        <v>89</v>
      </c>
      <c r="C936" s="354" t="s">
        <v>111</v>
      </c>
      <c r="D936" s="354" t="s">
        <v>104</v>
      </c>
      <c r="E936" s="348" t="str">
        <f>+'Merluza común Artesanal'!E812</f>
        <v>STI PEQUEÑOS ARMADORES Y PESCADORES ARTESANALES DE CERCO Y OTRAS ACTIVIDADES AFINES DE CORONEL Y LOTA SIPAC RSU 08.07.0373</v>
      </c>
      <c r="F936" s="354" t="s">
        <v>94</v>
      </c>
      <c r="G936" s="354" t="s">
        <v>95</v>
      </c>
      <c r="H936" s="356">
        <f>'Merluza común Artesanal'!G814</f>
        <v>20.37</v>
      </c>
      <c r="I936" s="356">
        <f>'Merluza común Artesanal'!H814</f>
        <v>0</v>
      </c>
      <c r="J936" s="356">
        <f>'Merluza común Artesanal'!I814</f>
        <v>40.74</v>
      </c>
      <c r="K936" s="356">
        <f>'Merluza común Artesanal'!J814</f>
        <v>0</v>
      </c>
      <c r="L936" s="356">
        <f>'Merluza común Artesanal'!K814</f>
        <v>40.74</v>
      </c>
      <c r="M936" s="434">
        <f>'Merluza común Artesanal'!L814</f>
        <v>0</v>
      </c>
      <c r="N936" s="591" t="str">
        <f>'Merluza común Artesanal'!M814</f>
        <v>-</v>
      </c>
      <c r="O936" s="451">
        <f>Resumen_año!$C$5</f>
        <v>44018</v>
      </c>
      <c r="P936" s="475">
        <v>2020</v>
      </c>
    </row>
    <row r="937" spans="1:16" ht="15.75" customHeight="1">
      <c r="A937" s="354" t="s">
        <v>88</v>
      </c>
      <c r="B937" s="354" t="s">
        <v>89</v>
      </c>
      <c r="C937" s="354" t="s">
        <v>111</v>
      </c>
      <c r="D937" s="354" t="s">
        <v>104</v>
      </c>
      <c r="E937" s="348" t="str">
        <f>+'Merluza común Artesanal'!E812</f>
        <v>STI PEQUEÑOS ARMADORES Y PESCADORES ARTESANALES DE CERCO Y OTRAS ACTIVIDADES AFINES DE CORONEL Y LOTA SIPAC RSU 08.07.0373</v>
      </c>
      <c r="F937" s="354" t="s">
        <v>91</v>
      </c>
      <c r="G937" s="354" t="s">
        <v>95</v>
      </c>
      <c r="H937" s="356">
        <f>'Merluza común Artesanal'!N812</f>
        <v>40.74</v>
      </c>
      <c r="I937" s="356">
        <f>'Merluza común Artesanal'!O812</f>
        <v>0</v>
      </c>
      <c r="J937" s="356">
        <f>'Merluza común Artesanal'!P812</f>
        <v>40.74</v>
      </c>
      <c r="K937" s="356">
        <f>'Merluza común Artesanal'!Q812</f>
        <v>0</v>
      </c>
      <c r="L937" s="356">
        <f>'Merluza común Artesanal'!R812</f>
        <v>40.74</v>
      </c>
      <c r="M937" s="434">
        <f>'Merluza común Artesanal'!S812</f>
        <v>0</v>
      </c>
      <c r="N937" s="591" t="s">
        <v>258</v>
      </c>
      <c r="O937" s="451">
        <f>Resumen_año!$C$5</f>
        <v>44018</v>
      </c>
      <c r="P937" s="475">
        <v>2020</v>
      </c>
    </row>
    <row r="938" spans="1:16" ht="15.75" customHeight="1">
      <c r="A938" s="354" t="s">
        <v>88</v>
      </c>
      <c r="B938" s="354" t="s">
        <v>89</v>
      </c>
      <c r="C938" s="354" t="s">
        <v>111</v>
      </c>
      <c r="D938" s="354" t="s">
        <v>104</v>
      </c>
      <c r="E938" s="348" t="str">
        <f>+'Merluza común Artesanal'!E815</f>
        <v>STI PESCADORES ARMADORES Y RAMOS AFINES DE LA PESCA ARTESANAL DE CORONEL SIPARMAR CORONEL RSU 08.07.0271</v>
      </c>
      <c r="F938" s="354" t="s">
        <v>91</v>
      </c>
      <c r="G938" s="354" t="s">
        <v>91</v>
      </c>
      <c r="H938" s="356">
        <f>'Merluza común Artesanal'!G815</f>
        <v>2.8959999999999999</v>
      </c>
      <c r="I938" s="356">
        <f>'Merluza común Artesanal'!H815</f>
        <v>0</v>
      </c>
      <c r="J938" s="356">
        <f>'Merluza común Artesanal'!I815</f>
        <v>2.8959999999999999</v>
      </c>
      <c r="K938" s="356">
        <f>'Merluza común Artesanal'!J815</f>
        <v>0</v>
      </c>
      <c r="L938" s="356">
        <f>'Merluza común Artesanal'!K815</f>
        <v>2.8959999999999999</v>
      </c>
      <c r="M938" s="434">
        <f>'Merluza común Artesanal'!L815</f>
        <v>0</v>
      </c>
      <c r="N938" s="591" t="str">
        <f>'Merluza común Artesanal'!M815</f>
        <v>-</v>
      </c>
      <c r="O938" s="451">
        <f>Resumen_año!$C$5</f>
        <v>44018</v>
      </c>
      <c r="P938" s="475">
        <v>2020</v>
      </c>
    </row>
    <row r="939" spans="1:16" ht="15.75" customHeight="1">
      <c r="A939" s="354" t="s">
        <v>88</v>
      </c>
      <c r="B939" s="354" t="s">
        <v>89</v>
      </c>
      <c r="C939" s="354" t="s">
        <v>111</v>
      </c>
      <c r="D939" s="354" t="s">
        <v>104</v>
      </c>
      <c r="E939" s="348" t="str">
        <f>+'Merluza común Artesanal'!E815</f>
        <v>STI PESCADORES ARMADORES Y RAMOS AFINES DE LA PESCA ARTESANAL DE CORONEL SIPARMAR CORONEL RSU 08.07.0271</v>
      </c>
      <c r="F939" s="354" t="s">
        <v>92</v>
      </c>
      <c r="G939" s="354" t="s">
        <v>93</v>
      </c>
      <c r="H939" s="356">
        <f>'Merluza común Artesanal'!G816</f>
        <v>13.558</v>
      </c>
      <c r="I939" s="356">
        <f>'Merluza común Artesanal'!H816</f>
        <v>-19</v>
      </c>
      <c r="J939" s="356">
        <f>'Merluza común Artesanal'!I816</f>
        <v>-2.5460000000000003</v>
      </c>
      <c r="K939" s="356">
        <f>'Merluza común Artesanal'!J816</f>
        <v>0</v>
      </c>
      <c r="L939" s="356">
        <f>'Merluza común Artesanal'!K816</f>
        <v>-2.5460000000000003</v>
      </c>
      <c r="M939" s="434">
        <f>'Merluza común Artesanal'!L816</f>
        <v>0</v>
      </c>
      <c r="N939" s="591">
        <f>'Merluza común Artesanal'!M816</f>
        <v>43956</v>
      </c>
      <c r="O939" s="451">
        <f>Resumen_año!$C$5</f>
        <v>44018</v>
      </c>
      <c r="P939" s="475">
        <v>2020</v>
      </c>
    </row>
    <row r="940" spans="1:16" ht="15.75" customHeight="1">
      <c r="A940" s="354" t="s">
        <v>88</v>
      </c>
      <c r="B940" s="354" t="s">
        <v>89</v>
      </c>
      <c r="C940" s="354" t="s">
        <v>111</v>
      </c>
      <c r="D940" s="354" t="s">
        <v>104</v>
      </c>
      <c r="E940" s="348" t="str">
        <f>+'Merluza común Artesanal'!E815</f>
        <v>STI PESCADORES ARMADORES Y RAMOS AFINES DE LA PESCA ARTESANAL DE CORONEL SIPARMAR CORONEL RSU 08.07.0271</v>
      </c>
      <c r="F940" s="354" t="s">
        <v>94</v>
      </c>
      <c r="G940" s="354" t="s">
        <v>95</v>
      </c>
      <c r="H940" s="356">
        <f>'Merluza común Artesanal'!G817</f>
        <v>16.454000000000001</v>
      </c>
      <c r="I940" s="356">
        <f>'Merluza común Artesanal'!H817</f>
        <v>0</v>
      </c>
      <c r="J940" s="356">
        <f>'Merluza común Artesanal'!I817</f>
        <v>13.908000000000001</v>
      </c>
      <c r="K940" s="356">
        <f>'Merluza común Artesanal'!J817</f>
        <v>0</v>
      </c>
      <c r="L940" s="356">
        <f>'Merluza común Artesanal'!K817</f>
        <v>13.908000000000001</v>
      </c>
      <c r="M940" s="434">
        <f>'Merluza común Artesanal'!L817</f>
        <v>0</v>
      </c>
      <c r="N940" s="591" t="str">
        <f>'Merluza común Artesanal'!M817</f>
        <v>-</v>
      </c>
      <c r="O940" s="451">
        <f>Resumen_año!$C$5</f>
        <v>44018</v>
      </c>
      <c r="P940" s="475">
        <v>2020</v>
      </c>
    </row>
    <row r="941" spans="1:16" ht="15.75" customHeight="1">
      <c r="A941" s="354" t="s">
        <v>88</v>
      </c>
      <c r="B941" s="354" t="s">
        <v>89</v>
      </c>
      <c r="C941" s="354" t="s">
        <v>111</v>
      </c>
      <c r="D941" s="354" t="s">
        <v>104</v>
      </c>
      <c r="E941" s="348" t="str">
        <f>+'Merluza común Artesanal'!E815</f>
        <v>STI PESCADORES ARMADORES Y RAMOS AFINES DE LA PESCA ARTESANAL DE CORONEL SIPARMAR CORONEL RSU 08.07.0271</v>
      </c>
      <c r="F941" s="354" t="s">
        <v>91</v>
      </c>
      <c r="G941" s="354" t="s">
        <v>95</v>
      </c>
      <c r="H941" s="356">
        <f>'Merluza común Artesanal'!N815</f>
        <v>32.908000000000001</v>
      </c>
      <c r="I941" s="356">
        <f>'Merluza común Artesanal'!O815</f>
        <v>-19</v>
      </c>
      <c r="J941" s="356">
        <f>'Merluza común Artesanal'!P815</f>
        <v>13.908000000000001</v>
      </c>
      <c r="K941" s="356">
        <f>'Merluza común Artesanal'!Q815</f>
        <v>0</v>
      </c>
      <c r="L941" s="356">
        <f>'Merluza común Artesanal'!R815</f>
        <v>13.908000000000001</v>
      </c>
      <c r="M941" s="434">
        <f>'Merluza común Artesanal'!S815</f>
        <v>0</v>
      </c>
      <c r="N941" s="591" t="s">
        <v>258</v>
      </c>
      <c r="O941" s="451">
        <f>Resumen_año!$C$5</f>
        <v>44018</v>
      </c>
      <c r="P941" s="475">
        <v>2020</v>
      </c>
    </row>
    <row r="942" spans="1:16" ht="15.75" customHeight="1">
      <c r="A942" s="354" t="s">
        <v>88</v>
      </c>
      <c r="B942" s="354" t="s">
        <v>89</v>
      </c>
      <c r="C942" s="354" t="s">
        <v>111</v>
      </c>
      <c r="D942" s="354" t="s">
        <v>104</v>
      </c>
      <c r="E942" s="348" t="str">
        <f>+'Merluza común Artesanal'!E818</f>
        <v>ASOCIACIÓN GREMIAL DE ARMADORES, PESCADORES ARTESANALES Y ACTIVIDADES AFINES ARMAPESCA A.G RAG 635-8</v>
      </c>
      <c r="F942" s="354" t="s">
        <v>91</v>
      </c>
      <c r="G942" s="354" t="s">
        <v>91</v>
      </c>
      <c r="H942" s="356">
        <f>'Merluza común Artesanal'!G818</f>
        <v>5.6349999999999998</v>
      </c>
      <c r="I942" s="356">
        <f>'Merluza común Artesanal'!H818</f>
        <v>0</v>
      </c>
      <c r="J942" s="356">
        <f>'Merluza común Artesanal'!I818</f>
        <v>5.6349999999999998</v>
      </c>
      <c r="K942" s="356">
        <f>'Merluza común Artesanal'!J818</f>
        <v>0</v>
      </c>
      <c r="L942" s="356">
        <f>'Merluza común Artesanal'!K818</f>
        <v>5.6349999999999998</v>
      </c>
      <c r="M942" s="434">
        <f>'Merluza común Artesanal'!L818</f>
        <v>0</v>
      </c>
      <c r="N942" s="591" t="str">
        <f>'Merluza común Artesanal'!M818</f>
        <v>-</v>
      </c>
      <c r="O942" s="451">
        <f>Resumen_año!$C$5</f>
        <v>44018</v>
      </c>
      <c r="P942" s="475">
        <v>2020</v>
      </c>
    </row>
    <row r="943" spans="1:16" ht="15.75" customHeight="1">
      <c r="A943" s="354" t="s">
        <v>88</v>
      </c>
      <c r="B943" s="354" t="s">
        <v>89</v>
      </c>
      <c r="C943" s="354" t="s">
        <v>111</v>
      </c>
      <c r="D943" s="354" t="s">
        <v>104</v>
      </c>
      <c r="E943" s="348" t="str">
        <f>+'Merluza común Artesanal'!E818</f>
        <v>ASOCIACIÓN GREMIAL DE ARMADORES, PESCADORES ARTESANALES Y ACTIVIDADES AFINES ARMAPESCA A.G RAG 635-8</v>
      </c>
      <c r="F943" s="354" t="s">
        <v>92</v>
      </c>
      <c r="G943" s="354" t="s">
        <v>93</v>
      </c>
      <c r="H943" s="356">
        <f>'Merluza común Artesanal'!G819</f>
        <v>26.382000000000001</v>
      </c>
      <c r="I943" s="356">
        <f>'Merluza común Artesanal'!H819</f>
        <v>0</v>
      </c>
      <c r="J943" s="356">
        <f>'Merluza común Artesanal'!I819</f>
        <v>32.017000000000003</v>
      </c>
      <c r="K943" s="356">
        <f>'Merluza común Artesanal'!J819</f>
        <v>0</v>
      </c>
      <c r="L943" s="356">
        <f>'Merluza común Artesanal'!K819</f>
        <v>32.017000000000003</v>
      </c>
      <c r="M943" s="434">
        <f>'Merluza común Artesanal'!L819</f>
        <v>0</v>
      </c>
      <c r="N943" s="591" t="str">
        <f>'Merluza común Artesanal'!M819</f>
        <v>-</v>
      </c>
      <c r="O943" s="451">
        <f>Resumen_año!$C$5</f>
        <v>44018</v>
      </c>
      <c r="P943" s="475">
        <v>2020</v>
      </c>
    </row>
    <row r="944" spans="1:16" ht="15.75" customHeight="1">
      <c r="A944" s="354" t="s">
        <v>88</v>
      </c>
      <c r="B944" s="354" t="s">
        <v>89</v>
      </c>
      <c r="C944" s="354" t="s">
        <v>111</v>
      </c>
      <c r="D944" s="354" t="s">
        <v>104</v>
      </c>
      <c r="E944" s="348" t="str">
        <f>+'Merluza común Artesanal'!E818</f>
        <v>ASOCIACIÓN GREMIAL DE ARMADORES, PESCADORES ARTESANALES Y ACTIVIDADES AFINES ARMAPESCA A.G RAG 635-8</v>
      </c>
      <c r="F944" s="354" t="s">
        <v>94</v>
      </c>
      <c r="G944" s="354" t="s">
        <v>95</v>
      </c>
      <c r="H944" s="356">
        <f>'Merluza común Artesanal'!G820</f>
        <v>32.017000000000003</v>
      </c>
      <c r="I944" s="356">
        <f>'Merluza común Artesanal'!H820</f>
        <v>0</v>
      </c>
      <c r="J944" s="356">
        <f>'Merluza común Artesanal'!I820</f>
        <v>64.034000000000006</v>
      </c>
      <c r="K944" s="356">
        <f>'Merluza común Artesanal'!J820</f>
        <v>0</v>
      </c>
      <c r="L944" s="356">
        <f>'Merluza común Artesanal'!K820</f>
        <v>64.034000000000006</v>
      </c>
      <c r="M944" s="434">
        <f>'Merluza común Artesanal'!L820</f>
        <v>0</v>
      </c>
      <c r="N944" s="591" t="str">
        <f>'Merluza común Artesanal'!M820</f>
        <v>-</v>
      </c>
      <c r="O944" s="451">
        <f>Resumen_año!$C$5</f>
        <v>44018</v>
      </c>
      <c r="P944" s="475">
        <v>2020</v>
      </c>
    </row>
    <row r="945" spans="1:16" ht="15.75" customHeight="1">
      <c r="A945" s="354" t="s">
        <v>88</v>
      </c>
      <c r="B945" s="354" t="s">
        <v>89</v>
      </c>
      <c r="C945" s="354" t="s">
        <v>111</v>
      </c>
      <c r="D945" s="354" t="s">
        <v>104</v>
      </c>
      <c r="E945" s="348" t="str">
        <f>+'Merluza común Artesanal'!E818</f>
        <v>ASOCIACIÓN GREMIAL DE ARMADORES, PESCADORES ARTESANALES Y ACTIVIDADES AFINES ARMAPESCA A.G RAG 635-8</v>
      </c>
      <c r="F945" s="354" t="s">
        <v>91</v>
      </c>
      <c r="G945" s="354" t="s">
        <v>95</v>
      </c>
      <c r="H945" s="356">
        <f>'Merluza común Artesanal'!N818</f>
        <v>64.034000000000006</v>
      </c>
      <c r="I945" s="356">
        <f>'Merluza común Artesanal'!O818</f>
        <v>0</v>
      </c>
      <c r="J945" s="356">
        <f>'Merluza común Artesanal'!P818</f>
        <v>64.034000000000006</v>
      </c>
      <c r="K945" s="356">
        <f>'Merluza común Artesanal'!Q818</f>
        <v>0</v>
      </c>
      <c r="L945" s="356">
        <f>'Merluza común Artesanal'!R818</f>
        <v>64.034000000000006</v>
      </c>
      <c r="M945" s="434">
        <f>'Merluza común Artesanal'!S818</f>
        <v>0</v>
      </c>
      <c r="N945" s="591" t="s">
        <v>258</v>
      </c>
      <c r="O945" s="451">
        <f>Resumen_año!$C$5</f>
        <v>44018</v>
      </c>
      <c r="P945" s="475">
        <v>2020</v>
      </c>
    </row>
    <row r="946" spans="1:16" ht="15.75" customHeight="1">
      <c r="A946" s="354" t="s">
        <v>88</v>
      </c>
      <c r="B946" s="354" t="s">
        <v>89</v>
      </c>
      <c r="C946" s="354" t="s">
        <v>111</v>
      </c>
      <c r="D946" s="354" t="s">
        <v>104</v>
      </c>
      <c r="E946" s="348" t="str">
        <f>+'Merluza común Artesanal'!E821</f>
        <v>ASOCIACIÓN GREMIAL DE PRODUCTORES PELÁGICOS, ARMADORES ARTESANALES DE LAS CALETAS DE CORONEL Y SAN VICENTE DE LA VIII REGIÓN ARPESCA A.G RAG 447-8</v>
      </c>
      <c r="F946" s="354" t="s">
        <v>91</v>
      </c>
      <c r="G946" s="354" t="s">
        <v>91</v>
      </c>
      <c r="H946" s="356">
        <f>'Merluza común Artesanal'!G821</f>
        <v>0.38</v>
      </c>
      <c r="I946" s="356">
        <f>'Merluza común Artesanal'!H821</f>
        <v>0</v>
      </c>
      <c r="J946" s="356">
        <f>'Merluza común Artesanal'!I821</f>
        <v>0.38</v>
      </c>
      <c r="K946" s="356">
        <f>'Merluza común Artesanal'!J821</f>
        <v>0</v>
      </c>
      <c r="L946" s="356">
        <f>'Merluza común Artesanal'!K821</f>
        <v>0.38</v>
      </c>
      <c r="M946" s="434">
        <f>'Merluza común Artesanal'!L821</f>
        <v>0</v>
      </c>
      <c r="N946" s="591" t="str">
        <f>'Merluza común Artesanal'!M821</f>
        <v>-</v>
      </c>
      <c r="O946" s="451">
        <f>Resumen_año!$C$5</f>
        <v>44018</v>
      </c>
      <c r="P946" s="475">
        <v>2020</v>
      </c>
    </row>
    <row r="947" spans="1:16" ht="15.75" customHeight="1">
      <c r="A947" s="354" t="s">
        <v>88</v>
      </c>
      <c r="B947" s="354" t="s">
        <v>89</v>
      </c>
      <c r="C947" s="354" t="s">
        <v>111</v>
      </c>
      <c r="D947" s="354" t="s">
        <v>104</v>
      </c>
      <c r="E947" s="348" t="str">
        <f>+'Merluza común Artesanal'!E821</f>
        <v>ASOCIACIÓN GREMIAL DE PRODUCTORES PELÁGICOS, ARMADORES ARTESANALES DE LAS CALETAS DE CORONEL Y SAN VICENTE DE LA VIII REGIÓN ARPESCA A.G RAG 447-8</v>
      </c>
      <c r="F947" s="354" t="s">
        <v>92</v>
      </c>
      <c r="G947" s="354" t="s">
        <v>93</v>
      </c>
      <c r="H947" s="356">
        <f>'Merluza común Artesanal'!G822</f>
        <v>1.78</v>
      </c>
      <c r="I947" s="356">
        <f>'Merluza común Artesanal'!H822</f>
        <v>0</v>
      </c>
      <c r="J947" s="356">
        <f>'Merluza común Artesanal'!I822</f>
        <v>2.16</v>
      </c>
      <c r="K947" s="356">
        <f>'Merluza común Artesanal'!J822</f>
        <v>0</v>
      </c>
      <c r="L947" s="356">
        <f>'Merluza común Artesanal'!K822</f>
        <v>2.16</v>
      </c>
      <c r="M947" s="434">
        <f>'Merluza común Artesanal'!L822</f>
        <v>0</v>
      </c>
      <c r="N947" s="591" t="str">
        <f>'Merluza común Artesanal'!M822</f>
        <v>-</v>
      </c>
      <c r="O947" s="451">
        <f>Resumen_año!$C$5</f>
        <v>44018</v>
      </c>
      <c r="P947" s="475">
        <v>2020</v>
      </c>
    </row>
    <row r="948" spans="1:16" ht="15.75" customHeight="1">
      <c r="A948" s="354" t="s">
        <v>88</v>
      </c>
      <c r="B948" s="354" t="s">
        <v>89</v>
      </c>
      <c r="C948" s="354" t="s">
        <v>111</v>
      </c>
      <c r="D948" s="354" t="s">
        <v>104</v>
      </c>
      <c r="E948" s="348" t="str">
        <f>+'Merluza común Artesanal'!E821</f>
        <v>ASOCIACIÓN GREMIAL DE PRODUCTORES PELÁGICOS, ARMADORES ARTESANALES DE LAS CALETAS DE CORONEL Y SAN VICENTE DE LA VIII REGIÓN ARPESCA A.G RAG 447-8</v>
      </c>
      <c r="F948" s="354" t="s">
        <v>94</v>
      </c>
      <c r="G948" s="354" t="s">
        <v>95</v>
      </c>
      <c r="H948" s="356">
        <f>'Merluza común Artesanal'!G823</f>
        <v>2.16</v>
      </c>
      <c r="I948" s="356">
        <f>'Merluza común Artesanal'!H823</f>
        <v>0</v>
      </c>
      <c r="J948" s="356">
        <f>'Merluza común Artesanal'!I823</f>
        <v>4.32</v>
      </c>
      <c r="K948" s="356">
        <f>'Merluza común Artesanal'!J823</f>
        <v>0</v>
      </c>
      <c r="L948" s="356">
        <f>'Merluza común Artesanal'!K823</f>
        <v>4.32</v>
      </c>
      <c r="M948" s="434">
        <f>'Merluza común Artesanal'!L823</f>
        <v>0</v>
      </c>
      <c r="N948" s="591" t="str">
        <f>'Merluza común Artesanal'!M823</f>
        <v>-</v>
      </c>
      <c r="O948" s="451">
        <f>Resumen_año!$C$5</f>
        <v>44018</v>
      </c>
      <c r="P948" s="475">
        <v>2020</v>
      </c>
    </row>
    <row r="949" spans="1:16" ht="15.75" customHeight="1">
      <c r="A949" s="354" t="s">
        <v>88</v>
      </c>
      <c r="B949" s="354" t="s">
        <v>89</v>
      </c>
      <c r="C949" s="354" t="s">
        <v>111</v>
      </c>
      <c r="D949" s="354" t="s">
        <v>104</v>
      </c>
      <c r="E949" s="348" t="str">
        <f>+'Merluza común Artesanal'!E821</f>
        <v>ASOCIACIÓN GREMIAL DE PRODUCTORES PELÁGICOS, ARMADORES ARTESANALES DE LAS CALETAS DE CORONEL Y SAN VICENTE DE LA VIII REGIÓN ARPESCA A.G RAG 447-8</v>
      </c>
      <c r="F949" s="354" t="s">
        <v>91</v>
      </c>
      <c r="G949" s="354" t="s">
        <v>91</v>
      </c>
      <c r="H949" s="356">
        <f>'Merluza común Artesanal'!N821</f>
        <v>4.32</v>
      </c>
      <c r="I949" s="356">
        <f>'Merluza común Artesanal'!O821</f>
        <v>0</v>
      </c>
      <c r="J949" s="356">
        <f>'Merluza común Artesanal'!P821</f>
        <v>4.32</v>
      </c>
      <c r="K949" s="356">
        <f>'Merluza común Artesanal'!Q821</f>
        <v>0</v>
      </c>
      <c r="L949" s="356">
        <f>'Merluza común Artesanal'!R821</f>
        <v>4.32</v>
      </c>
      <c r="M949" s="434">
        <f>'Merluza común Artesanal'!S821</f>
        <v>0</v>
      </c>
      <c r="N949" s="591" t="s">
        <v>258</v>
      </c>
      <c r="O949" s="451">
        <f>Resumen_año!$C$5</f>
        <v>44018</v>
      </c>
      <c r="P949" s="475">
        <v>2020</v>
      </c>
    </row>
    <row r="950" spans="1:16" ht="15.75" customHeight="1">
      <c r="A950" s="354" t="s">
        <v>88</v>
      </c>
      <c r="B950" s="354" t="s">
        <v>89</v>
      </c>
      <c r="C950" s="354" t="s">
        <v>111</v>
      </c>
      <c r="D950" s="354" t="s">
        <v>104</v>
      </c>
      <c r="E950" s="348" t="str">
        <f>+'Merluza común Artesanal'!E824</f>
        <v>STI PESCADORES ARTESANALES MERLUCEROS Y AFINES DE CALETA LO ROJAS RSU 08.07.0227</v>
      </c>
      <c r="F950" s="354" t="s">
        <v>92</v>
      </c>
      <c r="G950" s="354" t="s">
        <v>93</v>
      </c>
      <c r="H950" s="356">
        <f>'Merluza común Artesanal'!G824</f>
        <v>0.71599999999999997</v>
      </c>
      <c r="I950" s="356">
        <f>'Merluza común Artesanal'!H824</f>
        <v>0</v>
      </c>
      <c r="J950" s="356">
        <f>'Merluza común Artesanal'!I824</f>
        <v>0.71599999999999997</v>
      </c>
      <c r="K950" s="356">
        <f>'Merluza común Artesanal'!J824</f>
        <v>0.25</v>
      </c>
      <c r="L950" s="356">
        <f>'Merluza común Artesanal'!K824</f>
        <v>0.46599999999999997</v>
      </c>
      <c r="M950" s="434">
        <f>'Merluza común Artesanal'!L824</f>
        <v>0</v>
      </c>
      <c r="N950" s="591" t="str">
        <f>'Merluza común Artesanal'!M824</f>
        <v>-</v>
      </c>
      <c r="O950" s="451">
        <f>Resumen_año!$C$5</f>
        <v>44018</v>
      </c>
      <c r="P950" s="475">
        <v>2020</v>
      </c>
    </row>
    <row r="951" spans="1:16" ht="15.75" customHeight="1">
      <c r="A951" s="354" t="s">
        <v>88</v>
      </c>
      <c r="B951" s="354" t="s">
        <v>89</v>
      </c>
      <c r="C951" s="354" t="s">
        <v>111</v>
      </c>
      <c r="D951" s="354" t="s">
        <v>104</v>
      </c>
      <c r="E951" s="348" t="str">
        <f>+'Merluza común Artesanal'!E824</f>
        <v>STI PESCADORES ARTESANALES MERLUCEROS Y AFINES DE CALETA LO ROJAS RSU 08.07.0227</v>
      </c>
      <c r="F951" s="354" t="s">
        <v>94</v>
      </c>
      <c r="G951" s="354" t="s">
        <v>95</v>
      </c>
      <c r="H951" s="356">
        <f>'Merluza común Artesanal'!G825</f>
        <v>3.35</v>
      </c>
      <c r="I951" s="356">
        <f>'Merluza común Artesanal'!H825</f>
        <v>0</v>
      </c>
      <c r="J951" s="356">
        <f>'Merluza común Artesanal'!I825</f>
        <v>3.8159999999999998</v>
      </c>
      <c r="K951" s="356">
        <f>'Merluza común Artesanal'!J825</f>
        <v>0</v>
      </c>
      <c r="L951" s="356">
        <f>'Merluza común Artesanal'!K825</f>
        <v>3.8159999999999998</v>
      </c>
      <c r="M951" s="434">
        <f>'Merluza común Artesanal'!L825</f>
        <v>0</v>
      </c>
      <c r="N951" s="591" t="str">
        <f>'Merluza común Artesanal'!M825</f>
        <v>-</v>
      </c>
      <c r="O951" s="451">
        <f>Resumen_año!$C$5</f>
        <v>44018</v>
      </c>
      <c r="P951" s="475">
        <v>2020</v>
      </c>
    </row>
    <row r="952" spans="1:16" ht="15.75" customHeight="1">
      <c r="A952" s="354" t="s">
        <v>88</v>
      </c>
      <c r="B952" s="354" t="s">
        <v>89</v>
      </c>
      <c r="C952" s="354" t="s">
        <v>111</v>
      </c>
      <c r="D952" s="354" t="s">
        <v>104</v>
      </c>
      <c r="E952" s="348" t="str">
        <f>+'Merluza común Artesanal'!E824</f>
        <v>STI PESCADORES ARTESANALES MERLUCEROS Y AFINES DE CALETA LO ROJAS RSU 08.07.0227</v>
      </c>
      <c r="F952" s="354" t="s">
        <v>91</v>
      </c>
      <c r="G952" s="354" t="s">
        <v>95</v>
      </c>
      <c r="H952" s="356">
        <f>'Merluza común Artesanal'!G826</f>
        <v>4.0659999999999998</v>
      </c>
      <c r="I952" s="356">
        <f>'Merluza común Artesanal'!H826</f>
        <v>0</v>
      </c>
      <c r="J952" s="356">
        <f>'Merluza común Artesanal'!I826</f>
        <v>7.8819999999999997</v>
      </c>
      <c r="K952" s="356">
        <f>'Merluza común Artesanal'!J826</f>
        <v>0</v>
      </c>
      <c r="L952" s="356">
        <f>'Merluza común Artesanal'!K826</f>
        <v>7.8819999999999997</v>
      </c>
      <c r="M952" s="434">
        <f>'Merluza común Artesanal'!L826</f>
        <v>0</v>
      </c>
      <c r="N952" s="591" t="str">
        <f>'Merluza común Artesanal'!M826</f>
        <v>-</v>
      </c>
      <c r="O952" s="451">
        <f>Resumen_año!$C$5</f>
        <v>44018</v>
      </c>
      <c r="P952" s="475">
        <v>2020</v>
      </c>
    </row>
    <row r="953" spans="1:16" ht="15.75" customHeight="1">
      <c r="A953" s="354" t="s">
        <v>88</v>
      </c>
      <c r="B953" s="354" t="s">
        <v>89</v>
      </c>
      <c r="C953" s="354" t="s">
        <v>111</v>
      </c>
      <c r="D953" s="354" t="s">
        <v>104</v>
      </c>
      <c r="E953" s="348" t="str">
        <f>+'Merluza común Artesanal'!E824</f>
        <v>STI PESCADORES ARTESANALES MERLUCEROS Y AFINES DE CALETA LO ROJAS RSU 08.07.0227</v>
      </c>
      <c r="F953" s="354" t="s">
        <v>91</v>
      </c>
      <c r="G953" s="354" t="s">
        <v>91</v>
      </c>
      <c r="H953" s="356">
        <f>'Merluza común Artesanal'!N824</f>
        <v>8.1319999999999997</v>
      </c>
      <c r="I953" s="356">
        <f>'Merluza común Artesanal'!O824</f>
        <v>0</v>
      </c>
      <c r="J953" s="356">
        <f>'Merluza común Artesanal'!P824</f>
        <v>8.1319999999999997</v>
      </c>
      <c r="K953" s="356">
        <f>'Merluza común Artesanal'!Q824</f>
        <v>0.25</v>
      </c>
      <c r="L953" s="356">
        <f>'Merluza común Artesanal'!R824</f>
        <v>7.8819999999999997</v>
      </c>
      <c r="M953" s="434">
        <f>'Merluza común Artesanal'!S824</f>
        <v>3.0742744712247912E-2</v>
      </c>
      <c r="N953" s="591" t="s">
        <v>258</v>
      </c>
      <c r="O953" s="451">
        <f>Resumen_año!$C$5</f>
        <v>44018</v>
      </c>
      <c r="P953" s="475">
        <v>2020</v>
      </c>
    </row>
    <row r="954" spans="1:16" ht="15.75" customHeight="1">
      <c r="A954" s="354" t="s">
        <v>88</v>
      </c>
      <c r="B954" s="354" t="s">
        <v>89</v>
      </c>
      <c r="C954" s="354" t="s">
        <v>111</v>
      </c>
      <c r="D954" s="354" t="s">
        <v>104</v>
      </c>
      <c r="E954" s="348" t="str">
        <f>+'Merluza común Artesanal'!E827</f>
        <v>STI PESCADORES, ARMADORES Y RAMOS AFINES SIPEAYRAS DE LOTA RSU 08.07.0296</v>
      </c>
      <c r="F954" s="354" t="s">
        <v>92</v>
      </c>
      <c r="G954" s="354" t="s">
        <v>93</v>
      </c>
      <c r="H954" s="356">
        <f>'Merluza común Artesanal'!G827</f>
        <v>2.1949999999999998</v>
      </c>
      <c r="I954" s="356">
        <f>'Merluza común Artesanal'!H827</f>
        <v>0</v>
      </c>
      <c r="J954" s="356">
        <f>'Merluza común Artesanal'!I827</f>
        <v>2.1949999999999998</v>
      </c>
      <c r="K954" s="356">
        <f>'Merluza común Artesanal'!J827</f>
        <v>0</v>
      </c>
      <c r="L954" s="356">
        <f>'Merluza común Artesanal'!K827</f>
        <v>2.1949999999999998</v>
      </c>
      <c r="M954" s="434">
        <f>'Merluza común Artesanal'!L827</f>
        <v>0</v>
      </c>
      <c r="N954" s="591" t="str">
        <f>'Merluza común Artesanal'!M827</f>
        <v>-</v>
      </c>
      <c r="O954" s="451">
        <f>Resumen_año!$C$5</f>
        <v>44018</v>
      </c>
      <c r="P954" s="475">
        <v>2020</v>
      </c>
    </row>
    <row r="955" spans="1:16" ht="15.75" customHeight="1">
      <c r="A955" s="354" t="s">
        <v>88</v>
      </c>
      <c r="B955" s="354" t="s">
        <v>89</v>
      </c>
      <c r="C955" s="354" t="s">
        <v>111</v>
      </c>
      <c r="D955" s="354" t="s">
        <v>104</v>
      </c>
      <c r="E955" s="348" t="str">
        <f>+'Merluza común Artesanal'!E827</f>
        <v>STI PESCADORES, ARMADORES Y RAMOS AFINES SIPEAYRAS DE LOTA RSU 08.07.0296</v>
      </c>
      <c r="F955" s="354" t="s">
        <v>94</v>
      </c>
      <c r="G955" s="354" t="s">
        <v>95</v>
      </c>
      <c r="H955" s="356">
        <f>'Merluza común Artesanal'!G828</f>
        <v>10.278</v>
      </c>
      <c r="I955" s="356">
        <f>'Merluza común Artesanal'!H828</f>
        <v>-5</v>
      </c>
      <c r="J955" s="356">
        <f>'Merluza común Artesanal'!I828</f>
        <v>7.4730000000000008</v>
      </c>
      <c r="K955" s="356">
        <f>'Merluza común Artesanal'!J828</f>
        <v>0</v>
      </c>
      <c r="L955" s="356">
        <f>'Merluza común Artesanal'!K828</f>
        <v>7.4730000000000008</v>
      </c>
      <c r="M955" s="434">
        <f>'Merluza común Artesanal'!L828</f>
        <v>0</v>
      </c>
      <c r="N955" s="591" t="str">
        <f>'Merluza común Artesanal'!M828</f>
        <v>-</v>
      </c>
      <c r="O955" s="451">
        <f>Resumen_año!$C$5</f>
        <v>44018</v>
      </c>
      <c r="P955" s="475">
        <v>2020</v>
      </c>
    </row>
    <row r="956" spans="1:16" ht="15.75" customHeight="1">
      <c r="A956" s="354" t="s">
        <v>88</v>
      </c>
      <c r="B956" s="354" t="s">
        <v>89</v>
      </c>
      <c r="C956" s="354" t="s">
        <v>111</v>
      </c>
      <c r="D956" s="354" t="s">
        <v>104</v>
      </c>
      <c r="E956" s="348" t="str">
        <f>+'Merluza común Artesanal'!E827</f>
        <v>STI PESCADORES, ARMADORES Y RAMOS AFINES SIPEAYRAS DE LOTA RSU 08.07.0296</v>
      </c>
      <c r="F956" s="354" t="s">
        <v>91</v>
      </c>
      <c r="G956" s="354" t="s">
        <v>95</v>
      </c>
      <c r="H956" s="356">
        <f>'Merluza común Artesanal'!G829</f>
        <v>12.473000000000001</v>
      </c>
      <c r="I956" s="356">
        <f>'Merluza común Artesanal'!H829</f>
        <v>0</v>
      </c>
      <c r="J956" s="356">
        <f>'Merluza común Artesanal'!I829</f>
        <v>19.946000000000002</v>
      </c>
      <c r="K956" s="356">
        <f>'Merluza común Artesanal'!J829</f>
        <v>0</v>
      </c>
      <c r="L956" s="356">
        <f>'Merluza común Artesanal'!K829</f>
        <v>19.946000000000002</v>
      </c>
      <c r="M956" s="434">
        <f>'Merluza común Artesanal'!L829</f>
        <v>0</v>
      </c>
      <c r="N956" s="591" t="str">
        <f>'Merluza común Artesanal'!M829</f>
        <v>-</v>
      </c>
      <c r="O956" s="451">
        <f>Resumen_año!$C$5</f>
        <v>44018</v>
      </c>
      <c r="P956" s="475">
        <v>2020</v>
      </c>
    </row>
    <row r="957" spans="1:16" ht="15.75" customHeight="1">
      <c r="A957" s="354" t="s">
        <v>88</v>
      </c>
      <c r="B957" s="354" t="s">
        <v>89</v>
      </c>
      <c r="C957" s="354" t="s">
        <v>111</v>
      </c>
      <c r="D957" s="354" t="s">
        <v>104</v>
      </c>
      <c r="E957" s="348" t="str">
        <f>+'Merluza común Artesanal'!E827</f>
        <v>STI PESCADORES, ARMADORES Y RAMOS AFINES SIPEAYRAS DE LOTA RSU 08.07.0296</v>
      </c>
      <c r="F957" s="354" t="s">
        <v>91</v>
      </c>
      <c r="G957" s="354" t="s">
        <v>91</v>
      </c>
      <c r="H957" s="356">
        <f>'Merluza común Artesanal'!N827</f>
        <v>24.946000000000002</v>
      </c>
      <c r="I957" s="356">
        <f>'Merluza común Artesanal'!O827</f>
        <v>-5</v>
      </c>
      <c r="J957" s="356">
        <f>'Merluza común Artesanal'!P827</f>
        <v>19.946000000000002</v>
      </c>
      <c r="K957" s="356">
        <f>'Merluza común Artesanal'!Q827</f>
        <v>0</v>
      </c>
      <c r="L957" s="356">
        <f>'Merluza común Artesanal'!R827</f>
        <v>19.946000000000002</v>
      </c>
      <c r="M957" s="434">
        <f>'Merluza común Artesanal'!S827</f>
        <v>0</v>
      </c>
      <c r="N957" s="591" t="s">
        <v>258</v>
      </c>
      <c r="O957" s="451">
        <f>Resumen_año!$C$5</f>
        <v>44018</v>
      </c>
      <c r="P957" s="475">
        <v>2020</v>
      </c>
    </row>
    <row r="958" spans="1:16" ht="15.75" customHeight="1">
      <c r="A958" s="354" t="s">
        <v>88</v>
      </c>
      <c r="B958" s="354" t="s">
        <v>89</v>
      </c>
      <c r="C958" s="354" t="s">
        <v>111</v>
      </c>
      <c r="D958" s="354" t="s">
        <v>104</v>
      </c>
      <c r="E958" s="348" t="str">
        <f>+'Merluza común Artesanal'!E830</f>
        <v>STI PESCADORES, ARMADORES Y RAMAS AFINES DE LA PESCA ARTESANAL JUANOVOARCE-LOTA  RSU 08.07.0485</v>
      </c>
      <c r="F958" s="354" t="s">
        <v>92</v>
      </c>
      <c r="G958" s="354" t="s">
        <v>93</v>
      </c>
      <c r="H958" s="356">
        <f>'Merluza común Artesanal'!G830</f>
        <v>2.1139999999999999</v>
      </c>
      <c r="I958" s="356">
        <f>'Merluza común Artesanal'!H830</f>
        <v>0</v>
      </c>
      <c r="J958" s="356">
        <f>'Merluza común Artesanal'!I830</f>
        <v>2.1139999999999999</v>
      </c>
      <c r="K958" s="356">
        <f>'Merluza común Artesanal'!J830</f>
        <v>0</v>
      </c>
      <c r="L958" s="356">
        <f>'Merluza común Artesanal'!K830</f>
        <v>2.1139999999999999</v>
      </c>
      <c r="M958" s="434">
        <f>'Merluza común Artesanal'!L830</f>
        <v>0</v>
      </c>
      <c r="N958" s="591" t="str">
        <f>'Merluza común Artesanal'!M830</f>
        <v>-</v>
      </c>
      <c r="O958" s="451">
        <f>Resumen_año!$C$5</f>
        <v>44018</v>
      </c>
      <c r="P958" s="475">
        <v>2020</v>
      </c>
    </row>
    <row r="959" spans="1:16" ht="15.75" customHeight="1">
      <c r="A959" s="354" t="s">
        <v>88</v>
      </c>
      <c r="B959" s="354" t="s">
        <v>89</v>
      </c>
      <c r="C959" s="354" t="s">
        <v>111</v>
      </c>
      <c r="D959" s="354" t="s">
        <v>104</v>
      </c>
      <c r="E959" s="348" t="str">
        <f>+'Merluza común Artesanal'!E830</f>
        <v>STI PESCADORES, ARMADORES Y RAMAS AFINES DE LA PESCA ARTESANAL JUANOVOARCE-LOTA  RSU 08.07.0485</v>
      </c>
      <c r="F959" s="354" t="s">
        <v>94</v>
      </c>
      <c r="G959" s="354" t="s">
        <v>95</v>
      </c>
      <c r="H959" s="356">
        <f>'Merluza común Artesanal'!G831</f>
        <v>9.8979999999999997</v>
      </c>
      <c r="I959" s="356">
        <f>'Merluza común Artesanal'!H831</f>
        <v>-10</v>
      </c>
      <c r="J959" s="356">
        <f>'Merluza común Artesanal'!I831</f>
        <v>2.0119999999999996</v>
      </c>
      <c r="K959" s="356">
        <f>'Merluza común Artesanal'!J831</f>
        <v>0</v>
      </c>
      <c r="L959" s="356">
        <f>'Merluza común Artesanal'!K831</f>
        <v>2.0119999999999996</v>
      </c>
      <c r="M959" s="434">
        <f>'Merluza común Artesanal'!L831</f>
        <v>0</v>
      </c>
      <c r="N959" s="591" t="str">
        <f>'Merluza común Artesanal'!M831</f>
        <v>-</v>
      </c>
      <c r="O959" s="451">
        <f>Resumen_año!$C$5</f>
        <v>44018</v>
      </c>
      <c r="P959" s="475">
        <v>2020</v>
      </c>
    </row>
    <row r="960" spans="1:16" ht="15.75" customHeight="1">
      <c r="A960" s="354" t="s">
        <v>88</v>
      </c>
      <c r="B960" s="354" t="s">
        <v>89</v>
      </c>
      <c r="C960" s="354" t="s">
        <v>111</v>
      </c>
      <c r="D960" s="354" t="s">
        <v>104</v>
      </c>
      <c r="E960" s="348" t="str">
        <f>+'Merluza común Artesanal'!E830</f>
        <v>STI PESCADORES, ARMADORES Y RAMAS AFINES DE LA PESCA ARTESANAL JUANOVOARCE-LOTA  RSU 08.07.0485</v>
      </c>
      <c r="F960" s="354" t="s">
        <v>91</v>
      </c>
      <c r="G960" s="354" t="s">
        <v>95</v>
      </c>
      <c r="H960" s="356">
        <f>'Merluza común Artesanal'!G832</f>
        <v>12.012</v>
      </c>
      <c r="I960" s="356">
        <f>'Merluza común Artesanal'!H832</f>
        <v>0</v>
      </c>
      <c r="J960" s="356">
        <f>'Merluza común Artesanal'!I832</f>
        <v>14.024000000000001</v>
      </c>
      <c r="K960" s="356">
        <f>'Merluza común Artesanal'!J832</f>
        <v>0</v>
      </c>
      <c r="L960" s="356">
        <f>'Merluza común Artesanal'!K832</f>
        <v>14.024000000000001</v>
      </c>
      <c r="M960" s="434">
        <f>'Merluza común Artesanal'!L832</f>
        <v>0</v>
      </c>
      <c r="N960" s="591" t="str">
        <f>'Merluza común Artesanal'!M832</f>
        <v>-</v>
      </c>
      <c r="O960" s="451">
        <f>Resumen_año!$C$5</f>
        <v>44018</v>
      </c>
      <c r="P960" s="475">
        <v>2020</v>
      </c>
    </row>
    <row r="961" spans="1:16" ht="15.75" customHeight="1">
      <c r="A961" s="354" t="s">
        <v>88</v>
      </c>
      <c r="B961" s="354" t="s">
        <v>89</v>
      </c>
      <c r="C961" s="354" t="s">
        <v>111</v>
      </c>
      <c r="D961" s="354" t="s">
        <v>104</v>
      </c>
      <c r="E961" s="348" t="str">
        <f>+'Merluza común Artesanal'!E830</f>
        <v>STI PESCADORES, ARMADORES Y RAMAS AFINES DE LA PESCA ARTESANAL JUANOVOARCE-LOTA  RSU 08.07.0485</v>
      </c>
      <c r="F961" s="354" t="s">
        <v>91</v>
      </c>
      <c r="G961" s="354" t="s">
        <v>91</v>
      </c>
      <c r="H961" s="356">
        <f>'Merluza común Artesanal'!N830</f>
        <v>24.024000000000001</v>
      </c>
      <c r="I961" s="356">
        <f>'Merluza común Artesanal'!O830</f>
        <v>-10</v>
      </c>
      <c r="J961" s="356">
        <f>'Merluza común Artesanal'!P830</f>
        <v>14.024000000000001</v>
      </c>
      <c r="K961" s="356">
        <f>'Merluza común Artesanal'!Q830</f>
        <v>0</v>
      </c>
      <c r="L961" s="356">
        <f>'Merluza común Artesanal'!R830</f>
        <v>14.024000000000001</v>
      </c>
      <c r="M961" s="434">
        <f>'Merluza común Artesanal'!S830</f>
        <v>0</v>
      </c>
      <c r="N961" s="591" t="s">
        <v>258</v>
      </c>
      <c r="O961" s="451">
        <f>Resumen_año!$C$5</f>
        <v>44018</v>
      </c>
      <c r="P961" s="475">
        <v>2020</v>
      </c>
    </row>
    <row r="962" spans="1:16" ht="15.75" customHeight="1">
      <c r="A962" s="354" t="s">
        <v>88</v>
      </c>
      <c r="B962" s="354" t="s">
        <v>89</v>
      </c>
      <c r="C962" s="354" t="s">
        <v>111</v>
      </c>
      <c r="D962" s="354" t="s">
        <v>104</v>
      </c>
      <c r="E962" s="351" t="str">
        <f>+'Merluza común Artesanal'!E833</f>
        <v>COOPERATIVA DE PESCADORES SOL DE ISRAEL LIMITADA COOPES LTDA. 5483</v>
      </c>
      <c r="F962" s="354" t="s">
        <v>92</v>
      </c>
      <c r="G962" s="354" t="s">
        <v>93</v>
      </c>
      <c r="H962" s="356">
        <f>'Merluza común Artesanal'!G833</f>
        <v>1.2490000000000001</v>
      </c>
      <c r="I962" s="356">
        <f>'Merluza común Artesanal'!H833</f>
        <v>0</v>
      </c>
      <c r="J962" s="356">
        <f>'Merluza común Artesanal'!I833</f>
        <v>1.2490000000000001</v>
      </c>
      <c r="K962" s="356">
        <f>'Merluza común Artesanal'!J833</f>
        <v>0</v>
      </c>
      <c r="L962" s="356">
        <f>'Merluza común Artesanal'!K833</f>
        <v>1.2490000000000001</v>
      </c>
      <c r="M962" s="434">
        <f>'Merluza común Artesanal'!L833</f>
        <v>0</v>
      </c>
      <c r="N962" s="591" t="str">
        <f>'Merluza común Artesanal'!M833</f>
        <v>-</v>
      </c>
      <c r="O962" s="451">
        <f>Resumen_año!$C$5</f>
        <v>44018</v>
      </c>
      <c r="P962" s="475">
        <v>2020</v>
      </c>
    </row>
    <row r="963" spans="1:16" ht="15.75" customHeight="1">
      <c r="A963" s="354" t="s">
        <v>88</v>
      </c>
      <c r="B963" s="354" t="s">
        <v>89</v>
      </c>
      <c r="C963" s="354" t="s">
        <v>111</v>
      </c>
      <c r="D963" s="354" t="s">
        <v>104</v>
      </c>
      <c r="E963" s="351" t="str">
        <f>+'Merluza común Artesanal'!E833</f>
        <v>COOPERATIVA DE PESCADORES SOL DE ISRAEL LIMITADA COOPES LTDA. 5483</v>
      </c>
      <c r="F963" s="354" t="s">
        <v>94</v>
      </c>
      <c r="G963" s="354" t="s">
        <v>95</v>
      </c>
      <c r="H963" s="356">
        <f>'Merluza común Artesanal'!G834</f>
        <v>5.8490000000000002</v>
      </c>
      <c r="I963" s="356">
        <f>'Merluza común Artesanal'!H834</f>
        <v>0</v>
      </c>
      <c r="J963" s="356">
        <f>'Merluza común Artesanal'!I834</f>
        <v>7.0980000000000008</v>
      </c>
      <c r="K963" s="356">
        <f>'Merluza común Artesanal'!J834</f>
        <v>0</v>
      </c>
      <c r="L963" s="356">
        <f>'Merluza común Artesanal'!K834</f>
        <v>7.0980000000000008</v>
      </c>
      <c r="M963" s="434">
        <f>'Merluza común Artesanal'!L834</f>
        <v>0</v>
      </c>
      <c r="N963" s="591" t="str">
        <f>'Merluza común Artesanal'!M834</f>
        <v>-</v>
      </c>
      <c r="O963" s="451">
        <f>Resumen_año!$C$5</f>
        <v>44018</v>
      </c>
      <c r="P963" s="475">
        <v>2020</v>
      </c>
    </row>
    <row r="964" spans="1:16" ht="15.75" customHeight="1">
      <c r="A964" s="354" t="s">
        <v>88</v>
      </c>
      <c r="B964" s="354" t="s">
        <v>89</v>
      </c>
      <c r="C964" s="354" t="s">
        <v>111</v>
      </c>
      <c r="D964" s="354" t="s">
        <v>104</v>
      </c>
      <c r="E964" s="351" t="str">
        <f>+'Merluza común Artesanal'!E833</f>
        <v>COOPERATIVA DE PESCADORES SOL DE ISRAEL LIMITADA COOPES LTDA. 5483</v>
      </c>
      <c r="F964" s="354" t="s">
        <v>91</v>
      </c>
      <c r="G964" s="354" t="s">
        <v>95</v>
      </c>
      <c r="H964" s="356">
        <f>'Merluza común Artesanal'!G835</f>
        <v>7.0979999999999999</v>
      </c>
      <c r="I964" s="356">
        <f>'Merluza común Artesanal'!H835</f>
        <v>0</v>
      </c>
      <c r="J964" s="356">
        <f>'Merluza común Artesanal'!I835</f>
        <v>14.196000000000002</v>
      </c>
      <c r="K964" s="356">
        <f>'Merluza común Artesanal'!J835</f>
        <v>0</v>
      </c>
      <c r="L964" s="356">
        <f>'Merluza común Artesanal'!K835</f>
        <v>14.196000000000002</v>
      </c>
      <c r="M964" s="434">
        <f>'Merluza común Artesanal'!L835</f>
        <v>0</v>
      </c>
      <c r="N964" s="591" t="str">
        <f>'Merluza común Artesanal'!M835</f>
        <v>-</v>
      </c>
      <c r="O964" s="451">
        <f>Resumen_año!$C$5</f>
        <v>44018</v>
      </c>
      <c r="P964" s="475">
        <v>2020</v>
      </c>
    </row>
    <row r="965" spans="1:16" ht="15.75" customHeight="1">
      <c r="A965" s="354" t="s">
        <v>88</v>
      </c>
      <c r="B965" s="354" t="s">
        <v>89</v>
      </c>
      <c r="C965" s="354" t="s">
        <v>111</v>
      </c>
      <c r="D965" s="354" t="s">
        <v>104</v>
      </c>
      <c r="E965" s="351" t="str">
        <f>+'Merluza común Artesanal'!E833</f>
        <v>COOPERATIVA DE PESCADORES SOL DE ISRAEL LIMITADA COOPES LTDA. 5483</v>
      </c>
      <c r="F965" s="354" t="s">
        <v>91</v>
      </c>
      <c r="G965" s="354" t="s">
        <v>91</v>
      </c>
      <c r="H965" s="356">
        <f>'Merluza común Artesanal'!N833</f>
        <v>14.196000000000002</v>
      </c>
      <c r="I965" s="356">
        <f>'Merluza común Artesanal'!O833</f>
        <v>0</v>
      </c>
      <c r="J965" s="356">
        <f>'Merluza común Artesanal'!P833</f>
        <v>14.196000000000002</v>
      </c>
      <c r="K965" s="356">
        <f>'Merluza común Artesanal'!Q833</f>
        <v>0</v>
      </c>
      <c r="L965" s="356">
        <f>'Merluza común Artesanal'!R833</f>
        <v>14.196000000000002</v>
      </c>
      <c r="M965" s="434">
        <f>'Merluza común Artesanal'!S833</f>
        <v>0</v>
      </c>
      <c r="N965" s="591" t="s">
        <v>258</v>
      </c>
      <c r="O965" s="451">
        <f>Resumen_año!$C$5</f>
        <v>44018</v>
      </c>
      <c r="P965" s="475">
        <v>2020</v>
      </c>
    </row>
    <row r="966" spans="1:16" ht="15.75" customHeight="1">
      <c r="A966" s="354" t="s">
        <v>88</v>
      </c>
      <c r="B966" s="354" t="s">
        <v>89</v>
      </c>
      <c r="C966" s="354" t="s">
        <v>111</v>
      </c>
      <c r="D966" s="354" t="s">
        <v>104</v>
      </c>
      <c r="E966" s="351" t="str">
        <f>+'Merluza común Artesanal'!E836</f>
        <v>STI PESCADORES Y ARMADORES Y RAMOS AFINES DE LA PESCA ARTESANAL, LOTA PESCA RSU 08.07.0495</v>
      </c>
      <c r="F966" s="354" t="s">
        <v>92</v>
      </c>
      <c r="G966" s="354" t="s">
        <v>93</v>
      </c>
      <c r="H966" s="356">
        <f>'Merluza común Artesanal'!G836</f>
        <v>0.311</v>
      </c>
      <c r="I966" s="356">
        <f>'Merluza común Artesanal'!H836</f>
        <v>0</v>
      </c>
      <c r="J966" s="356">
        <f>'Merluza común Artesanal'!I836</f>
        <v>0.311</v>
      </c>
      <c r="K966" s="356">
        <f>'Merluza común Artesanal'!J836</f>
        <v>0</v>
      </c>
      <c r="L966" s="356">
        <f>'Merluza común Artesanal'!K836</f>
        <v>0.311</v>
      </c>
      <c r="M966" s="434">
        <f>'Merluza común Artesanal'!L836</f>
        <v>0</v>
      </c>
      <c r="N966" s="591" t="str">
        <f>'Merluza común Artesanal'!M836</f>
        <v>-</v>
      </c>
      <c r="O966" s="451">
        <f>Resumen_año!$C$5</f>
        <v>44018</v>
      </c>
      <c r="P966" s="475">
        <v>2020</v>
      </c>
    </row>
    <row r="967" spans="1:16" ht="15.75" customHeight="1">
      <c r="A967" s="354" t="s">
        <v>88</v>
      </c>
      <c r="B967" s="354" t="s">
        <v>89</v>
      </c>
      <c r="C967" s="354" t="s">
        <v>111</v>
      </c>
      <c r="D967" s="354" t="s">
        <v>104</v>
      </c>
      <c r="E967" s="351" t="str">
        <f>+'Merluza común Artesanal'!E836</f>
        <v>STI PESCADORES Y ARMADORES Y RAMOS AFINES DE LA PESCA ARTESANAL, LOTA PESCA RSU 08.07.0495</v>
      </c>
      <c r="F967" s="354" t="s">
        <v>94</v>
      </c>
      <c r="G967" s="354" t="s">
        <v>95</v>
      </c>
      <c r="H967" s="356">
        <f>'Merluza común Artesanal'!G837</f>
        <v>1.456</v>
      </c>
      <c r="I967" s="356">
        <f>'Merluza común Artesanal'!H837</f>
        <v>0</v>
      </c>
      <c r="J967" s="356">
        <f>'Merluza común Artesanal'!I837</f>
        <v>1.7669999999999999</v>
      </c>
      <c r="K967" s="356">
        <f>'Merluza común Artesanal'!J837</f>
        <v>0</v>
      </c>
      <c r="L967" s="356">
        <f>'Merluza común Artesanal'!K837</f>
        <v>1.7669999999999999</v>
      </c>
      <c r="M967" s="434">
        <f>'Merluza común Artesanal'!L837</f>
        <v>0</v>
      </c>
      <c r="N967" s="591" t="str">
        <f>'Merluza común Artesanal'!M837</f>
        <v>-</v>
      </c>
      <c r="O967" s="451">
        <f>Resumen_año!$C$5</f>
        <v>44018</v>
      </c>
      <c r="P967" s="475">
        <v>2020</v>
      </c>
    </row>
    <row r="968" spans="1:16" ht="15.75" customHeight="1">
      <c r="A968" s="354" t="s">
        <v>88</v>
      </c>
      <c r="B968" s="354" t="s">
        <v>89</v>
      </c>
      <c r="C968" s="354" t="s">
        <v>111</v>
      </c>
      <c r="D968" s="354" t="s">
        <v>104</v>
      </c>
      <c r="E968" s="351" t="str">
        <f>+'Merluza común Artesanal'!E836</f>
        <v>STI PESCADORES Y ARMADORES Y RAMOS AFINES DE LA PESCA ARTESANAL, LOTA PESCA RSU 08.07.0495</v>
      </c>
      <c r="F968" s="354" t="s">
        <v>91</v>
      </c>
      <c r="G968" s="354" t="s">
        <v>95</v>
      </c>
      <c r="H968" s="356">
        <f>'Merluza común Artesanal'!G838</f>
        <v>1.7669999999999999</v>
      </c>
      <c r="I968" s="356">
        <f>'Merluza común Artesanal'!H838</f>
        <v>0</v>
      </c>
      <c r="J968" s="356">
        <f>'Merluza común Artesanal'!I838</f>
        <v>3.5339999999999998</v>
      </c>
      <c r="K968" s="356">
        <f>'Merluza común Artesanal'!J838</f>
        <v>0</v>
      </c>
      <c r="L968" s="356">
        <f>'Merluza común Artesanal'!K838</f>
        <v>3.5339999999999998</v>
      </c>
      <c r="M968" s="434">
        <f>'Merluza común Artesanal'!L838</f>
        <v>0</v>
      </c>
      <c r="N968" s="591" t="str">
        <f>'Merluza común Artesanal'!M838</f>
        <v>-</v>
      </c>
      <c r="O968" s="451">
        <f>Resumen_año!$C$5</f>
        <v>44018</v>
      </c>
      <c r="P968" s="475">
        <v>2020</v>
      </c>
    </row>
    <row r="969" spans="1:16" ht="15.75" customHeight="1">
      <c r="A969" s="354" t="s">
        <v>88</v>
      </c>
      <c r="B969" s="354" t="s">
        <v>89</v>
      </c>
      <c r="C969" s="354" t="s">
        <v>111</v>
      </c>
      <c r="D969" s="354" t="s">
        <v>104</v>
      </c>
      <c r="E969" s="351" t="str">
        <f>+'Merluza común Artesanal'!E836</f>
        <v>STI PESCADORES Y ARMADORES Y RAMOS AFINES DE LA PESCA ARTESANAL, LOTA PESCA RSU 08.07.0495</v>
      </c>
      <c r="F969" s="354" t="s">
        <v>91</v>
      </c>
      <c r="G969" s="354" t="s">
        <v>91</v>
      </c>
      <c r="H969" s="356">
        <f>'Merluza común Artesanal'!N836</f>
        <v>3.5339999999999998</v>
      </c>
      <c r="I969" s="356">
        <f>'Merluza común Artesanal'!O836</f>
        <v>0</v>
      </c>
      <c r="J969" s="356">
        <f>'Merluza común Artesanal'!P836</f>
        <v>3.5339999999999998</v>
      </c>
      <c r="K969" s="356">
        <f>'Merluza común Artesanal'!Q836</f>
        <v>0</v>
      </c>
      <c r="L969" s="356">
        <f>'Merluza común Artesanal'!R836</f>
        <v>3.5339999999999998</v>
      </c>
      <c r="M969" s="434">
        <f>'Merluza común Artesanal'!S836</f>
        <v>0</v>
      </c>
      <c r="N969" s="591" t="s">
        <v>258</v>
      </c>
      <c r="O969" s="451">
        <f>Resumen_año!$C$5</f>
        <v>44018</v>
      </c>
      <c r="P969" s="475">
        <v>2020</v>
      </c>
    </row>
    <row r="970" spans="1:16" ht="15.75" customHeight="1">
      <c r="A970" s="354" t="s">
        <v>88</v>
      </c>
      <c r="B970" s="354" t="s">
        <v>89</v>
      </c>
      <c r="C970" s="354" t="s">
        <v>111</v>
      </c>
      <c r="D970" s="354" t="s">
        <v>104</v>
      </c>
      <c r="E970" s="351" t="str">
        <f>+'Merluza común Artesanal'!E839</f>
        <v>STI PESCADORES Y ARMADORES Y RAMOS AFINES DE LA PESCA ARTESANAL, EPES LOTA RSU 08.07.0510</v>
      </c>
      <c r="F970" s="354" t="s">
        <v>92</v>
      </c>
      <c r="G970" s="354" t="s">
        <v>93</v>
      </c>
      <c r="H970" s="356">
        <f>'Merluza común Artesanal'!G839</f>
        <v>0.75600000000000001</v>
      </c>
      <c r="I970" s="356">
        <f>'Merluza común Artesanal'!H839</f>
        <v>0</v>
      </c>
      <c r="J970" s="356">
        <f>'Merluza común Artesanal'!I839</f>
        <v>0.75600000000000001</v>
      </c>
      <c r="K970" s="356">
        <f>'Merluza común Artesanal'!J839</f>
        <v>0</v>
      </c>
      <c r="L970" s="356">
        <f>'Merluza común Artesanal'!K839</f>
        <v>0.75600000000000001</v>
      </c>
      <c r="M970" s="434">
        <f>'Merluza común Artesanal'!L839</f>
        <v>0</v>
      </c>
      <c r="N970" s="591" t="str">
        <f>'Merluza común Artesanal'!M839</f>
        <v>-</v>
      </c>
      <c r="O970" s="451">
        <f>Resumen_año!$C$5</f>
        <v>44018</v>
      </c>
      <c r="P970" s="475">
        <v>2020</v>
      </c>
    </row>
    <row r="971" spans="1:16" ht="15.75" customHeight="1">
      <c r="A971" s="354" t="s">
        <v>88</v>
      </c>
      <c r="B971" s="354" t="s">
        <v>89</v>
      </c>
      <c r="C971" s="354" t="s">
        <v>111</v>
      </c>
      <c r="D971" s="354" t="s">
        <v>104</v>
      </c>
      <c r="E971" s="351" t="str">
        <f>+'Merluza común Artesanal'!E839</f>
        <v>STI PESCADORES Y ARMADORES Y RAMOS AFINES DE LA PESCA ARTESANAL, EPES LOTA RSU 08.07.0510</v>
      </c>
      <c r="F971" s="354" t="s">
        <v>94</v>
      </c>
      <c r="G971" s="354" t="s">
        <v>95</v>
      </c>
      <c r="H971" s="356">
        <f>'Merluza común Artesanal'!G840</f>
        <v>3.5419999999999998</v>
      </c>
      <c r="I971" s="356">
        <f>'Merluza común Artesanal'!H840</f>
        <v>-5</v>
      </c>
      <c r="J971" s="356">
        <f>'Merluza común Artesanal'!I840</f>
        <v>-0.70200000000000018</v>
      </c>
      <c r="K971" s="356">
        <f>'Merluza común Artesanal'!J840</f>
        <v>0</v>
      </c>
      <c r="L971" s="356">
        <f>'Merluza común Artesanal'!K840</f>
        <v>-0.70200000000000018</v>
      </c>
      <c r="M971" s="434">
        <f>'Merluza común Artesanal'!L840</f>
        <v>0</v>
      </c>
      <c r="N971" s="591">
        <f>'Merluza común Artesanal'!M840</f>
        <v>43994</v>
      </c>
      <c r="O971" s="451">
        <f>Resumen_año!$C$5</f>
        <v>44018</v>
      </c>
      <c r="P971" s="475">
        <v>2020</v>
      </c>
    </row>
    <row r="972" spans="1:16" ht="15.75" customHeight="1">
      <c r="A972" s="354" t="s">
        <v>88</v>
      </c>
      <c r="B972" s="354" t="s">
        <v>89</v>
      </c>
      <c r="C972" s="354" t="s">
        <v>111</v>
      </c>
      <c r="D972" s="354" t="s">
        <v>104</v>
      </c>
      <c r="E972" s="351" t="str">
        <f>+'Merluza común Artesanal'!E839</f>
        <v>STI PESCADORES Y ARMADORES Y RAMOS AFINES DE LA PESCA ARTESANAL, EPES LOTA RSU 08.07.0510</v>
      </c>
      <c r="F972" s="354" t="s">
        <v>91</v>
      </c>
      <c r="G972" s="354" t="s">
        <v>91</v>
      </c>
      <c r="H972" s="356">
        <f>'Merluza común Artesanal'!G841</f>
        <v>4.298</v>
      </c>
      <c r="I972" s="356">
        <f>'Merluza común Artesanal'!H841</f>
        <v>0</v>
      </c>
      <c r="J972" s="356">
        <f>'Merluza común Artesanal'!I841</f>
        <v>3.5960000000000001</v>
      </c>
      <c r="K972" s="356">
        <f>'Merluza común Artesanal'!J841</f>
        <v>0</v>
      </c>
      <c r="L972" s="356">
        <f>'Merluza común Artesanal'!K841</f>
        <v>3.5960000000000001</v>
      </c>
      <c r="M972" s="434">
        <f>'Merluza común Artesanal'!L841</f>
        <v>0</v>
      </c>
      <c r="N972" s="591" t="str">
        <f>'Merluza común Artesanal'!M841</f>
        <v>-</v>
      </c>
      <c r="O972" s="451">
        <f>Resumen_año!$C$5</f>
        <v>44018</v>
      </c>
      <c r="P972" s="475">
        <v>2020</v>
      </c>
    </row>
    <row r="973" spans="1:16" ht="15.75" customHeight="1">
      <c r="A973" s="354" t="s">
        <v>88</v>
      </c>
      <c r="B973" s="354" t="s">
        <v>89</v>
      </c>
      <c r="C973" s="354" t="s">
        <v>111</v>
      </c>
      <c r="D973" s="354" t="s">
        <v>104</v>
      </c>
      <c r="E973" s="351" t="str">
        <f>+'Merluza común Artesanal'!E839</f>
        <v>STI PESCADORES Y ARMADORES Y RAMOS AFINES DE LA PESCA ARTESANAL, EPES LOTA RSU 08.07.0510</v>
      </c>
      <c r="F973" s="354" t="s">
        <v>92</v>
      </c>
      <c r="G973" s="354" t="s">
        <v>93</v>
      </c>
      <c r="H973" s="356">
        <f>'Merluza común Artesanal'!N839</f>
        <v>8.5960000000000001</v>
      </c>
      <c r="I973" s="356">
        <f>'Merluza común Artesanal'!O839</f>
        <v>-5</v>
      </c>
      <c r="J973" s="356">
        <f>'Merluza común Artesanal'!P839</f>
        <v>3.5960000000000001</v>
      </c>
      <c r="K973" s="356">
        <f>'Merluza común Artesanal'!Q839</f>
        <v>0</v>
      </c>
      <c r="L973" s="356">
        <f>'Merluza común Artesanal'!R839</f>
        <v>3.5960000000000001</v>
      </c>
      <c r="M973" s="434">
        <f>'Merluza común Artesanal'!S839</f>
        <v>0</v>
      </c>
      <c r="N973" s="591" t="s">
        <v>258</v>
      </c>
      <c r="O973" s="451">
        <f>Resumen_año!$C$5</f>
        <v>44018</v>
      </c>
      <c r="P973" s="475">
        <v>2020</v>
      </c>
    </row>
    <row r="974" spans="1:16" ht="15.75" customHeight="1">
      <c r="A974" s="354" t="s">
        <v>88</v>
      </c>
      <c r="B974" s="354" t="s">
        <v>89</v>
      </c>
      <c r="C974" s="354" t="s">
        <v>111</v>
      </c>
      <c r="D974" s="354" t="s">
        <v>104</v>
      </c>
      <c r="E974" s="351" t="str">
        <f>+'Merluza común Artesanal'!E842</f>
        <v>COOPERATIVA PESQUERA ARTESABAK DE CORONEL LTDA. 5472</v>
      </c>
      <c r="F974" s="354" t="s">
        <v>94</v>
      </c>
      <c r="G974" s="354" t="s">
        <v>95</v>
      </c>
      <c r="H974" s="356">
        <f>'Merluza común Artesanal'!G842</f>
        <v>0.34699999999999998</v>
      </c>
      <c r="I974" s="356">
        <f>'Merluza común Artesanal'!H842</f>
        <v>0</v>
      </c>
      <c r="J974" s="356">
        <f>'Merluza común Artesanal'!I842</f>
        <v>0.34699999999999998</v>
      </c>
      <c r="K974" s="356">
        <f>'Merluza común Artesanal'!J842</f>
        <v>0</v>
      </c>
      <c r="L974" s="356">
        <f>'Merluza común Artesanal'!K842</f>
        <v>0.34699999999999998</v>
      </c>
      <c r="M974" s="434">
        <f>'Merluza común Artesanal'!L842</f>
        <v>0</v>
      </c>
      <c r="N974" s="591" t="str">
        <f>'Merluza común Artesanal'!M842</f>
        <v>-</v>
      </c>
      <c r="O974" s="451">
        <f>Resumen_año!$C$5</f>
        <v>44018</v>
      </c>
      <c r="P974" s="475">
        <v>2020</v>
      </c>
    </row>
    <row r="975" spans="1:16" ht="15.75" customHeight="1">
      <c r="A975" s="354" t="s">
        <v>88</v>
      </c>
      <c r="B975" s="354" t="s">
        <v>89</v>
      </c>
      <c r="C975" s="354" t="s">
        <v>111</v>
      </c>
      <c r="D975" s="354" t="s">
        <v>104</v>
      </c>
      <c r="E975" s="351" t="str">
        <f>+'Merluza común Artesanal'!E842</f>
        <v>COOPERATIVA PESQUERA ARTESABAK DE CORONEL LTDA. 5472</v>
      </c>
      <c r="F975" s="354" t="s">
        <v>91</v>
      </c>
      <c r="G975" s="354" t="s">
        <v>95</v>
      </c>
      <c r="H975" s="356">
        <f>'Merluza común Artesanal'!G843</f>
        <v>1.6259999999999999</v>
      </c>
      <c r="I975" s="356">
        <f>'Merluza común Artesanal'!H843</f>
        <v>0</v>
      </c>
      <c r="J975" s="356">
        <f>'Merluza común Artesanal'!I843</f>
        <v>1.9729999999999999</v>
      </c>
      <c r="K975" s="356">
        <f>'Merluza común Artesanal'!J843</f>
        <v>0</v>
      </c>
      <c r="L975" s="356">
        <f>'Merluza común Artesanal'!K843</f>
        <v>1.9729999999999999</v>
      </c>
      <c r="M975" s="434">
        <f>'Merluza común Artesanal'!L843</f>
        <v>0</v>
      </c>
      <c r="N975" s="591" t="str">
        <f>'Merluza común Artesanal'!M843</f>
        <v>-</v>
      </c>
      <c r="O975" s="451">
        <f>Resumen_año!$C$5</f>
        <v>44018</v>
      </c>
      <c r="P975" s="475">
        <v>2020</v>
      </c>
    </row>
    <row r="976" spans="1:16" ht="15.75" customHeight="1">
      <c r="A976" s="354" t="s">
        <v>88</v>
      </c>
      <c r="B976" s="354" t="s">
        <v>89</v>
      </c>
      <c r="C976" s="354" t="s">
        <v>111</v>
      </c>
      <c r="D976" s="354" t="s">
        <v>104</v>
      </c>
      <c r="E976" s="351" t="str">
        <f>+'Merluza común Artesanal'!E842</f>
        <v>COOPERATIVA PESQUERA ARTESABAK DE CORONEL LTDA. 5472</v>
      </c>
      <c r="F976" s="354" t="s">
        <v>91</v>
      </c>
      <c r="G976" s="354" t="s">
        <v>91</v>
      </c>
      <c r="H976" s="356">
        <f>'Merluza común Artesanal'!G844</f>
        <v>1.9730000000000001</v>
      </c>
      <c r="I976" s="356">
        <f>'Merluza común Artesanal'!H844</f>
        <v>0</v>
      </c>
      <c r="J976" s="356">
        <f>'Merluza común Artesanal'!I844</f>
        <v>3.9459999999999997</v>
      </c>
      <c r="K976" s="356">
        <f>'Merluza común Artesanal'!J844</f>
        <v>0</v>
      </c>
      <c r="L976" s="356">
        <f>'Merluza común Artesanal'!K844</f>
        <v>3.9459999999999997</v>
      </c>
      <c r="M976" s="434">
        <f>'Merluza común Artesanal'!L844</f>
        <v>0</v>
      </c>
      <c r="N976" s="591" t="str">
        <f>'Merluza común Artesanal'!M844</f>
        <v>-</v>
      </c>
      <c r="O976" s="451">
        <f>Resumen_año!$C$5</f>
        <v>44018</v>
      </c>
      <c r="P976" s="475">
        <v>2020</v>
      </c>
    </row>
    <row r="977" spans="1:16" ht="15.75" customHeight="1">
      <c r="A977" s="354" t="s">
        <v>88</v>
      </c>
      <c r="B977" s="354" t="s">
        <v>89</v>
      </c>
      <c r="C977" s="354" t="s">
        <v>111</v>
      </c>
      <c r="D977" s="354" t="s">
        <v>104</v>
      </c>
      <c r="E977" s="351" t="str">
        <f>+'Merluza común Artesanal'!E842</f>
        <v>COOPERATIVA PESQUERA ARTESABAK DE CORONEL LTDA. 5472</v>
      </c>
      <c r="F977" s="354" t="s">
        <v>92</v>
      </c>
      <c r="G977" s="354" t="s">
        <v>93</v>
      </c>
      <c r="H977" s="356">
        <f>'Merluza común Artesanal'!N842</f>
        <v>3.9459999999999997</v>
      </c>
      <c r="I977" s="356">
        <f>'Merluza común Artesanal'!O842</f>
        <v>0</v>
      </c>
      <c r="J977" s="356">
        <f>'Merluza común Artesanal'!P842</f>
        <v>3.9459999999999997</v>
      </c>
      <c r="K977" s="356">
        <f>'Merluza común Artesanal'!Q842</f>
        <v>0</v>
      </c>
      <c r="L977" s="356">
        <f>'Merluza común Artesanal'!R842</f>
        <v>3.9459999999999997</v>
      </c>
      <c r="M977" s="434">
        <f>'Merluza común Artesanal'!S842</f>
        <v>0</v>
      </c>
      <c r="N977" s="591" t="s">
        <v>258</v>
      </c>
      <c r="O977" s="451">
        <f>Resumen_año!$C$5</f>
        <v>44018</v>
      </c>
      <c r="P977" s="475">
        <v>2020</v>
      </c>
    </row>
    <row r="978" spans="1:16" ht="15.75" customHeight="1">
      <c r="A978" s="354" t="s">
        <v>88</v>
      </c>
      <c r="B978" s="354" t="s">
        <v>89</v>
      </c>
      <c r="C978" s="354" t="s">
        <v>111</v>
      </c>
      <c r="D978" s="354" t="s">
        <v>104</v>
      </c>
      <c r="E978" s="348" t="str">
        <f>+'Merluza común Artesanal'!E845</f>
        <v>STI PESCADORES ARTESANALES, LANCHEROS, ACUICULTORES Y ACTIVIDADES CONEXAS DE CALETA LOTA BAJO SIPESCA LOTA BAJO RSU 08.07.0106</v>
      </c>
      <c r="F978" s="354" t="s">
        <v>94</v>
      </c>
      <c r="G978" s="354" t="s">
        <v>95</v>
      </c>
      <c r="H978" s="356">
        <f>'Merluza común Artesanal'!G845</f>
        <v>1.9239999999999999</v>
      </c>
      <c r="I978" s="356">
        <f>'Merluza común Artesanal'!H845</f>
        <v>0</v>
      </c>
      <c r="J978" s="356">
        <f>'Merluza común Artesanal'!I845</f>
        <v>1.9239999999999999</v>
      </c>
      <c r="K978" s="356">
        <f>'Merluza común Artesanal'!J845</f>
        <v>0</v>
      </c>
      <c r="L978" s="356">
        <f>'Merluza común Artesanal'!K845</f>
        <v>1.9239999999999999</v>
      </c>
      <c r="M978" s="434">
        <f>'Merluza común Artesanal'!L845</f>
        <v>0</v>
      </c>
      <c r="N978" s="591" t="str">
        <f>'Merluza común Artesanal'!M845</f>
        <v>-</v>
      </c>
      <c r="O978" s="451">
        <f>Resumen_año!$C$5</f>
        <v>44018</v>
      </c>
      <c r="P978" s="475">
        <v>2020</v>
      </c>
    </row>
    <row r="979" spans="1:16" ht="15.75" customHeight="1">
      <c r="A979" s="354" t="s">
        <v>88</v>
      </c>
      <c r="B979" s="354" t="s">
        <v>89</v>
      </c>
      <c r="C979" s="354" t="s">
        <v>111</v>
      </c>
      <c r="D979" s="354" t="s">
        <v>104</v>
      </c>
      <c r="E979" s="348" t="str">
        <f>+'Merluza común Artesanal'!E845</f>
        <v>STI PESCADORES ARTESANALES, LANCHEROS, ACUICULTORES Y ACTIVIDADES CONEXAS DE CALETA LOTA BAJO SIPESCA LOTA BAJO RSU 08.07.0106</v>
      </c>
      <c r="F979" s="354" t="s">
        <v>91</v>
      </c>
      <c r="G979" s="354" t="s">
        <v>95</v>
      </c>
      <c r="H979" s="356">
        <f>'Merluza común Artesanal'!G846</f>
        <v>9.0069999999999997</v>
      </c>
      <c r="I979" s="356">
        <f>'Merluza común Artesanal'!H846</f>
        <v>-9.5</v>
      </c>
      <c r="J979" s="356">
        <f>'Merluza común Artesanal'!I846</f>
        <v>1.4309999999999996</v>
      </c>
      <c r="K979" s="356">
        <f>'Merluza común Artesanal'!J846</f>
        <v>0</v>
      </c>
      <c r="L979" s="356">
        <f>'Merluza común Artesanal'!K846</f>
        <v>1.4309999999999996</v>
      </c>
      <c r="M979" s="434">
        <f>'Merluza común Artesanal'!L846</f>
        <v>0</v>
      </c>
      <c r="N979" s="591" t="str">
        <f>'Merluza común Artesanal'!M846</f>
        <v>-</v>
      </c>
      <c r="O979" s="451">
        <f>Resumen_año!$C$5</f>
        <v>44018</v>
      </c>
      <c r="P979" s="475">
        <v>2020</v>
      </c>
    </row>
    <row r="980" spans="1:16" ht="15.75" customHeight="1">
      <c r="A980" s="354" t="s">
        <v>88</v>
      </c>
      <c r="B980" s="354" t="s">
        <v>89</v>
      </c>
      <c r="C980" s="354" t="s">
        <v>111</v>
      </c>
      <c r="D980" s="354" t="s">
        <v>104</v>
      </c>
      <c r="E980" s="348" t="str">
        <f>+'Merluza común Artesanal'!E845</f>
        <v>STI PESCADORES ARTESANALES, LANCHEROS, ACUICULTORES Y ACTIVIDADES CONEXAS DE CALETA LOTA BAJO SIPESCA LOTA BAJO RSU 08.07.0106</v>
      </c>
      <c r="F980" s="354" t="s">
        <v>91</v>
      </c>
      <c r="G980" s="354" t="s">
        <v>91</v>
      </c>
      <c r="H980" s="356">
        <f>'Merluza común Artesanal'!G847</f>
        <v>10.93</v>
      </c>
      <c r="I980" s="356">
        <f>'Merluza común Artesanal'!H847</f>
        <v>0</v>
      </c>
      <c r="J980" s="356">
        <f>'Merluza común Artesanal'!I847</f>
        <v>12.360999999999999</v>
      </c>
      <c r="K980" s="356">
        <f>'Merluza común Artesanal'!J847</f>
        <v>0</v>
      </c>
      <c r="L980" s="356">
        <f>'Merluza común Artesanal'!K847</f>
        <v>12.360999999999999</v>
      </c>
      <c r="M980" s="434">
        <f>'Merluza común Artesanal'!L847</f>
        <v>0</v>
      </c>
      <c r="N980" s="591" t="str">
        <f>'Merluza común Artesanal'!M847</f>
        <v>-</v>
      </c>
      <c r="O980" s="451">
        <f>Resumen_año!$C$5</f>
        <v>44018</v>
      </c>
      <c r="P980" s="475">
        <v>2020</v>
      </c>
    </row>
    <row r="981" spans="1:16" ht="15.75" customHeight="1">
      <c r="A981" s="354" t="s">
        <v>88</v>
      </c>
      <c r="B981" s="354" t="s">
        <v>89</v>
      </c>
      <c r="C981" s="354" t="s">
        <v>111</v>
      </c>
      <c r="D981" s="354" t="s">
        <v>104</v>
      </c>
      <c r="E981" s="348" t="str">
        <f>+'Merluza común Artesanal'!E845</f>
        <v>STI PESCADORES ARTESANALES, LANCHEROS, ACUICULTORES Y ACTIVIDADES CONEXAS DE CALETA LOTA BAJO SIPESCA LOTA BAJO RSU 08.07.0106</v>
      </c>
      <c r="F981" s="354" t="s">
        <v>92</v>
      </c>
      <c r="G981" s="354" t="s">
        <v>93</v>
      </c>
      <c r="H981" s="356">
        <f>'Merluza común Artesanal'!N845</f>
        <v>21.860999999999997</v>
      </c>
      <c r="I981" s="356">
        <f>'Merluza común Artesanal'!O845</f>
        <v>-9.5</v>
      </c>
      <c r="J981" s="356">
        <f>'Merluza común Artesanal'!P845</f>
        <v>12.360999999999997</v>
      </c>
      <c r="K981" s="356">
        <f>'Merluza común Artesanal'!Q845</f>
        <v>0</v>
      </c>
      <c r="L981" s="356">
        <f>'Merluza común Artesanal'!R845</f>
        <v>12.360999999999997</v>
      </c>
      <c r="M981" s="434">
        <f>'Merluza común Artesanal'!S845</f>
        <v>0</v>
      </c>
      <c r="N981" s="591" t="s">
        <v>258</v>
      </c>
      <c r="O981" s="451">
        <f>Resumen_año!$C$5</f>
        <v>44018</v>
      </c>
      <c r="P981" s="475">
        <v>2020</v>
      </c>
    </row>
    <row r="982" spans="1:16" ht="15.75" customHeight="1">
      <c r="A982" s="354" t="s">
        <v>88</v>
      </c>
      <c r="B982" s="354" t="s">
        <v>89</v>
      </c>
      <c r="C982" s="354" t="s">
        <v>111</v>
      </c>
      <c r="D982" s="354" t="s">
        <v>104</v>
      </c>
      <c r="E982" s="348" t="str">
        <f>+'Merluza común Artesanal'!E848</f>
        <v>ASOCIACIÓN GREMIAL DE PESCADORES ARTESANALES CALETA LOTA-A.G. APESCA LOTA 428-8</v>
      </c>
      <c r="F982" s="354" t="s">
        <v>94</v>
      </c>
      <c r="G982" s="354" t="s">
        <v>95</v>
      </c>
      <c r="H982" s="356">
        <f>'Merluza común Artesanal'!G848</f>
        <v>0.37</v>
      </c>
      <c r="I982" s="356">
        <f>'Merluza común Artesanal'!H848</f>
        <v>0</v>
      </c>
      <c r="J982" s="356">
        <f>'Merluza común Artesanal'!I848</f>
        <v>0.37</v>
      </c>
      <c r="K982" s="356">
        <f>'Merluza común Artesanal'!J848</f>
        <v>0</v>
      </c>
      <c r="L982" s="356">
        <f>'Merluza común Artesanal'!K848</f>
        <v>0.37</v>
      </c>
      <c r="M982" s="434">
        <f>'Merluza común Artesanal'!L848</f>
        <v>0</v>
      </c>
      <c r="N982" s="591" t="str">
        <f>'Merluza común Artesanal'!M848</f>
        <v>-</v>
      </c>
      <c r="O982" s="451">
        <f>Resumen_año!$C$5</f>
        <v>44018</v>
      </c>
      <c r="P982" s="475">
        <v>2020</v>
      </c>
    </row>
    <row r="983" spans="1:16" ht="15.75" customHeight="1">
      <c r="A983" s="354" t="s">
        <v>88</v>
      </c>
      <c r="B983" s="354" t="s">
        <v>89</v>
      </c>
      <c r="C983" s="354" t="s">
        <v>111</v>
      </c>
      <c r="D983" s="354" t="s">
        <v>104</v>
      </c>
      <c r="E983" s="348" t="str">
        <f>+'Merluza común Artesanal'!E848</f>
        <v>ASOCIACIÓN GREMIAL DE PESCADORES ARTESANALES CALETA LOTA-A.G. APESCA LOTA 428-8</v>
      </c>
      <c r="F983" s="354" t="s">
        <v>91</v>
      </c>
      <c r="G983" s="354" t="s">
        <v>95</v>
      </c>
      <c r="H983" s="356">
        <f>'Merluza común Artesanal'!G849</f>
        <v>1.7310000000000001</v>
      </c>
      <c r="I983" s="356">
        <f>'Merluza común Artesanal'!H849</f>
        <v>-4</v>
      </c>
      <c r="J983" s="356">
        <f>'Merluza común Artesanal'!I849</f>
        <v>-1.899</v>
      </c>
      <c r="K983" s="356">
        <f>'Merluza común Artesanal'!J849</f>
        <v>0</v>
      </c>
      <c r="L983" s="356">
        <f>'Merluza común Artesanal'!K849</f>
        <v>-1.899</v>
      </c>
      <c r="M983" s="434">
        <f>'Merluza común Artesanal'!L849</f>
        <v>0</v>
      </c>
      <c r="N983" s="591">
        <f>'Merluza común Artesanal'!M849</f>
        <v>43994</v>
      </c>
      <c r="O983" s="451">
        <f>Resumen_año!$C$5</f>
        <v>44018</v>
      </c>
      <c r="P983" s="475">
        <v>2020</v>
      </c>
    </row>
    <row r="984" spans="1:16" ht="15.75" customHeight="1">
      <c r="A984" s="354" t="s">
        <v>88</v>
      </c>
      <c r="B984" s="354" t="s">
        <v>89</v>
      </c>
      <c r="C984" s="354" t="s">
        <v>111</v>
      </c>
      <c r="D984" s="354" t="s">
        <v>104</v>
      </c>
      <c r="E984" s="348" t="str">
        <f>+'Merluza común Artesanal'!E848</f>
        <v>ASOCIACIÓN GREMIAL DE PESCADORES ARTESANALES CALETA LOTA-A.G. APESCA LOTA 428-8</v>
      </c>
      <c r="F984" s="354" t="s">
        <v>91</v>
      </c>
      <c r="G984" s="354" t="s">
        <v>91</v>
      </c>
      <c r="H984" s="356">
        <f>'Merluza común Artesanal'!G850</f>
        <v>2.101</v>
      </c>
      <c r="I984" s="356">
        <f>'Merluza común Artesanal'!H850</f>
        <v>0</v>
      </c>
      <c r="J984" s="356">
        <f>'Merluza común Artesanal'!I850</f>
        <v>0.20199999999999996</v>
      </c>
      <c r="K984" s="356">
        <f>'Merluza común Artesanal'!J850</f>
        <v>0</v>
      </c>
      <c r="L984" s="356">
        <f>'Merluza común Artesanal'!K850</f>
        <v>0.20199999999999996</v>
      </c>
      <c r="M984" s="434">
        <f>'Merluza común Artesanal'!L850</f>
        <v>0</v>
      </c>
      <c r="N984" s="591" t="str">
        <f>'Merluza común Artesanal'!M850</f>
        <v>-</v>
      </c>
      <c r="O984" s="451">
        <f>Resumen_año!$C$5</f>
        <v>44018</v>
      </c>
      <c r="P984" s="475">
        <v>2020</v>
      </c>
    </row>
    <row r="985" spans="1:16" ht="15.75" customHeight="1">
      <c r="A985" s="354" t="s">
        <v>88</v>
      </c>
      <c r="B985" s="354" t="s">
        <v>89</v>
      </c>
      <c r="C985" s="354" t="s">
        <v>111</v>
      </c>
      <c r="D985" s="354" t="s">
        <v>104</v>
      </c>
      <c r="E985" s="348" t="str">
        <f>+'Merluza común Artesanal'!E848</f>
        <v>ASOCIACIÓN GREMIAL DE PESCADORES ARTESANALES CALETA LOTA-A.G. APESCA LOTA 428-8</v>
      </c>
      <c r="F985" s="354" t="s">
        <v>92</v>
      </c>
      <c r="G985" s="354" t="s">
        <v>93</v>
      </c>
      <c r="H985" s="356">
        <f>'Merluza común Artesanal'!N848</f>
        <v>4.202</v>
      </c>
      <c r="I985" s="356">
        <f>'Merluza común Artesanal'!O848</f>
        <v>-4</v>
      </c>
      <c r="J985" s="356">
        <f>'Merluza común Artesanal'!P848</f>
        <v>0.20199999999999996</v>
      </c>
      <c r="K985" s="356">
        <f>'Merluza común Artesanal'!Q848</f>
        <v>0</v>
      </c>
      <c r="L985" s="356">
        <f>'Merluza común Artesanal'!R848</f>
        <v>0.20199999999999996</v>
      </c>
      <c r="M985" s="434">
        <f>'Merluza común Artesanal'!S848</f>
        <v>0</v>
      </c>
      <c r="N985" s="591" t="s">
        <v>258</v>
      </c>
      <c r="O985" s="451">
        <f>Resumen_año!$C$5</f>
        <v>44018</v>
      </c>
      <c r="P985" s="475">
        <v>2020</v>
      </c>
    </row>
    <row r="986" spans="1:16" ht="15.75" customHeight="1">
      <c r="A986" s="354" t="s">
        <v>88</v>
      </c>
      <c r="B986" s="354" t="s">
        <v>89</v>
      </c>
      <c r="C986" s="354" t="s">
        <v>111</v>
      </c>
      <c r="D986" s="354" t="s">
        <v>104</v>
      </c>
      <c r="E986" s="348" t="str">
        <f>+'Merluza común Artesanal'!E851</f>
        <v>AGRUPACIÓN DE ARMADORES GOLFO DE ARAUCO  ROC 621 ARAUCO</v>
      </c>
      <c r="F986" s="354" t="s">
        <v>94</v>
      </c>
      <c r="G986" s="354" t="s">
        <v>95</v>
      </c>
      <c r="H986" s="356">
        <f>'Merluza común Artesanal'!G851</f>
        <v>0.80800000000000005</v>
      </c>
      <c r="I986" s="356">
        <f>'Merluza común Artesanal'!H851</f>
        <v>0</v>
      </c>
      <c r="J986" s="356">
        <f>'Merluza común Artesanal'!I851</f>
        <v>0.80800000000000005</v>
      </c>
      <c r="K986" s="356">
        <f>'Merluza común Artesanal'!J851</f>
        <v>0</v>
      </c>
      <c r="L986" s="356">
        <f>'Merluza común Artesanal'!K851</f>
        <v>0.80800000000000005</v>
      </c>
      <c r="M986" s="346">
        <f>'Merluza común Artesanal'!L851</f>
        <v>0</v>
      </c>
      <c r="N986" s="590" t="str">
        <f>'Merluza común Artesanal'!M851</f>
        <v>-</v>
      </c>
      <c r="O986" s="451">
        <f>Resumen_año!$C$5</f>
        <v>44018</v>
      </c>
      <c r="P986" s="475">
        <v>2020</v>
      </c>
    </row>
    <row r="987" spans="1:16" ht="15.75" customHeight="1">
      <c r="A987" s="354" t="s">
        <v>88</v>
      </c>
      <c r="B987" s="354" t="s">
        <v>89</v>
      </c>
      <c r="C987" s="354" t="s">
        <v>111</v>
      </c>
      <c r="D987" s="354" t="s">
        <v>104</v>
      </c>
      <c r="E987" s="348" t="str">
        <f>+'Merluza común Artesanal'!E851</f>
        <v>AGRUPACIÓN DE ARMADORES GOLFO DE ARAUCO  ROC 621 ARAUCO</v>
      </c>
      <c r="F987" s="354" t="s">
        <v>91</v>
      </c>
      <c r="G987" s="354" t="s">
        <v>95</v>
      </c>
      <c r="H987" s="356">
        <f>'Merluza común Artesanal'!G852</f>
        <v>3.7839999999999998</v>
      </c>
      <c r="I987" s="356">
        <f>'Merluza común Artesanal'!H852</f>
        <v>0</v>
      </c>
      <c r="J987" s="356">
        <f>'Merluza común Artesanal'!I852</f>
        <v>4.5919999999999996</v>
      </c>
      <c r="K987" s="356">
        <f>'Merluza común Artesanal'!J852</f>
        <v>0</v>
      </c>
      <c r="L987" s="356">
        <f>'Merluza común Artesanal'!K852</f>
        <v>4.5919999999999996</v>
      </c>
      <c r="M987" s="346">
        <f>'Merluza común Artesanal'!L852</f>
        <v>0</v>
      </c>
      <c r="N987" s="590" t="str">
        <f>'Merluza común Artesanal'!M852</f>
        <v>-</v>
      </c>
      <c r="O987" s="451">
        <f>Resumen_año!$C$5</f>
        <v>44018</v>
      </c>
      <c r="P987" s="475">
        <v>2020</v>
      </c>
    </row>
    <row r="988" spans="1:16" ht="15.75" customHeight="1">
      <c r="A988" s="354" t="s">
        <v>88</v>
      </c>
      <c r="B988" s="354" t="s">
        <v>89</v>
      </c>
      <c r="C988" s="354" t="s">
        <v>111</v>
      </c>
      <c r="D988" s="354" t="s">
        <v>104</v>
      </c>
      <c r="E988" s="348" t="str">
        <f>+'Merluza común Artesanal'!E851</f>
        <v>AGRUPACIÓN DE ARMADORES GOLFO DE ARAUCO  ROC 621 ARAUCO</v>
      </c>
      <c r="F988" s="354" t="s">
        <v>91</v>
      </c>
      <c r="G988" s="354" t="s">
        <v>91</v>
      </c>
      <c r="H988" s="356">
        <f>'Merluza común Artesanal'!G853</f>
        <v>4.593</v>
      </c>
      <c r="I988" s="356">
        <f>'Merluza común Artesanal'!H853</f>
        <v>0</v>
      </c>
      <c r="J988" s="356">
        <f>'Merluza común Artesanal'!I853</f>
        <v>9.1849999999999987</v>
      </c>
      <c r="K988" s="356">
        <f>'Merluza común Artesanal'!J853</f>
        <v>0</v>
      </c>
      <c r="L988" s="356">
        <f>'Merluza común Artesanal'!K853</f>
        <v>9.1849999999999987</v>
      </c>
      <c r="M988" s="346">
        <f>'Merluza común Artesanal'!L853</f>
        <v>0</v>
      </c>
      <c r="N988" s="590" t="str">
        <f>'Merluza común Artesanal'!M853</f>
        <v>-</v>
      </c>
      <c r="O988" s="451">
        <f>Resumen_año!$C$5</f>
        <v>44018</v>
      </c>
      <c r="P988" s="475">
        <v>2020</v>
      </c>
    </row>
    <row r="989" spans="1:16" ht="15.75" customHeight="1">
      <c r="A989" s="354" t="s">
        <v>88</v>
      </c>
      <c r="B989" s="354" t="s">
        <v>89</v>
      </c>
      <c r="C989" s="354" t="s">
        <v>111</v>
      </c>
      <c r="D989" s="354" t="s">
        <v>104</v>
      </c>
      <c r="E989" s="348" t="str">
        <f>+'Merluza común Artesanal'!E851</f>
        <v>AGRUPACIÓN DE ARMADORES GOLFO DE ARAUCO  ROC 621 ARAUCO</v>
      </c>
      <c r="F989" s="354" t="s">
        <v>92</v>
      </c>
      <c r="G989" s="354" t="s">
        <v>93</v>
      </c>
      <c r="H989" s="356">
        <f>'Merluza común Artesanal'!N851</f>
        <v>9.1849999999999987</v>
      </c>
      <c r="I989" s="356">
        <f>'Merluza común Artesanal'!O851</f>
        <v>0</v>
      </c>
      <c r="J989" s="356">
        <f>'Merluza común Artesanal'!P851</f>
        <v>9.1849999999999987</v>
      </c>
      <c r="K989" s="356">
        <f>'Merluza común Artesanal'!Q851</f>
        <v>0</v>
      </c>
      <c r="L989" s="356">
        <f>'Merluza común Artesanal'!R851</f>
        <v>9.1849999999999987</v>
      </c>
      <c r="M989" s="346">
        <f>'Merluza común Artesanal'!S851</f>
        <v>0</v>
      </c>
      <c r="N989" s="593" t="s">
        <v>258</v>
      </c>
      <c r="O989" s="451">
        <f>Resumen_año!$C$5</f>
        <v>44018</v>
      </c>
      <c r="P989" s="475">
        <v>2020</v>
      </c>
    </row>
    <row r="990" spans="1:16" ht="15.75" customHeight="1">
      <c r="A990" s="354" t="s">
        <v>88</v>
      </c>
      <c r="B990" s="354" t="s">
        <v>89</v>
      </c>
      <c r="C990" s="354" t="s">
        <v>111</v>
      </c>
      <c r="D990" s="354" t="s">
        <v>103</v>
      </c>
      <c r="E990" s="348" t="str">
        <f>+'Merluza común Artesanal'!E854</f>
        <v>CUOTA RESIDUAL O BOLSÓN</v>
      </c>
      <c r="F990" s="354" t="s">
        <v>94</v>
      </c>
      <c r="G990" s="354" t="s">
        <v>95</v>
      </c>
      <c r="H990" s="356">
        <f>'Merluza común Artesanal'!G854</f>
        <v>10.129</v>
      </c>
      <c r="I990" s="356">
        <f>'Merluza común Artesanal'!H854</f>
        <v>0</v>
      </c>
      <c r="J990" s="356">
        <f>'Merluza común Artesanal'!I854</f>
        <v>10.129</v>
      </c>
      <c r="K990" s="356">
        <f>'Merluza común Artesanal'!J854</f>
        <v>1.7999999999999999E-2</v>
      </c>
      <c r="L990" s="356">
        <f>'Merluza común Artesanal'!K854</f>
        <v>10.110999999999999</v>
      </c>
      <c r="M990" s="434">
        <f>'Merluza común Artesanal'!L854</f>
        <v>0</v>
      </c>
      <c r="N990" s="591" t="str">
        <f>'Merluza común Artesanal'!M854</f>
        <v>-</v>
      </c>
      <c r="O990" s="451">
        <f>Resumen_año!$C$5</f>
        <v>44018</v>
      </c>
      <c r="P990" s="475">
        <v>2020</v>
      </c>
    </row>
    <row r="991" spans="1:16" ht="15.75" customHeight="1">
      <c r="A991" s="354" t="s">
        <v>88</v>
      </c>
      <c r="B991" s="354" t="s">
        <v>89</v>
      </c>
      <c r="C991" s="354" t="s">
        <v>111</v>
      </c>
      <c r="D991" s="354" t="s">
        <v>103</v>
      </c>
      <c r="E991" s="348" t="str">
        <f>+'Merluza común Artesanal'!E854</f>
        <v>CUOTA RESIDUAL O BOLSÓN</v>
      </c>
      <c r="F991" s="354" t="s">
        <v>91</v>
      </c>
      <c r="G991" s="354" t="s">
        <v>95</v>
      </c>
      <c r="H991" s="356">
        <f>'Merluza común Artesanal'!G855</f>
        <v>47.423999999999999</v>
      </c>
      <c r="I991" s="356">
        <f>'Merluza común Artesanal'!H855</f>
        <v>0</v>
      </c>
      <c r="J991" s="356">
        <f>'Merluza común Artesanal'!I855</f>
        <v>57.534999999999997</v>
      </c>
      <c r="K991" s="356">
        <f>'Merluza común Artesanal'!J855</f>
        <v>24.254999999999999</v>
      </c>
      <c r="L991" s="356">
        <f>'Merluza común Artesanal'!K855</f>
        <v>33.28</v>
      </c>
      <c r="M991" s="434">
        <f>'Merluza común Artesanal'!L855</f>
        <v>0.42156947944729295</v>
      </c>
      <c r="N991" s="591" t="str">
        <f>'Merluza común Artesanal'!M855</f>
        <v>-</v>
      </c>
      <c r="O991" s="451">
        <f>Resumen_año!$C$5</f>
        <v>44018</v>
      </c>
      <c r="P991" s="475">
        <v>2020</v>
      </c>
    </row>
    <row r="992" spans="1:16" ht="15.75" customHeight="1">
      <c r="A992" s="354" t="s">
        <v>88</v>
      </c>
      <c r="B992" s="354" t="s">
        <v>89</v>
      </c>
      <c r="C992" s="354" t="s">
        <v>111</v>
      </c>
      <c r="D992" s="354" t="s">
        <v>103</v>
      </c>
      <c r="E992" s="348" t="str">
        <f>+'Merluza común Artesanal'!E854</f>
        <v>CUOTA RESIDUAL O BOLSÓN</v>
      </c>
      <c r="F992" s="354" t="s">
        <v>91</v>
      </c>
      <c r="G992" s="354" t="s">
        <v>91</v>
      </c>
      <c r="H992" s="356">
        <f>'Merluza común Artesanal'!G856</f>
        <v>57.552</v>
      </c>
      <c r="I992" s="356">
        <f>'Merluza común Artesanal'!H856</f>
        <v>0</v>
      </c>
      <c r="J992" s="356">
        <f>'Merluza común Artesanal'!I856</f>
        <v>90.831999999999994</v>
      </c>
      <c r="K992" s="356">
        <f>'Merluza común Artesanal'!J856</f>
        <v>0</v>
      </c>
      <c r="L992" s="356">
        <f>'Merluza común Artesanal'!K856</f>
        <v>90.831999999999994</v>
      </c>
      <c r="M992" s="434">
        <f>'Merluza común Artesanal'!L856</f>
        <v>0</v>
      </c>
      <c r="N992" s="591" t="str">
        <f>'Merluza común Artesanal'!M856</f>
        <v>-</v>
      </c>
      <c r="O992" s="451">
        <f>Resumen_año!$C$5</f>
        <v>44018</v>
      </c>
      <c r="P992" s="475">
        <v>2020</v>
      </c>
    </row>
    <row r="993" spans="1:16" ht="15.75" customHeight="1">
      <c r="A993" s="354" t="s">
        <v>88</v>
      </c>
      <c r="B993" s="354" t="s">
        <v>89</v>
      </c>
      <c r="C993" s="354" t="s">
        <v>111</v>
      </c>
      <c r="D993" s="354" t="s">
        <v>103</v>
      </c>
      <c r="E993" s="348" t="str">
        <f>+'Merluza común Artesanal'!E854</f>
        <v>CUOTA RESIDUAL O BOLSÓN</v>
      </c>
      <c r="F993" s="354" t="s">
        <v>92</v>
      </c>
      <c r="G993" s="354" t="s">
        <v>93</v>
      </c>
      <c r="H993" s="356">
        <f>'Merluza común Artesanal'!N854</f>
        <v>115.10499999999999</v>
      </c>
      <c r="I993" s="356">
        <f>'Merluza común Artesanal'!O854</f>
        <v>0</v>
      </c>
      <c r="J993" s="356">
        <f>'Merluza común Artesanal'!P854</f>
        <v>115.10499999999999</v>
      </c>
      <c r="K993" s="356">
        <f>'Merluza común Artesanal'!Q854</f>
        <v>24.273</v>
      </c>
      <c r="L993" s="356">
        <f>'Merluza común Artesanal'!R854</f>
        <v>90.831999999999994</v>
      </c>
      <c r="M993" s="434">
        <f>'Merluza común Artesanal'!S854</f>
        <v>0.21087702532470354</v>
      </c>
      <c r="N993" s="591" t="s">
        <v>258</v>
      </c>
      <c r="O993" s="451">
        <f>Resumen_año!$C$5</f>
        <v>44018</v>
      </c>
      <c r="P993" s="475">
        <v>2020</v>
      </c>
    </row>
    <row r="994" spans="1:16" ht="15.75" customHeight="1">
      <c r="A994" s="354" t="s">
        <v>88</v>
      </c>
      <c r="B994" s="354" t="s">
        <v>89</v>
      </c>
      <c r="C994" s="354" t="s">
        <v>111</v>
      </c>
      <c r="D994" s="354" t="s">
        <v>90</v>
      </c>
      <c r="E994" s="348" t="e">
        <f>+'Merluza común Artesanal'!#REF!</f>
        <v>#REF!</v>
      </c>
      <c r="F994" s="354" t="s">
        <v>94</v>
      </c>
      <c r="G994" s="354" t="s">
        <v>95</v>
      </c>
      <c r="H994" s="356" t="e">
        <f>'Merluza común Artesanal'!#REF!</f>
        <v>#REF!</v>
      </c>
      <c r="I994" s="356" t="e">
        <f>'Merluza común Artesanal'!#REF!</f>
        <v>#REF!</v>
      </c>
      <c r="J994" s="356" t="e">
        <f>'Merluza común Artesanal'!#REF!</f>
        <v>#REF!</v>
      </c>
      <c r="K994" s="356" t="e">
        <f>'Merluza común Artesanal'!#REF!</f>
        <v>#REF!</v>
      </c>
      <c r="L994" s="356" t="e">
        <f>'Merluza común Artesanal'!#REF!</f>
        <v>#REF!</v>
      </c>
      <c r="M994" s="346" t="e">
        <f>'Merluza común Artesanal'!#REF!</f>
        <v>#REF!</v>
      </c>
      <c r="N994" s="590" t="e">
        <f>'Merluza común Artesanal'!#REF!</f>
        <v>#REF!</v>
      </c>
      <c r="O994" s="451">
        <f>Resumen_año!$C$5</f>
        <v>44018</v>
      </c>
      <c r="P994" s="475">
        <v>2020</v>
      </c>
    </row>
    <row r="995" spans="1:16" ht="15.75" customHeight="1">
      <c r="A995" s="354" t="s">
        <v>88</v>
      </c>
      <c r="B995" s="354" t="s">
        <v>89</v>
      </c>
      <c r="C995" s="354" t="s">
        <v>111</v>
      </c>
      <c r="D995" s="354" t="s">
        <v>104</v>
      </c>
      <c r="E995" s="348" t="str">
        <f>+'Merluza común Artesanal'!E857</f>
        <v>STI PESCA ARTESANAL, BUZOS MARISCADORES Y ACTIVIDADES CONEXAS DE LA CALETA DE QUIDICO RSU 08.04.0032</v>
      </c>
      <c r="F995" s="354" t="s">
        <v>91</v>
      </c>
      <c r="G995" s="354" t="s">
        <v>91</v>
      </c>
      <c r="H995" s="356">
        <f>'Merluza común Artesanal'!G857</f>
        <v>12.238</v>
      </c>
      <c r="I995" s="356">
        <f>'Merluza común Artesanal'!H857</f>
        <v>0</v>
      </c>
      <c r="J995" s="356">
        <f>'Merluza común Artesanal'!I857</f>
        <v>12.238</v>
      </c>
      <c r="K995" s="356">
        <f>'Merluza común Artesanal'!J857</f>
        <v>16.5</v>
      </c>
      <c r="L995" s="356">
        <f>'Merluza común Artesanal'!K857</f>
        <v>-4.2620000000000005</v>
      </c>
      <c r="M995" s="434">
        <f>'Merluza común Artesanal'!L857</f>
        <v>0</v>
      </c>
      <c r="N995" s="591" t="str">
        <f>'Merluza común Artesanal'!M857</f>
        <v>-</v>
      </c>
      <c r="O995" s="451">
        <f>Resumen_año!$C$5</f>
        <v>44018</v>
      </c>
      <c r="P995" s="475">
        <v>2020</v>
      </c>
    </row>
    <row r="996" spans="1:16" ht="15.75" customHeight="1">
      <c r="A996" s="354" t="s">
        <v>88</v>
      </c>
      <c r="B996" s="354" t="s">
        <v>89</v>
      </c>
      <c r="C996" s="354" t="s">
        <v>111</v>
      </c>
      <c r="D996" s="354" t="s">
        <v>104</v>
      </c>
      <c r="E996" s="348" t="str">
        <f>+'Merluza común Artesanal'!E857</f>
        <v>STI PESCA ARTESANAL, BUZOS MARISCADORES Y ACTIVIDADES CONEXAS DE LA CALETA DE QUIDICO RSU 08.04.0032</v>
      </c>
      <c r="F996" s="354" t="s">
        <v>92</v>
      </c>
      <c r="G996" s="354" t="s">
        <v>93</v>
      </c>
      <c r="H996" s="356">
        <f>'Merluza común Artesanal'!G858</f>
        <v>57.298999999999999</v>
      </c>
      <c r="I996" s="356">
        <f>'Merluza común Artesanal'!H858</f>
        <v>0</v>
      </c>
      <c r="J996" s="356">
        <f>'Merluza común Artesanal'!I858</f>
        <v>53.036999999999999</v>
      </c>
      <c r="K996" s="356">
        <f>'Merluza común Artesanal'!J858</f>
        <v>43.488999999999997</v>
      </c>
      <c r="L996" s="356">
        <f>'Merluza común Artesanal'!K858</f>
        <v>9.5480000000000018</v>
      </c>
      <c r="M996" s="434">
        <f>'Merluza común Artesanal'!L858</f>
        <v>0.8199747346192281</v>
      </c>
      <c r="N996" s="591" t="str">
        <f>'Merluza común Artesanal'!M858</f>
        <v>-</v>
      </c>
      <c r="O996" s="451">
        <f>Resumen_año!$C$5</f>
        <v>44018</v>
      </c>
      <c r="P996" s="475">
        <v>2020</v>
      </c>
    </row>
    <row r="997" spans="1:16" ht="15.75" customHeight="1">
      <c r="A997" s="354" t="s">
        <v>88</v>
      </c>
      <c r="B997" s="354" t="s">
        <v>89</v>
      </c>
      <c r="C997" s="354" t="s">
        <v>111</v>
      </c>
      <c r="D997" s="354" t="s">
        <v>104</v>
      </c>
      <c r="E997" s="348" t="str">
        <f>+'Merluza común Artesanal'!E857</f>
        <v>STI PESCA ARTESANAL, BUZOS MARISCADORES Y ACTIVIDADES CONEXAS DE LA CALETA DE QUIDICO RSU 08.04.0032</v>
      </c>
      <c r="F997" s="354" t="s">
        <v>94</v>
      </c>
      <c r="G997" s="354" t="s">
        <v>95</v>
      </c>
      <c r="H997" s="356">
        <f>'Merluza común Artesanal'!G859</f>
        <v>69.537000000000006</v>
      </c>
      <c r="I997" s="356">
        <f>'Merluza común Artesanal'!H859</f>
        <v>0</v>
      </c>
      <c r="J997" s="356">
        <f>'Merluza común Artesanal'!I859</f>
        <v>79.085000000000008</v>
      </c>
      <c r="K997" s="356">
        <f>'Merluza común Artesanal'!J859</f>
        <v>0</v>
      </c>
      <c r="L997" s="356">
        <f>'Merluza común Artesanal'!K859</f>
        <v>79.085000000000008</v>
      </c>
      <c r="M997" s="434">
        <f>'Merluza común Artesanal'!L859</f>
        <v>0</v>
      </c>
      <c r="N997" s="591" t="str">
        <f>'Merluza común Artesanal'!M859</f>
        <v>-</v>
      </c>
      <c r="O997" s="451">
        <f>Resumen_año!$C$5</f>
        <v>44018</v>
      </c>
      <c r="P997" s="475">
        <v>2020</v>
      </c>
    </row>
    <row r="998" spans="1:16" ht="15.75" customHeight="1">
      <c r="A998" s="354" t="s">
        <v>88</v>
      </c>
      <c r="B998" s="354" t="s">
        <v>89</v>
      </c>
      <c r="C998" s="354" t="s">
        <v>111</v>
      </c>
      <c r="D998" s="354" t="s">
        <v>104</v>
      </c>
      <c r="E998" s="348" t="str">
        <f>+'Merluza común Artesanal'!E857</f>
        <v>STI PESCA ARTESANAL, BUZOS MARISCADORES Y ACTIVIDADES CONEXAS DE LA CALETA DE QUIDICO RSU 08.04.0032</v>
      </c>
      <c r="F998" s="354" t="s">
        <v>91</v>
      </c>
      <c r="G998" s="354" t="s">
        <v>95</v>
      </c>
      <c r="H998" s="356">
        <f>'Merluza común Artesanal'!N857</f>
        <v>139.07400000000001</v>
      </c>
      <c r="I998" s="356">
        <f>'Merluza común Artesanal'!O857</f>
        <v>0</v>
      </c>
      <c r="J998" s="356">
        <f>'Merluza común Artesanal'!P857</f>
        <v>139.07400000000001</v>
      </c>
      <c r="K998" s="356">
        <f>'Merluza común Artesanal'!Q857</f>
        <v>59.988999999999997</v>
      </c>
      <c r="L998" s="356">
        <f>'Merluza común Artesanal'!R857</f>
        <v>79.085000000000008</v>
      </c>
      <c r="M998" s="434">
        <f>'Merluza común Artesanal'!S857</f>
        <v>0.43134590218157232</v>
      </c>
      <c r="N998" s="591" t="s">
        <v>258</v>
      </c>
      <c r="O998" s="451">
        <f>Resumen_año!$C$5</f>
        <v>44018</v>
      </c>
      <c r="P998" s="475">
        <v>2020</v>
      </c>
    </row>
    <row r="999" spans="1:16" ht="15.75" customHeight="1">
      <c r="A999" s="354" t="s">
        <v>88</v>
      </c>
      <c r="B999" s="354" t="s">
        <v>89</v>
      </c>
      <c r="C999" s="354" t="s">
        <v>111</v>
      </c>
      <c r="D999" s="354" t="s">
        <v>104</v>
      </c>
      <c r="E999" s="348" t="str">
        <f>+'Merluza común Artesanal'!E860</f>
        <v>STI DE LA PESCA ARTESANAL, BUZOS MARISCADORES Y ACTIVIDADES CONEXAS DE LA CALETA DE TIRUA RSU 08.12.0007</v>
      </c>
      <c r="F999" s="354" t="s">
        <v>91</v>
      </c>
      <c r="G999" s="354" t="s">
        <v>91</v>
      </c>
      <c r="H999" s="356">
        <f>'Merluza común Artesanal'!G860</f>
        <v>10.122999999999999</v>
      </c>
      <c r="I999" s="356">
        <f>'Merluza común Artesanal'!H860</f>
        <v>0</v>
      </c>
      <c r="J999" s="356">
        <f>'Merluza común Artesanal'!I860</f>
        <v>10.122999999999999</v>
      </c>
      <c r="K999" s="356">
        <f>'Merluza común Artesanal'!J860</f>
        <v>0</v>
      </c>
      <c r="L999" s="356">
        <f>'Merluza común Artesanal'!K860</f>
        <v>10.122999999999999</v>
      </c>
      <c r="M999" s="434">
        <f>'Merluza común Artesanal'!L860</f>
        <v>0</v>
      </c>
      <c r="N999" s="591" t="str">
        <f>'Merluza común Artesanal'!M860</f>
        <v>-</v>
      </c>
      <c r="O999" s="451">
        <f>Resumen_año!$C$5</f>
        <v>44018</v>
      </c>
      <c r="P999" s="475">
        <v>2020</v>
      </c>
    </row>
    <row r="1000" spans="1:16" ht="15.75" customHeight="1">
      <c r="A1000" s="354" t="s">
        <v>88</v>
      </c>
      <c r="B1000" s="354" t="s">
        <v>89</v>
      </c>
      <c r="C1000" s="354" t="s">
        <v>111</v>
      </c>
      <c r="D1000" s="354" t="s">
        <v>104</v>
      </c>
      <c r="E1000" s="348" t="str">
        <f>+'Merluza común Artesanal'!E860</f>
        <v>STI DE LA PESCA ARTESANAL, BUZOS MARISCADORES Y ACTIVIDADES CONEXAS DE LA CALETA DE TIRUA RSU 08.12.0007</v>
      </c>
      <c r="F1000" s="354" t="s">
        <v>92</v>
      </c>
      <c r="G1000" s="354" t="s">
        <v>93</v>
      </c>
      <c r="H1000" s="356">
        <f>'Merluza común Artesanal'!G861</f>
        <v>47.396000000000001</v>
      </c>
      <c r="I1000" s="356">
        <f>'Merluza común Artesanal'!H861</f>
        <v>0</v>
      </c>
      <c r="J1000" s="356">
        <f>'Merluza común Artesanal'!I861</f>
        <v>57.518999999999998</v>
      </c>
      <c r="K1000" s="356">
        <f>'Merluza común Artesanal'!J861</f>
        <v>7.6349999999999998</v>
      </c>
      <c r="L1000" s="356">
        <f>'Merluza común Artesanal'!K861</f>
        <v>49.884</v>
      </c>
      <c r="M1000" s="434">
        <f>'Merluza común Artesanal'!L861</f>
        <v>0.13273874719657852</v>
      </c>
      <c r="N1000" s="591" t="str">
        <f>'Merluza común Artesanal'!M861</f>
        <v>-</v>
      </c>
      <c r="O1000" s="451">
        <f>Resumen_año!$C$5</f>
        <v>44018</v>
      </c>
      <c r="P1000" s="475">
        <v>2020</v>
      </c>
    </row>
    <row r="1001" spans="1:16" ht="15.75" customHeight="1">
      <c r="A1001" s="354" t="s">
        <v>88</v>
      </c>
      <c r="B1001" s="354" t="s">
        <v>89</v>
      </c>
      <c r="C1001" s="354" t="s">
        <v>111</v>
      </c>
      <c r="D1001" s="354" t="s">
        <v>104</v>
      </c>
      <c r="E1001" s="348" t="str">
        <f>+'Merluza común Artesanal'!E860</f>
        <v>STI DE LA PESCA ARTESANAL, BUZOS MARISCADORES Y ACTIVIDADES CONEXAS DE LA CALETA DE TIRUA RSU 08.12.0007</v>
      </c>
      <c r="F1001" s="354" t="s">
        <v>94</v>
      </c>
      <c r="G1001" s="354" t="s">
        <v>95</v>
      </c>
      <c r="H1001" s="356">
        <f>'Merluza común Artesanal'!G862</f>
        <v>57.518999999999998</v>
      </c>
      <c r="I1001" s="356">
        <f>'Merluza común Artesanal'!H862</f>
        <v>0</v>
      </c>
      <c r="J1001" s="356">
        <f>'Merluza común Artesanal'!I862</f>
        <v>107.40299999999999</v>
      </c>
      <c r="K1001" s="356">
        <f>'Merluza común Artesanal'!J862</f>
        <v>0</v>
      </c>
      <c r="L1001" s="356">
        <f>'Merluza común Artesanal'!K862</f>
        <v>107.40299999999999</v>
      </c>
      <c r="M1001" s="434">
        <f>'Merluza común Artesanal'!L862</f>
        <v>0</v>
      </c>
      <c r="N1001" s="591" t="str">
        <f>'Merluza común Artesanal'!M862</f>
        <v>-</v>
      </c>
      <c r="O1001" s="451">
        <f>Resumen_año!$C$5</f>
        <v>44018</v>
      </c>
      <c r="P1001" s="475">
        <v>2020</v>
      </c>
    </row>
    <row r="1002" spans="1:16" ht="15.75" customHeight="1">
      <c r="A1002" s="354" t="s">
        <v>88</v>
      </c>
      <c r="B1002" s="354" t="s">
        <v>89</v>
      </c>
      <c r="C1002" s="354" t="s">
        <v>111</v>
      </c>
      <c r="D1002" s="354" t="s">
        <v>104</v>
      </c>
      <c r="E1002" s="348" t="str">
        <f>+'Merluza común Artesanal'!E860</f>
        <v>STI DE LA PESCA ARTESANAL, BUZOS MARISCADORES Y ACTIVIDADES CONEXAS DE LA CALETA DE TIRUA RSU 08.12.0007</v>
      </c>
      <c r="F1002" s="354" t="s">
        <v>91</v>
      </c>
      <c r="G1002" s="354" t="s">
        <v>95</v>
      </c>
      <c r="H1002" s="356">
        <f>'Merluza común Artesanal'!N860</f>
        <v>115.038</v>
      </c>
      <c r="I1002" s="356">
        <f>'Merluza común Artesanal'!O860</f>
        <v>0</v>
      </c>
      <c r="J1002" s="356">
        <f>'Merluza común Artesanal'!P860</f>
        <v>115.038</v>
      </c>
      <c r="K1002" s="356">
        <f>'Merluza común Artesanal'!Q860</f>
        <v>7.6349999999999998</v>
      </c>
      <c r="L1002" s="356">
        <f>'Merluza común Artesanal'!R860</f>
        <v>107.40299999999999</v>
      </c>
      <c r="M1002" s="434">
        <f>'Merluza común Artesanal'!S860</f>
        <v>6.6369373598289261E-2</v>
      </c>
      <c r="N1002" s="591" t="s">
        <v>258</v>
      </c>
      <c r="O1002" s="451">
        <f>Resumen_año!$C$5</f>
        <v>44018</v>
      </c>
      <c r="P1002" s="475">
        <v>2020</v>
      </c>
    </row>
    <row r="1003" spans="1:16" ht="15.75" customHeight="1">
      <c r="A1003" s="354" t="s">
        <v>88</v>
      </c>
      <c r="B1003" s="354" t="s">
        <v>89</v>
      </c>
      <c r="C1003" s="354" t="s">
        <v>111</v>
      </c>
      <c r="D1003" s="354" t="s">
        <v>104</v>
      </c>
      <c r="E1003" s="348" t="str">
        <f>+'Merluza común Artesanal'!E863</f>
        <v>STI DE PESCADORES ARTESANALES, BUZOS MARISCADORES CALETA QUIDICO RSU 08.13.0051</v>
      </c>
      <c r="F1003" s="354" t="s">
        <v>91</v>
      </c>
      <c r="G1003" s="354" t="s">
        <v>91</v>
      </c>
      <c r="H1003" s="356">
        <f>'Merluza común Artesanal'!G863</f>
        <v>13.84</v>
      </c>
      <c r="I1003" s="356">
        <f>'Merluza común Artesanal'!H863</f>
        <v>0</v>
      </c>
      <c r="J1003" s="356">
        <f>'Merluza común Artesanal'!I863</f>
        <v>13.84</v>
      </c>
      <c r="K1003" s="356">
        <f>'Merluza común Artesanal'!J863</f>
        <v>13.372999999999999</v>
      </c>
      <c r="L1003" s="356">
        <f>'Merluza común Artesanal'!K863</f>
        <v>0.46700000000000053</v>
      </c>
      <c r="M1003" s="434">
        <f>'Merluza común Artesanal'!L863</f>
        <v>0</v>
      </c>
      <c r="N1003" s="591" t="str">
        <f>'Merluza común Artesanal'!M863</f>
        <v>-</v>
      </c>
      <c r="O1003" s="451">
        <f>Resumen_año!$C$5</f>
        <v>44018</v>
      </c>
      <c r="P1003" s="475">
        <v>2020</v>
      </c>
    </row>
    <row r="1004" spans="1:16" ht="15.75" customHeight="1">
      <c r="A1004" s="354" t="s">
        <v>88</v>
      </c>
      <c r="B1004" s="354" t="s">
        <v>89</v>
      </c>
      <c r="C1004" s="354" t="s">
        <v>111</v>
      </c>
      <c r="D1004" s="354" t="s">
        <v>104</v>
      </c>
      <c r="E1004" s="348" t="str">
        <f>+'Merluza común Artesanal'!E863</f>
        <v>STI DE PESCADORES ARTESANALES, BUZOS MARISCADORES CALETA QUIDICO RSU 08.13.0051</v>
      </c>
      <c r="F1004" s="354" t="s">
        <v>92</v>
      </c>
      <c r="G1004" s="354" t="s">
        <v>93</v>
      </c>
      <c r="H1004" s="356">
        <f>'Merluza común Artesanal'!G864</f>
        <v>64.798000000000002</v>
      </c>
      <c r="I1004" s="356">
        <f>'Merluza común Artesanal'!H864</f>
        <v>-40</v>
      </c>
      <c r="J1004" s="356">
        <f>'Merluza común Artesanal'!I864</f>
        <v>25.265000000000001</v>
      </c>
      <c r="K1004" s="356">
        <f>'Merluza común Artesanal'!J864</f>
        <v>41.582999999999998</v>
      </c>
      <c r="L1004" s="356">
        <f>'Merluza común Artesanal'!K864</f>
        <v>-16.317999999999998</v>
      </c>
      <c r="M1004" s="434">
        <f>'Merluza común Artesanal'!L864</f>
        <v>1.6458737383732436</v>
      </c>
      <c r="N1004" s="591">
        <f>'Merluza común Artesanal'!M864</f>
        <v>43994</v>
      </c>
      <c r="O1004" s="451">
        <f>Resumen_año!$C$5</f>
        <v>44018</v>
      </c>
      <c r="P1004" s="475">
        <v>2020</v>
      </c>
    </row>
    <row r="1005" spans="1:16" ht="15.75" customHeight="1">
      <c r="A1005" s="354" t="s">
        <v>88</v>
      </c>
      <c r="B1005" s="354" t="s">
        <v>89</v>
      </c>
      <c r="C1005" s="354" t="s">
        <v>111</v>
      </c>
      <c r="D1005" s="354" t="s">
        <v>104</v>
      </c>
      <c r="E1005" s="348" t="str">
        <f>+'Merluza común Artesanal'!E863</f>
        <v>STI DE PESCADORES ARTESANALES, BUZOS MARISCADORES CALETA QUIDICO RSU 08.13.0051</v>
      </c>
      <c r="F1005" s="354" t="s">
        <v>94</v>
      </c>
      <c r="G1005" s="354" t="s">
        <v>95</v>
      </c>
      <c r="H1005" s="356">
        <f>'Merluza común Artesanal'!G865</f>
        <v>78.638000000000005</v>
      </c>
      <c r="I1005" s="356">
        <f>'Merluza común Artesanal'!H865</f>
        <v>0</v>
      </c>
      <c r="J1005" s="356">
        <f>'Merluza común Artesanal'!I865</f>
        <v>62.320000000000007</v>
      </c>
      <c r="K1005" s="356">
        <f>'Merluza común Artesanal'!J865</f>
        <v>2.84</v>
      </c>
      <c r="L1005" s="356">
        <f>'Merluza común Artesanal'!K865</f>
        <v>59.480000000000004</v>
      </c>
      <c r="M1005" s="434">
        <f>'Merluza común Artesanal'!L865</f>
        <v>4.5571245186136061E-2</v>
      </c>
      <c r="N1005" s="591" t="str">
        <f>'Merluza común Artesanal'!M865</f>
        <v>-</v>
      </c>
      <c r="O1005" s="451">
        <f>Resumen_año!$C$5</f>
        <v>44018</v>
      </c>
      <c r="P1005" s="475">
        <v>2020</v>
      </c>
    </row>
    <row r="1006" spans="1:16" ht="15.75" customHeight="1">
      <c r="A1006" s="354" t="s">
        <v>88</v>
      </c>
      <c r="B1006" s="354" t="s">
        <v>89</v>
      </c>
      <c r="C1006" s="354" t="s">
        <v>111</v>
      </c>
      <c r="D1006" s="354" t="s">
        <v>104</v>
      </c>
      <c r="E1006" s="348" t="str">
        <f>+'Merluza común Artesanal'!E863</f>
        <v>STI DE PESCADORES ARTESANALES, BUZOS MARISCADORES CALETA QUIDICO RSU 08.13.0051</v>
      </c>
      <c r="F1006" s="354" t="s">
        <v>91</v>
      </c>
      <c r="G1006" s="354" t="s">
        <v>95</v>
      </c>
      <c r="H1006" s="356">
        <f>'Merluza común Artesanal'!N863</f>
        <v>157.27600000000001</v>
      </c>
      <c r="I1006" s="356">
        <f>'Merluza común Artesanal'!O863</f>
        <v>-40</v>
      </c>
      <c r="J1006" s="356">
        <f>'Merluza común Artesanal'!P863</f>
        <v>117.27600000000001</v>
      </c>
      <c r="K1006" s="356">
        <f>'Merluza común Artesanal'!Q863</f>
        <v>57.795999999999992</v>
      </c>
      <c r="L1006" s="356">
        <f>'Merluza común Artesanal'!R863</f>
        <v>59.480000000000018</v>
      </c>
      <c r="M1006" s="434">
        <f>'Merluza común Artesanal'!S863</f>
        <v>0.49282035540093444</v>
      </c>
      <c r="N1006" s="591" t="s">
        <v>258</v>
      </c>
      <c r="O1006" s="451">
        <f>Resumen_año!$C$5</f>
        <v>44018</v>
      </c>
      <c r="P1006" s="475">
        <v>2020</v>
      </c>
    </row>
    <row r="1007" spans="1:16" ht="15.75" customHeight="1">
      <c r="A1007" s="354" t="s">
        <v>88</v>
      </c>
      <c r="B1007" s="354" t="s">
        <v>89</v>
      </c>
      <c r="C1007" s="354" t="s">
        <v>111</v>
      </c>
      <c r="D1007" s="348" t="s">
        <v>103</v>
      </c>
      <c r="E1007" s="351" t="str">
        <f>+'Merluza común Artesanal'!E866</f>
        <v>CUOTA RESIDUAL O BOLSÓN</v>
      </c>
      <c r="F1007" s="354" t="s">
        <v>91</v>
      </c>
      <c r="G1007" s="354" t="s">
        <v>91</v>
      </c>
      <c r="H1007" s="356">
        <f>'Merluza común Artesanal'!G866</f>
        <v>1.8680000000000001</v>
      </c>
      <c r="I1007" s="356">
        <f>'Merluza común Artesanal'!H866</f>
        <v>0</v>
      </c>
      <c r="J1007" s="356">
        <f>'Merluza común Artesanal'!I866</f>
        <v>1.8680000000000001</v>
      </c>
      <c r="K1007" s="356">
        <f>'Merluza común Artesanal'!J866</f>
        <v>0</v>
      </c>
      <c r="L1007" s="356">
        <f>'Merluza común Artesanal'!K866</f>
        <v>1.8680000000000001</v>
      </c>
      <c r="M1007" s="434">
        <f>'Merluza común Artesanal'!L866</f>
        <v>0</v>
      </c>
      <c r="N1007" s="591" t="str">
        <f>'Merluza común Artesanal'!M866</f>
        <v>-</v>
      </c>
      <c r="O1007" s="451">
        <f>Resumen_año!$C$5</f>
        <v>44018</v>
      </c>
      <c r="P1007" s="475">
        <v>2020</v>
      </c>
    </row>
    <row r="1008" spans="1:16" ht="15.75" customHeight="1">
      <c r="A1008" s="354" t="s">
        <v>88</v>
      </c>
      <c r="B1008" s="354" t="s">
        <v>89</v>
      </c>
      <c r="C1008" s="354" t="s">
        <v>111</v>
      </c>
      <c r="D1008" s="348" t="s">
        <v>103</v>
      </c>
      <c r="E1008" s="351" t="str">
        <f>+'Merluza común Artesanal'!E866</f>
        <v>CUOTA RESIDUAL O BOLSÓN</v>
      </c>
      <c r="F1008" s="354" t="s">
        <v>92</v>
      </c>
      <c r="G1008" s="354" t="s">
        <v>93</v>
      </c>
      <c r="H1008" s="356">
        <f>'Merluza común Artesanal'!G867</f>
        <v>8.7409999999999997</v>
      </c>
      <c r="I1008" s="356">
        <f>'Merluza común Artesanal'!H867</f>
        <v>0</v>
      </c>
      <c r="J1008" s="356">
        <f>'Merluza común Artesanal'!I867</f>
        <v>10.609</v>
      </c>
      <c r="K1008" s="356">
        <f>'Merluza común Artesanal'!J867</f>
        <v>5</v>
      </c>
      <c r="L1008" s="356">
        <f>'Merluza común Artesanal'!K867</f>
        <v>5.609</v>
      </c>
      <c r="M1008" s="434">
        <f>'Merluza común Artesanal'!L867</f>
        <v>0.47129795456687718</v>
      </c>
      <c r="N1008" s="591" t="str">
        <f>'Merluza común Artesanal'!M867</f>
        <v>-</v>
      </c>
      <c r="O1008" s="451">
        <f>Resumen_año!$C$5</f>
        <v>44018</v>
      </c>
      <c r="P1008" s="475">
        <v>2020</v>
      </c>
    </row>
    <row r="1009" spans="1:16" ht="15.75" customHeight="1">
      <c r="A1009" s="354" t="s">
        <v>88</v>
      </c>
      <c r="B1009" s="354" t="s">
        <v>89</v>
      </c>
      <c r="C1009" s="354" t="s">
        <v>111</v>
      </c>
      <c r="D1009" s="348" t="s">
        <v>103</v>
      </c>
      <c r="E1009" s="351" t="str">
        <f>+'Merluza común Artesanal'!E866</f>
        <v>CUOTA RESIDUAL O BOLSÓN</v>
      </c>
      <c r="F1009" s="354" t="s">
        <v>94</v>
      </c>
      <c r="G1009" s="354" t="s">
        <v>95</v>
      </c>
      <c r="H1009" s="356">
        <f>'Merluza común Artesanal'!G868</f>
        <v>10.608000000000001</v>
      </c>
      <c r="I1009" s="356">
        <f>'Merluza común Artesanal'!H868</f>
        <v>0</v>
      </c>
      <c r="J1009" s="356">
        <f>'Merluza común Artesanal'!I868</f>
        <v>16.216999999999999</v>
      </c>
      <c r="K1009" s="356">
        <f>'Merluza común Artesanal'!J868</f>
        <v>0</v>
      </c>
      <c r="L1009" s="356">
        <f>'Merluza común Artesanal'!K868</f>
        <v>16.216999999999999</v>
      </c>
      <c r="M1009" s="434">
        <f>'Merluza común Artesanal'!L868</f>
        <v>0</v>
      </c>
      <c r="N1009" s="591" t="str">
        <f>'Merluza común Artesanal'!M868</f>
        <v>-</v>
      </c>
      <c r="O1009" s="451">
        <f>Resumen_año!$C$5</f>
        <v>44018</v>
      </c>
      <c r="P1009" s="475">
        <v>2020</v>
      </c>
    </row>
    <row r="1010" spans="1:16" ht="15.75" customHeight="1">
      <c r="A1010" s="354" t="s">
        <v>88</v>
      </c>
      <c r="B1010" s="354" t="s">
        <v>89</v>
      </c>
      <c r="C1010" s="354" t="s">
        <v>111</v>
      </c>
      <c r="D1010" s="348" t="s">
        <v>103</v>
      </c>
      <c r="E1010" s="351" t="str">
        <f>+'Merluza común Artesanal'!E866</f>
        <v>CUOTA RESIDUAL O BOLSÓN</v>
      </c>
      <c r="F1010" s="354" t="s">
        <v>91</v>
      </c>
      <c r="G1010" s="354" t="s">
        <v>95</v>
      </c>
      <c r="H1010" s="356">
        <f>'Merluza común Artesanal'!N866</f>
        <v>21.216999999999999</v>
      </c>
      <c r="I1010" s="356">
        <f>'Merluza común Artesanal'!O866</f>
        <v>0</v>
      </c>
      <c r="J1010" s="356">
        <f>'Merluza común Artesanal'!P866</f>
        <v>21.216999999999999</v>
      </c>
      <c r="K1010" s="356">
        <f>'Merluza común Artesanal'!Q866</f>
        <v>5</v>
      </c>
      <c r="L1010" s="356">
        <f>'Merluza común Artesanal'!R866</f>
        <v>16.216999999999999</v>
      </c>
      <c r="M1010" s="434">
        <f>'Merluza común Artesanal'!S866</f>
        <v>0.23566008389498988</v>
      </c>
      <c r="N1010" s="591" t="s">
        <v>258</v>
      </c>
      <c r="O1010" s="451">
        <f>Resumen_año!$C$5</f>
        <v>44018</v>
      </c>
      <c r="P1010" s="475">
        <v>2020</v>
      </c>
    </row>
    <row r="1011" spans="1:16" ht="15.75" customHeight="1">
      <c r="A1011" s="354" t="s">
        <v>88</v>
      </c>
      <c r="B1011" s="354" t="s">
        <v>89</v>
      </c>
      <c r="C1011" s="354" t="s">
        <v>111</v>
      </c>
      <c r="D1011" s="336" t="s">
        <v>122</v>
      </c>
      <c r="E1011" s="360" t="s">
        <v>121</v>
      </c>
      <c r="F1011" s="354" t="s">
        <v>91</v>
      </c>
      <c r="G1011" s="354" t="s">
        <v>91</v>
      </c>
      <c r="H1011" s="356">
        <f>Resumen_año!E13</f>
        <v>4452.2789999999986</v>
      </c>
      <c r="I1011" s="356">
        <f>Resumen_año!F13</f>
        <v>-366.5</v>
      </c>
      <c r="J1011" s="356">
        <f>Resumen_año!G13</f>
        <v>4085.7789999999986</v>
      </c>
      <c r="K1011" s="356">
        <f>Resumen_año!H13</f>
        <v>688.38800000000015</v>
      </c>
      <c r="L1011" s="356">
        <f>Resumen_año!I13</f>
        <v>3397.3909999999987</v>
      </c>
      <c r="M1011" s="434">
        <f>Resumen_año!J13</f>
        <v>0.16848390478290684</v>
      </c>
      <c r="N1011" s="591" t="s">
        <v>258</v>
      </c>
      <c r="O1011" s="451">
        <f>Resumen_año!$C$5</f>
        <v>44018</v>
      </c>
      <c r="P1011" s="475">
        <v>2020</v>
      </c>
    </row>
    <row r="1012" spans="1:16" ht="15.75" customHeight="1">
      <c r="A1012" s="354" t="s">
        <v>88</v>
      </c>
      <c r="B1012" s="354" t="s">
        <v>89</v>
      </c>
      <c r="C1012" s="354" t="s">
        <v>112</v>
      </c>
      <c r="D1012" s="354" t="s">
        <v>106</v>
      </c>
      <c r="E1012" s="354" t="str">
        <f>+'Merluza común Artesanal'!E871</f>
        <v>Region IX</v>
      </c>
      <c r="F1012" s="354" t="s">
        <v>92</v>
      </c>
      <c r="G1012" s="354" t="s">
        <v>93</v>
      </c>
      <c r="H1012" s="356">
        <f>'Merluza común Artesanal'!G871</f>
        <v>2.0419999999999998</v>
      </c>
      <c r="I1012" s="356">
        <f>'Merluza común Artesanal'!H871</f>
        <v>0</v>
      </c>
      <c r="J1012" s="356">
        <f>'Merluza común Artesanal'!I871</f>
        <v>2.0419999999999998</v>
      </c>
      <c r="K1012" s="356">
        <f>'Merluza común Artesanal'!J871</f>
        <v>1.2999999999999999E-2</v>
      </c>
      <c r="L1012" s="356">
        <f>'Merluza común Artesanal'!K871</f>
        <v>2.0289999999999999</v>
      </c>
      <c r="M1012" s="434">
        <f>'Merluza común Artesanal'!L871</f>
        <v>6.3663075416258569E-3</v>
      </c>
      <c r="N1012" s="591" t="str">
        <f>'Merluza común Artesanal'!M871</f>
        <v xml:space="preserve"> -</v>
      </c>
      <c r="O1012" s="451">
        <f>Resumen_año!$C$5</f>
        <v>44018</v>
      </c>
      <c r="P1012" s="475">
        <v>2020</v>
      </c>
    </row>
    <row r="1013" spans="1:16" ht="15.75" customHeight="1">
      <c r="A1013" s="354" t="s">
        <v>88</v>
      </c>
      <c r="B1013" s="354" t="s">
        <v>89</v>
      </c>
      <c r="C1013" s="354" t="s">
        <v>112</v>
      </c>
      <c r="D1013" s="354" t="s">
        <v>106</v>
      </c>
      <c r="E1013" s="354" t="str">
        <f>+'Merluza común Artesanal'!E871</f>
        <v>Region IX</v>
      </c>
      <c r="F1013" s="354" t="s">
        <v>94</v>
      </c>
      <c r="G1013" s="354" t="s">
        <v>95</v>
      </c>
      <c r="H1013" s="356">
        <f>'Merluza común Artesanal'!G872</f>
        <v>9.5619999999999994</v>
      </c>
      <c r="I1013" s="356">
        <f>'Merluza común Artesanal'!H872</f>
        <v>0</v>
      </c>
      <c r="J1013" s="356">
        <f>'Merluza común Artesanal'!I872</f>
        <v>11.590999999999999</v>
      </c>
      <c r="K1013" s="356">
        <f>'Merluza común Artesanal'!J872</f>
        <v>7.3179999999999996</v>
      </c>
      <c r="L1013" s="356">
        <f>'Merluza común Artesanal'!K872</f>
        <v>4.2729999999999997</v>
      </c>
      <c r="M1013" s="434">
        <f>'Merluza común Artesanal'!L872</f>
        <v>0.63135191096540422</v>
      </c>
      <c r="N1013" s="591" t="str">
        <f>'Merluza común Artesanal'!M872</f>
        <v>-</v>
      </c>
      <c r="O1013" s="451">
        <f>Resumen_año!$C$5</f>
        <v>44018</v>
      </c>
      <c r="P1013" s="475">
        <v>2020</v>
      </c>
    </row>
    <row r="1014" spans="1:16" ht="15.75" customHeight="1">
      <c r="A1014" s="354" t="s">
        <v>88</v>
      </c>
      <c r="B1014" s="354" t="s">
        <v>89</v>
      </c>
      <c r="C1014" s="354" t="s">
        <v>112</v>
      </c>
      <c r="D1014" s="354" t="s">
        <v>106</v>
      </c>
      <c r="E1014" s="354" t="str">
        <f>+'Merluza común Artesanal'!E871</f>
        <v>Region IX</v>
      </c>
      <c r="F1014" s="354" t="s">
        <v>91</v>
      </c>
      <c r="G1014" s="354" t="s">
        <v>95</v>
      </c>
      <c r="H1014" s="356">
        <f>'Merluza común Artesanal'!G873</f>
        <v>11.603999999999999</v>
      </c>
      <c r="I1014" s="356">
        <f>'Merluza común Artesanal'!H873</f>
        <v>0</v>
      </c>
      <c r="J1014" s="356">
        <f>'Merluza común Artesanal'!I873</f>
        <v>15.876999999999999</v>
      </c>
      <c r="K1014" s="356">
        <f>'Merluza común Artesanal'!J873</f>
        <v>0</v>
      </c>
      <c r="L1014" s="356">
        <f>'Merluza común Artesanal'!K873</f>
        <v>15.876999999999999</v>
      </c>
      <c r="M1014" s="434">
        <f>'Merluza común Artesanal'!L873</f>
        <v>0</v>
      </c>
      <c r="N1014" s="591" t="str">
        <f>'Merluza común Artesanal'!M873</f>
        <v xml:space="preserve"> -</v>
      </c>
      <c r="O1014" s="451">
        <f>Resumen_año!$C$5</f>
        <v>44018</v>
      </c>
      <c r="P1014" s="475">
        <v>2020</v>
      </c>
    </row>
    <row r="1015" spans="1:16" ht="15.75" customHeight="1">
      <c r="A1015" s="354" t="s">
        <v>88</v>
      </c>
      <c r="B1015" s="354" t="s">
        <v>89</v>
      </c>
      <c r="C1015" s="354" t="s">
        <v>112</v>
      </c>
      <c r="D1015" s="354" t="s">
        <v>106</v>
      </c>
      <c r="E1015" s="354" t="str">
        <f>+'Merluza común Artesanal'!E871</f>
        <v>Region IX</v>
      </c>
      <c r="F1015" s="354" t="s">
        <v>91</v>
      </c>
      <c r="G1015" s="354" t="s">
        <v>91</v>
      </c>
      <c r="H1015" s="356">
        <f>'Merluza común Artesanal'!N871</f>
        <v>23.207999999999998</v>
      </c>
      <c r="I1015" s="356">
        <f>'Merluza común Artesanal'!O871</f>
        <v>0</v>
      </c>
      <c r="J1015" s="356">
        <f>'Merluza común Artesanal'!P871</f>
        <v>23.207999999999998</v>
      </c>
      <c r="K1015" s="356">
        <f>'Merluza común Artesanal'!Q871</f>
        <v>7.3309999999999995</v>
      </c>
      <c r="L1015" s="356">
        <f>'Merluza común Artesanal'!R871</f>
        <v>15.876999999999999</v>
      </c>
      <c r="M1015" s="434">
        <f>'Merluza común Artesanal'!S871</f>
        <v>0.31588245432609446</v>
      </c>
      <c r="N1015" s="591" t="s">
        <v>258</v>
      </c>
      <c r="O1015" s="451">
        <f>Resumen_año!$C$5</f>
        <v>44018</v>
      </c>
      <c r="P1015" s="475">
        <v>2020</v>
      </c>
    </row>
    <row r="1016" spans="1:16" ht="15.75" customHeight="1">
      <c r="A1016" s="354" t="s">
        <v>88</v>
      </c>
      <c r="B1016" s="354" t="s">
        <v>89</v>
      </c>
      <c r="C1016" s="354" t="s">
        <v>113</v>
      </c>
      <c r="D1016" s="352" t="s">
        <v>107</v>
      </c>
      <c r="E1016" s="352" t="str">
        <f>+'Merluza común Artesanal'!E875</f>
        <v>Macrozona XIV-X</v>
      </c>
      <c r="F1016" s="354" t="s">
        <v>91</v>
      </c>
      <c r="G1016" s="354" t="s">
        <v>91</v>
      </c>
      <c r="H1016" s="356">
        <f>'Merluza común Artesanal'!G875</f>
        <v>1.89</v>
      </c>
      <c r="I1016" s="356">
        <f>'Merluza común Artesanal'!H875</f>
        <v>0</v>
      </c>
      <c r="J1016" s="356">
        <f>'Merluza común Artesanal'!I875</f>
        <v>1.89</v>
      </c>
      <c r="K1016" s="356">
        <f>'Merluza común Artesanal'!J875</f>
        <v>0</v>
      </c>
      <c r="L1016" s="356">
        <f>'Merluza común Artesanal'!K875</f>
        <v>1.89</v>
      </c>
      <c r="M1016" s="434">
        <f>'Merluza común Artesanal'!L875</f>
        <v>0</v>
      </c>
      <c r="N1016" s="591" t="str">
        <f>'Merluza común Artesanal'!M875</f>
        <v xml:space="preserve"> -</v>
      </c>
      <c r="O1016" s="451">
        <f>Resumen_año!$C$5</f>
        <v>44018</v>
      </c>
      <c r="P1016" s="475">
        <v>2020</v>
      </c>
    </row>
    <row r="1017" spans="1:16" ht="15.75" customHeight="1">
      <c r="A1017" s="354" t="s">
        <v>88</v>
      </c>
      <c r="B1017" s="354" t="s">
        <v>89</v>
      </c>
      <c r="C1017" s="354" t="s">
        <v>113</v>
      </c>
      <c r="D1017" s="352" t="s">
        <v>107</v>
      </c>
      <c r="E1017" s="352" t="str">
        <f>+'Merluza común Artesanal'!E875</f>
        <v>Macrozona XIV-X</v>
      </c>
      <c r="F1017" s="354" t="s">
        <v>92</v>
      </c>
      <c r="G1017" s="354" t="s">
        <v>93</v>
      </c>
      <c r="H1017" s="356">
        <f>'Merluza común Artesanal'!G876</f>
        <v>8.8439999999999994</v>
      </c>
      <c r="I1017" s="356">
        <f>'Merluza común Artesanal'!H876</f>
        <v>0</v>
      </c>
      <c r="J1017" s="356">
        <f>'Merluza común Artesanal'!I876</f>
        <v>10.734</v>
      </c>
      <c r="K1017" s="356">
        <f>'Merluza común Artesanal'!J876</f>
        <v>0.41199999999999998</v>
      </c>
      <c r="L1017" s="356">
        <f>'Merluza común Artesanal'!K876</f>
        <v>10.321999999999999</v>
      </c>
      <c r="M1017" s="434">
        <f>'Merluza común Artesanal'!L876</f>
        <v>3.8382709148500088E-2</v>
      </c>
      <c r="N1017" s="591" t="str">
        <f>'Merluza común Artesanal'!M876</f>
        <v xml:space="preserve"> -</v>
      </c>
      <c r="O1017" s="451">
        <f>Resumen_año!$C$5</f>
        <v>44018</v>
      </c>
      <c r="P1017" s="475">
        <v>2020</v>
      </c>
    </row>
    <row r="1018" spans="1:16" ht="15.75" customHeight="1">
      <c r="A1018" s="354" t="s">
        <v>88</v>
      </c>
      <c r="B1018" s="354" t="s">
        <v>89</v>
      </c>
      <c r="C1018" s="354" t="s">
        <v>113</v>
      </c>
      <c r="D1018" s="352" t="s">
        <v>107</v>
      </c>
      <c r="E1018" s="352" t="str">
        <f>+'Merluza común Artesanal'!E875</f>
        <v>Macrozona XIV-X</v>
      </c>
      <c r="F1018" s="354" t="s">
        <v>94</v>
      </c>
      <c r="G1018" s="354" t="s">
        <v>95</v>
      </c>
      <c r="H1018" s="356">
        <f>'Merluza común Artesanal'!G877</f>
        <v>10.734</v>
      </c>
      <c r="I1018" s="356">
        <f>'Merluza común Artesanal'!H877</f>
        <v>0</v>
      </c>
      <c r="J1018" s="356">
        <f>'Merluza común Artesanal'!I877</f>
        <v>21.055999999999997</v>
      </c>
      <c r="K1018" s="356">
        <f>'Merluza común Artesanal'!J877</f>
        <v>0</v>
      </c>
      <c r="L1018" s="356">
        <f>'Merluza común Artesanal'!K877</f>
        <v>21.055999999999997</v>
      </c>
      <c r="M1018" s="434">
        <f>'Merluza común Artesanal'!L877</f>
        <v>0</v>
      </c>
      <c r="N1018" s="591" t="str">
        <f>'Merluza común Artesanal'!M877</f>
        <v xml:space="preserve"> -</v>
      </c>
      <c r="O1018" s="451">
        <f>Resumen_año!$C$5</f>
        <v>44018</v>
      </c>
      <c r="P1018" s="475">
        <v>2020</v>
      </c>
    </row>
    <row r="1019" spans="1:16" ht="15.75" customHeight="1">
      <c r="A1019" s="354" t="s">
        <v>88</v>
      </c>
      <c r="B1019" s="354" t="s">
        <v>89</v>
      </c>
      <c r="C1019" s="354" t="s">
        <v>113</v>
      </c>
      <c r="D1019" s="352" t="s">
        <v>107</v>
      </c>
      <c r="E1019" s="352" t="str">
        <f>+'Merluza común Artesanal'!E875</f>
        <v>Macrozona XIV-X</v>
      </c>
      <c r="F1019" s="354" t="s">
        <v>91</v>
      </c>
      <c r="G1019" s="354" t="s">
        <v>95</v>
      </c>
      <c r="H1019" s="356">
        <f>'Merluza común Artesanal'!N875</f>
        <v>21.468</v>
      </c>
      <c r="I1019" s="356">
        <f>'Merluza común Artesanal'!O875</f>
        <v>0</v>
      </c>
      <c r="J1019" s="356">
        <f>'Merluza común Artesanal'!P875</f>
        <v>21.468</v>
      </c>
      <c r="K1019" s="356">
        <f>'Merluza común Artesanal'!Q875</f>
        <v>0.41199999999999998</v>
      </c>
      <c r="L1019" s="356">
        <f>'Merluza común Artesanal'!R875</f>
        <v>21.056000000000001</v>
      </c>
      <c r="M1019" s="434">
        <f>'Merluza común Artesanal'!S875</f>
        <v>1.9191354574250044E-2</v>
      </c>
      <c r="N1019" s="591" t="s">
        <v>258</v>
      </c>
      <c r="O1019" s="451">
        <f>Resumen_año!$C$5</f>
        <v>44018</v>
      </c>
      <c r="P1019" s="475">
        <v>2020</v>
      </c>
    </row>
    <row r="1020" spans="1:16" ht="15.75" customHeight="1">
      <c r="A1020" s="354" t="s">
        <v>88</v>
      </c>
      <c r="B1020" s="354" t="s">
        <v>89</v>
      </c>
      <c r="C1020" s="348" t="s">
        <v>116</v>
      </c>
      <c r="D1020" s="359" t="s">
        <v>117</v>
      </c>
      <c r="E1020" s="351" t="str">
        <f>+'Merluza común Industrial'!C6</f>
        <v xml:space="preserve">ANTARTIC SEAFOOD S.A.   </v>
      </c>
      <c r="F1020" s="354" t="s">
        <v>91</v>
      </c>
      <c r="G1020" s="354" t="s">
        <v>94</v>
      </c>
      <c r="H1020" s="356">
        <f>'Merluza común Industrial'!E6</f>
        <v>41.29255271760001</v>
      </c>
      <c r="I1020" s="356">
        <f>'Merluza común Industrial'!F6</f>
        <v>53.446614000000004</v>
      </c>
      <c r="J1020" s="356">
        <f>'Merluza común Industrial'!G6</f>
        <v>94.739166717600014</v>
      </c>
      <c r="K1020" s="356">
        <f>'Merluza común Industrial'!H6</f>
        <v>14.226000000000001</v>
      </c>
      <c r="L1020" s="356">
        <f>'Merluza común Industrial'!I6</f>
        <v>80.513166717600015</v>
      </c>
      <c r="M1020" s="346">
        <f>'Merluza común Industrial'!J6</f>
        <v>0.15015964877973947</v>
      </c>
      <c r="N1020" s="591" t="s">
        <v>258</v>
      </c>
      <c r="O1020" s="451">
        <f>Resumen_año!$C$5</f>
        <v>44018</v>
      </c>
      <c r="P1020" s="475">
        <v>2020</v>
      </c>
    </row>
    <row r="1021" spans="1:16" ht="15.75" customHeight="1">
      <c r="A1021" s="354" t="s">
        <v>88</v>
      </c>
      <c r="B1021" s="354" t="s">
        <v>89</v>
      </c>
      <c r="C1021" s="348" t="s">
        <v>116</v>
      </c>
      <c r="D1021" s="359" t="s">
        <v>117</v>
      </c>
      <c r="E1021" s="351" t="str">
        <f>+'Merluza común Industrial'!C6</f>
        <v xml:space="preserve">ANTARTIC SEAFOOD S.A.   </v>
      </c>
      <c r="F1021" s="351" t="s">
        <v>100</v>
      </c>
      <c r="G1021" s="354" t="s">
        <v>95</v>
      </c>
      <c r="H1021" s="356">
        <f>'Merluza común Industrial'!E7</f>
        <v>13.764179315199998</v>
      </c>
      <c r="I1021" s="356">
        <f>'Merluza común Industrial'!F7</f>
        <v>0</v>
      </c>
      <c r="J1021" s="356">
        <f>'Merluza común Industrial'!G7</f>
        <v>94.277346032800011</v>
      </c>
      <c r="K1021" s="356">
        <f>'Merluza común Industrial'!H7</f>
        <v>0</v>
      </c>
      <c r="L1021" s="356">
        <f>'Merluza común Industrial'!I7</f>
        <v>94.277346032800011</v>
      </c>
      <c r="M1021" s="346">
        <f>'Merluza común Industrial'!J7</f>
        <v>0</v>
      </c>
      <c r="N1021" s="591" t="s">
        <v>258</v>
      </c>
      <c r="O1021" s="451">
        <f>Resumen_año!$C$5</f>
        <v>44018</v>
      </c>
      <c r="P1021" s="475">
        <v>2020</v>
      </c>
    </row>
    <row r="1022" spans="1:16" ht="15.75" customHeight="1">
      <c r="A1022" s="354" t="s">
        <v>88</v>
      </c>
      <c r="B1022" s="354" t="s">
        <v>89</v>
      </c>
      <c r="C1022" s="348" t="s">
        <v>116</v>
      </c>
      <c r="D1022" s="359" t="s">
        <v>117</v>
      </c>
      <c r="E1022" s="351" t="str">
        <f>+'Merluza común Industrial'!C6</f>
        <v xml:space="preserve">ANTARTIC SEAFOOD S.A.   </v>
      </c>
      <c r="F1022" s="354" t="s">
        <v>91</v>
      </c>
      <c r="G1022" s="354" t="s">
        <v>95</v>
      </c>
      <c r="H1022" s="356">
        <f>'Merluza común Industrial'!K6</f>
        <v>55.056732032800006</v>
      </c>
      <c r="I1022" s="356">
        <f>'Merluza común Industrial'!L6</f>
        <v>53.446614000000004</v>
      </c>
      <c r="J1022" s="356">
        <f>'Merluza común Industrial'!M6</f>
        <v>108.50334603280001</v>
      </c>
      <c r="K1022" s="356">
        <f>'Merluza común Industrial'!N6</f>
        <v>14.226000000000001</v>
      </c>
      <c r="L1022" s="356">
        <f>'Merluza común Industrial'!O6</f>
        <v>94.277346032800011</v>
      </c>
      <c r="M1022" s="346">
        <f>'Merluza común Industrial'!P6</f>
        <v>0.13111116403451331</v>
      </c>
      <c r="N1022" s="591" t="s">
        <v>258</v>
      </c>
      <c r="O1022" s="451">
        <f>Resumen_año!$C$5</f>
        <v>44018</v>
      </c>
      <c r="P1022" s="475">
        <v>2020</v>
      </c>
    </row>
    <row r="1023" spans="1:16" ht="15.75" customHeight="1">
      <c r="A1023" s="354" t="s">
        <v>88</v>
      </c>
      <c r="B1023" s="354" t="s">
        <v>89</v>
      </c>
      <c r="C1023" s="348" t="s">
        <v>116</v>
      </c>
      <c r="D1023" s="359" t="s">
        <v>117</v>
      </c>
      <c r="E1023" s="351" t="str">
        <f>+'Merluza común Industrial'!C8</f>
        <v>ANTONIO CRUZ CORDOVA NAKOUZI E.I.R.L.</v>
      </c>
      <c r="F1023" s="354" t="s">
        <v>91</v>
      </c>
      <c r="G1023" s="354" t="s">
        <v>94</v>
      </c>
      <c r="H1023" s="356">
        <f>'Merluza común Industrial'!E8</f>
        <v>680.40633952188045</v>
      </c>
      <c r="I1023" s="356">
        <f>'Merluza común Industrial'!F8</f>
        <v>592.72499999999991</v>
      </c>
      <c r="J1023" s="356">
        <f>'Merluza común Industrial'!G8</f>
        <v>1273.1313395218804</v>
      </c>
      <c r="K1023" s="356">
        <f>'Merluza común Industrial'!H8</f>
        <v>624.98699999999997</v>
      </c>
      <c r="L1023" s="356">
        <f>'Merluza común Industrial'!I8</f>
        <v>648.1443395218804</v>
      </c>
      <c r="M1023" s="346">
        <f>'Merluza común Industrial'!J8</f>
        <v>0.490905361134784</v>
      </c>
      <c r="N1023" s="591" t="s">
        <v>258</v>
      </c>
      <c r="O1023" s="451">
        <f>Resumen_año!$C$5</f>
        <v>44018</v>
      </c>
      <c r="P1023" s="475">
        <v>2020</v>
      </c>
    </row>
    <row r="1024" spans="1:16" ht="15.75" customHeight="1">
      <c r="A1024" s="354" t="s">
        <v>88</v>
      </c>
      <c r="B1024" s="354" t="s">
        <v>89</v>
      </c>
      <c r="C1024" s="348" t="s">
        <v>116</v>
      </c>
      <c r="D1024" s="359" t="s">
        <v>117</v>
      </c>
      <c r="E1024" s="351" t="str">
        <f>+'Merluza común Industrial'!C8</f>
        <v>ANTONIO CRUZ CORDOVA NAKOUZI E.I.R.L.</v>
      </c>
      <c r="F1024" s="351" t="s">
        <v>100</v>
      </c>
      <c r="G1024" s="354" t="s">
        <v>95</v>
      </c>
      <c r="H1024" s="356">
        <f>'Merluza común Industrial'!E9</f>
        <v>226.80203203776006</v>
      </c>
      <c r="I1024" s="356">
        <f>'Merluza común Industrial'!F9</f>
        <v>0</v>
      </c>
      <c r="J1024" s="356">
        <f>'Merluza común Industrial'!G9</f>
        <v>874.94637155964051</v>
      </c>
      <c r="K1024" s="356">
        <f>'Merluza común Industrial'!H9</f>
        <v>0</v>
      </c>
      <c r="L1024" s="356">
        <f>'Merluza común Industrial'!I9</f>
        <v>874.94637155964051</v>
      </c>
      <c r="M1024" s="346">
        <f>'Merluza común Industrial'!J9</f>
        <v>0</v>
      </c>
      <c r="N1024" s="591" t="s">
        <v>258</v>
      </c>
      <c r="O1024" s="451">
        <f>Resumen_año!$C$5</f>
        <v>44018</v>
      </c>
      <c r="P1024" s="475">
        <v>2020</v>
      </c>
    </row>
    <row r="1025" spans="1:16" ht="15.75" customHeight="1">
      <c r="A1025" s="354" t="s">
        <v>88</v>
      </c>
      <c r="B1025" s="354" t="s">
        <v>89</v>
      </c>
      <c r="C1025" s="348" t="s">
        <v>116</v>
      </c>
      <c r="D1025" s="359" t="s">
        <v>117</v>
      </c>
      <c r="E1025" s="351" t="str">
        <f>+'Merluza común Industrial'!C8</f>
        <v>ANTONIO CRUZ CORDOVA NAKOUZI E.I.R.L.</v>
      </c>
      <c r="F1025" s="354" t="s">
        <v>91</v>
      </c>
      <c r="G1025" s="354" t="s">
        <v>95</v>
      </c>
      <c r="H1025" s="356">
        <f>'Merluza común Industrial'!K8</f>
        <v>907.20837155964045</v>
      </c>
      <c r="I1025" s="356">
        <f>'Merluza común Industrial'!L8</f>
        <v>592.72499999999991</v>
      </c>
      <c r="J1025" s="356">
        <f>'Merluza común Industrial'!M8</f>
        <v>1499.9333715596404</v>
      </c>
      <c r="K1025" s="356">
        <f>'Merluza común Industrial'!N8</f>
        <v>624.98699999999997</v>
      </c>
      <c r="L1025" s="356">
        <f>'Merluza común Industrial'!O8</f>
        <v>874.9463715596404</v>
      </c>
      <c r="M1025" s="346">
        <f>'Merluza común Industrial'!P8</f>
        <v>0.41667650833725667</v>
      </c>
      <c r="N1025" s="591" t="s">
        <v>258</v>
      </c>
      <c r="O1025" s="451">
        <f>Resumen_año!$C$5</f>
        <v>44018</v>
      </c>
      <c r="P1025" s="475">
        <v>2020</v>
      </c>
    </row>
    <row r="1026" spans="1:16" ht="15.75" customHeight="1">
      <c r="A1026" s="354" t="s">
        <v>88</v>
      </c>
      <c r="B1026" s="354" t="s">
        <v>89</v>
      </c>
      <c r="C1026" s="348" t="s">
        <v>116</v>
      </c>
      <c r="D1026" s="359" t="s">
        <v>117</v>
      </c>
      <c r="E1026" s="351" t="str">
        <f>+'Merluza común Industrial'!C16</f>
        <v>DA VENEZIA RETAMALES ANTONIO</v>
      </c>
      <c r="F1026" s="354" t="s">
        <v>91</v>
      </c>
      <c r="G1026" s="354" t="s">
        <v>94</v>
      </c>
      <c r="H1026" s="356">
        <f>'Merluza común Industrial'!E16</f>
        <v>126.06975264516005</v>
      </c>
      <c r="I1026" s="356">
        <f>'Merluza común Industrial'!F16</f>
        <v>0</v>
      </c>
      <c r="J1026" s="356">
        <f>'Merluza común Industrial'!G16</f>
        <v>126.06975264516005</v>
      </c>
      <c r="K1026" s="356">
        <f>'Merluza común Industrial'!H16</f>
        <v>33.170999999999999</v>
      </c>
      <c r="L1026" s="356">
        <f>'Merluza común Industrial'!I16</f>
        <v>92.898752645160044</v>
      </c>
      <c r="M1026" s="346">
        <f>'Merluza común Industrial'!J16</f>
        <v>0.26311624560225921</v>
      </c>
      <c r="N1026" s="591" t="s">
        <v>258</v>
      </c>
      <c r="O1026" s="451">
        <f>Resumen_año!$C$5</f>
        <v>44018</v>
      </c>
      <c r="P1026" s="475">
        <v>2020</v>
      </c>
    </row>
    <row r="1027" spans="1:16" ht="15.75" customHeight="1">
      <c r="A1027" s="354" t="s">
        <v>88</v>
      </c>
      <c r="B1027" s="354" t="s">
        <v>89</v>
      </c>
      <c r="C1027" s="348" t="s">
        <v>116</v>
      </c>
      <c r="D1027" s="359" t="s">
        <v>117</v>
      </c>
      <c r="E1027" s="351" t="str">
        <f>+'Merluza común Industrial'!C16</f>
        <v>DA VENEZIA RETAMALES ANTONIO</v>
      </c>
      <c r="F1027" s="351" t="s">
        <v>100</v>
      </c>
      <c r="G1027" s="354" t="s">
        <v>95</v>
      </c>
      <c r="H1027" s="356">
        <f>'Merluza común Industrial'!E17</f>
        <v>42.023235848319999</v>
      </c>
      <c r="I1027" s="356">
        <f>'Merluza común Industrial'!F17</f>
        <v>0</v>
      </c>
      <c r="J1027" s="356">
        <f>'Merluza común Industrial'!G17</f>
        <v>134.92198849348006</v>
      </c>
      <c r="K1027" s="356">
        <f>'Merluza común Industrial'!H17</f>
        <v>0</v>
      </c>
      <c r="L1027" s="356">
        <f>'Merluza común Industrial'!I17</f>
        <v>134.92198849348006</v>
      </c>
      <c r="M1027" s="346">
        <f>'Merluza común Industrial'!J17</f>
        <v>0</v>
      </c>
      <c r="N1027" s="591" t="s">
        <v>258</v>
      </c>
      <c r="O1027" s="451">
        <f>Resumen_año!$C$5</f>
        <v>44018</v>
      </c>
      <c r="P1027" s="475">
        <v>2020</v>
      </c>
    </row>
    <row r="1028" spans="1:16" ht="15.75" customHeight="1">
      <c r="A1028" s="354" t="s">
        <v>88</v>
      </c>
      <c r="B1028" s="354" t="s">
        <v>89</v>
      </c>
      <c r="C1028" s="348" t="s">
        <v>116</v>
      </c>
      <c r="D1028" s="359" t="s">
        <v>117</v>
      </c>
      <c r="E1028" s="351" t="str">
        <f>+'Merluza común Industrial'!C16</f>
        <v>DA VENEZIA RETAMALES ANTONIO</v>
      </c>
      <c r="F1028" s="354" t="s">
        <v>91</v>
      </c>
      <c r="G1028" s="354" t="s">
        <v>95</v>
      </c>
      <c r="H1028" s="356">
        <f>'Merluza común Industrial'!K16</f>
        <v>168.09298849348005</v>
      </c>
      <c r="I1028" s="356">
        <f>'Merluza común Industrial'!L16</f>
        <v>0</v>
      </c>
      <c r="J1028" s="356">
        <f>'Merluza común Industrial'!M16</f>
        <v>168.09298849348005</v>
      </c>
      <c r="K1028" s="356">
        <f>'Merluza común Industrial'!N16</f>
        <v>33.170999999999999</v>
      </c>
      <c r="L1028" s="356">
        <f>'Merluza común Industrial'!O16</f>
        <v>134.92198849348006</v>
      </c>
      <c r="M1028" s="346">
        <f>'Merluza común Industrial'!P16</f>
        <v>0.1973372018505497</v>
      </c>
      <c r="N1028" s="591" t="s">
        <v>258</v>
      </c>
      <c r="O1028" s="451">
        <f>Resumen_año!$C$5</f>
        <v>44018</v>
      </c>
      <c r="P1028" s="475">
        <v>2020</v>
      </c>
    </row>
    <row r="1029" spans="1:16" ht="15.75" customHeight="1">
      <c r="A1029" s="354" t="s">
        <v>88</v>
      </c>
      <c r="B1029" s="354" t="s">
        <v>89</v>
      </c>
      <c r="C1029" s="348" t="s">
        <v>116</v>
      </c>
      <c r="D1029" s="359" t="s">
        <v>117</v>
      </c>
      <c r="E1029" s="351" t="str">
        <f>+'Merluza común Industrial'!C20</f>
        <v>ENFEMAR LTDA.</v>
      </c>
      <c r="F1029" s="354" t="s">
        <v>91</v>
      </c>
      <c r="G1029" s="354" t="s">
        <v>94</v>
      </c>
      <c r="H1029" s="356">
        <f>'Merluza común Industrial'!E20</f>
        <v>1412.7638090367604</v>
      </c>
      <c r="I1029" s="356">
        <f>'Merluza común Industrial'!F20</f>
        <v>503.51309600000013</v>
      </c>
      <c r="J1029" s="356">
        <f>'Merluza común Industrial'!G20</f>
        <v>1916.2769050367606</v>
      </c>
      <c r="K1029" s="356">
        <f>'Merluza común Industrial'!H20</f>
        <v>646.45000000000005</v>
      </c>
      <c r="L1029" s="356">
        <f>'Merluza común Industrial'!I20</f>
        <v>1269.8269050367605</v>
      </c>
      <c r="M1029" s="346">
        <f>'Merluza común Industrial'!J20</f>
        <v>0.33734686166746813</v>
      </c>
      <c r="N1029" s="591" t="s">
        <v>258</v>
      </c>
      <c r="O1029" s="451">
        <f>Resumen_año!$C$5</f>
        <v>44018</v>
      </c>
      <c r="P1029" s="475">
        <v>2020</v>
      </c>
    </row>
    <row r="1030" spans="1:16" ht="15.75" customHeight="1">
      <c r="A1030" s="354" t="s">
        <v>88</v>
      </c>
      <c r="B1030" s="354" t="s">
        <v>89</v>
      </c>
      <c r="C1030" s="348" t="s">
        <v>116</v>
      </c>
      <c r="D1030" s="359" t="s">
        <v>117</v>
      </c>
      <c r="E1030" s="351" t="str">
        <f>+'Merluza común Industrial'!C20</f>
        <v>ENFEMAR LTDA.</v>
      </c>
      <c r="F1030" s="351" t="s">
        <v>100</v>
      </c>
      <c r="G1030" s="354" t="s">
        <v>95</v>
      </c>
      <c r="H1030" s="356">
        <f>'Merluza común Industrial'!E21</f>
        <v>470.9211012115199</v>
      </c>
      <c r="I1030" s="356">
        <f>'Merluza común Industrial'!F21</f>
        <v>0</v>
      </c>
      <c r="J1030" s="356">
        <f>'Merluza común Industrial'!G21</f>
        <v>1740.7480062482805</v>
      </c>
      <c r="K1030" s="356">
        <f>'Merluza común Industrial'!H21</f>
        <v>0</v>
      </c>
      <c r="L1030" s="356">
        <f>'Merluza común Industrial'!I21</f>
        <v>1740.7480062482805</v>
      </c>
      <c r="M1030" s="346">
        <f>'Merluza común Industrial'!J21</f>
        <v>0</v>
      </c>
      <c r="N1030" s="591" t="s">
        <v>258</v>
      </c>
      <c r="O1030" s="451">
        <f>Resumen_año!$C$5</f>
        <v>44018</v>
      </c>
      <c r="P1030" s="475">
        <v>2020</v>
      </c>
    </row>
    <row r="1031" spans="1:16" ht="15.75" customHeight="1">
      <c r="A1031" s="354" t="s">
        <v>88</v>
      </c>
      <c r="B1031" s="354" t="s">
        <v>89</v>
      </c>
      <c r="C1031" s="348" t="s">
        <v>116</v>
      </c>
      <c r="D1031" s="359" t="s">
        <v>117</v>
      </c>
      <c r="E1031" s="351" t="str">
        <f>+'Merluza común Industrial'!C20</f>
        <v>ENFEMAR LTDA.</v>
      </c>
      <c r="F1031" s="354" t="s">
        <v>91</v>
      </c>
      <c r="G1031" s="354" t="s">
        <v>95</v>
      </c>
      <c r="H1031" s="356">
        <f>'Merluza común Industrial'!K20</f>
        <v>1883.6849102482804</v>
      </c>
      <c r="I1031" s="356">
        <f>'Merluza común Industrial'!L20</f>
        <v>503.51309600000013</v>
      </c>
      <c r="J1031" s="356">
        <f>'Merluza común Industrial'!M20</f>
        <v>2387.1980062482808</v>
      </c>
      <c r="K1031" s="356">
        <f>'Merluza común Industrial'!N20</f>
        <v>646.45000000000005</v>
      </c>
      <c r="L1031" s="356">
        <f>'Merluza común Industrial'!O20</f>
        <v>1740.7480062482807</v>
      </c>
      <c r="M1031" s="346">
        <f>'Merluza común Industrial'!P20</f>
        <v>0.27079865109973034</v>
      </c>
      <c r="N1031" s="591" t="s">
        <v>258</v>
      </c>
      <c r="O1031" s="451">
        <f>Resumen_año!$C$5</f>
        <v>44018</v>
      </c>
      <c r="P1031" s="475">
        <v>2020</v>
      </c>
    </row>
    <row r="1032" spans="1:16" ht="15.75" customHeight="1">
      <c r="A1032" s="354" t="s">
        <v>88</v>
      </c>
      <c r="B1032" s="354" t="s">
        <v>89</v>
      </c>
      <c r="C1032" s="348" t="s">
        <v>116</v>
      </c>
      <c r="D1032" s="359" t="s">
        <v>117</v>
      </c>
      <c r="E1032" s="351" t="str">
        <f>+'Merluza común Industrial'!C22</f>
        <v>GENMAR LTDA.</v>
      </c>
      <c r="F1032" s="354" t="s">
        <v>91</v>
      </c>
      <c r="G1032" s="354" t="s">
        <v>94</v>
      </c>
      <c r="H1032" s="356">
        <f>'Merluza común Industrial'!E22</f>
        <v>260.7233917569601</v>
      </c>
      <c r="I1032" s="356">
        <f>'Merluza común Industrial'!F22</f>
        <v>-347.63099999999997</v>
      </c>
      <c r="J1032" s="356">
        <f>'Merluza común Industrial'!G22</f>
        <v>-86.907608243039874</v>
      </c>
      <c r="K1032" s="356">
        <f>'Merluza común Industrial'!H22</f>
        <v>0</v>
      </c>
      <c r="L1032" s="356">
        <f>'Merluza común Industrial'!I22</f>
        <v>-86.907608243039874</v>
      </c>
      <c r="M1032" s="346">
        <f>'Merluza común Industrial'!J22</f>
        <v>0</v>
      </c>
      <c r="N1032" s="591" t="s">
        <v>258</v>
      </c>
      <c r="O1032" s="451">
        <f>Resumen_año!$C$5</f>
        <v>44018</v>
      </c>
      <c r="P1032" s="475">
        <v>2020</v>
      </c>
    </row>
    <row r="1033" spans="1:16" ht="15.75" customHeight="1">
      <c r="A1033" s="354" t="s">
        <v>88</v>
      </c>
      <c r="B1033" s="354" t="s">
        <v>89</v>
      </c>
      <c r="C1033" s="348" t="s">
        <v>116</v>
      </c>
      <c r="D1033" s="359" t="s">
        <v>117</v>
      </c>
      <c r="E1033" s="351" t="str">
        <f>+'Merluza común Industrial'!C22</f>
        <v>GENMAR LTDA.</v>
      </c>
      <c r="F1033" s="351" t="s">
        <v>100</v>
      </c>
      <c r="G1033" s="354" t="s">
        <v>95</v>
      </c>
      <c r="H1033" s="356">
        <f>'Merluza común Industrial'!E23</f>
        <v>86.907766161920009</v>
      </c>
      <c r="I1033" s="356">
        <f>'Merluza común Industrial'!F23</f>
        <v>0</v>
      </c>
      <c r="J1033" s="356">
        <f>'Merluza común Industrial'!G23</f>
        <v>1.5791888013438893E-4</v>
      </c>
      <c r="K1033" s="356">
        <f>'Merluza común Industrial'!H23</f>
        <v>0</v>
      </c>
      <c r="L1033" s="356">
        <f>'Merluza común Industrial'!I23</f>
        <v>1.5791888013438893E-4</v>
      </c>
      <c r="M1033" s="346">
        <f>'Merluza común Industrial'!J23</f>
        <v>0</v>
      </c>
      <c r="N1033" s="591" t="s">
        <v>258</v>
      </c>
      <c r="O1033" s="451">
        <f>Resumen_año!$C$5</f>
        <v>44018</v>
      </c>
      <c r="P1033" s="475">
        <v>2020</v>
      </c>
    </row>
    <row r="1034" spans="1:16" ht="15.75" customHeight="1">
      <c r="A1034" s="354" t="s">
        <v>88</v>
      </c>
      <c r="B1034" s="354" t="s">
        <v>89</v>
      </c>
      <c r="C1034" s="348" t="s">
        <v>116</v>
      </c>
      <c r="D1034" s="359" t="s">
        <v>117</v>
      </c>
      <c r="E1034" s="351" t="str">
        <f>+'Merluza común Industrial'!C22</f>
        <v>GENMAR LTDA.</v>
      </c>
      <c r="F1034" s="354" t="s">
        <v>91</v>
      </c>
      <c r="G1034" s="354" t="s">
        <v>95</v>
      </c>
      <c r="H1034" s="356">
        <f>'Merluza común Industrial'!K22</f>
        <v>347.63115791888009</v>
      </c>
      <c r="I1034" s="356">
        <f>'Merluza común Industrial'!L22</f>
        <v>-347.63099999999997</v>
      </c>
      <c r="J1034" s="356">
        <f>'Merluza común Industrial'!M22</f>
        <v>1.5791888012017807E-4</v>
      </c>
      <c r="K1034" s="356">
        <f>'Merluza común Industrial'!N22</f>
        <v>0</v>
      </c>
      <c r="L1034" s="356">
        <f>'Merluza común Industrial'!O22</f>
        <v>1.5791888012017807E-4</v>
      </c>
      <c r="M1034" s="346">
        <f>'Merluza común Industrial'!P22</f>
        <v>0</v>
      </c>
      <c r="N1034" s="591" t="s">
        <v>258</v>
      </c>
      <c r="O1034" s="451">
        <f>Resumen_año!$C$5</f>
        <v>44018</v>
      </c>
      <c r="P1034" s="475">
        <v>2020</v>
      </c>
    </row>
    <row r="1035" spans="1:16" ht="15.75" customHeight="1">
      <c r="A1035" s="354" t="s">
        <v>88</v>
      </c>
      <c r="B1035" s="354" t="s">
        <v>89</v>
      </c>
      <c r="C1035" s="348" t="s">
        <v>116</v>
      </c>
      <c r="D1035" s="359" t="s">
        <v>117</v>
      </c>
      <c r="E1035" s="351" t="str">
        <f>+'Merluza común Industrial'!C$24</f>
        <v>GONZALO ZUÑIGA ROMERO</v>
      </c>
      <c r="F1035" s="354" t="s">
        <v>91</v>
      </c>
      <c r="G1035" s="354" t="s">
        <v>94</v>
      </c>
      <c r="H1035" s="356">
        <f>'Merluza común Industrial'!E24</f>
        <v>0.31698994572000011</v>
      </c>
      <c r="I1035" s="356">
        <f>'Merluza común Industrial'!F24</f>
        <v>0</v>
      </c>
      <c r="J1035" s="356">
        <f>'Merluza común Industrial'!G24</f>
        <v>0.31698994572000011</v>
      </c>
      <c r="K1035" s="356">
        <f>'Merluza común Industrial'!H24</f>
        <v>0</v>
      </c>
      <c r="L1035" s="356">
        <f>'Merluza común Industrial'!I24</f>
        <v>0.31698994572000011</v>
      </c>
      <c r="M1035" s="346">
        <f>'Merluza común Industrial'!J24</f>
        <v>0</v>
      </c>
      <c r="N1035" s="591" t="s">
        <v>258</v>
      </c>
      <c r="O1035" s="451">
        <f>Resumen_año!$C$5</f>
        <v>44018</v>
      </c>
      <c r="P1035" s="475">
        <v>2020</v>
      </c>
    </row>
    <row r="1036" spans="1:16" ht="15.75" customHeight="1">
      <c r="A1036" s="354" t="s">
        <v>88</v>
      </c>
      <c r="B1036" s="354" t="s">
        <v>89</v>
      </c>
      <c r="C1036" s="348" t="s">
        <v>116</v>
      </c>
      <c r="D1036" s="359" t="s">
        <v>117</v>
      </c>
      <c r="E1036" s="351" t="str">
        <f>+'Merluza común Industrial'!C$24</f>
        <v>GONZALO ZUÑIGA ROMERO</v>
      </c>
      <c r="F1036" s="351" t="s">
        <v>100</v>
      </c>
      <c r="G1036" s="354" t="s">
        <v>95</v>
      </c>
      <c r="H1036" s="356">
        <f>'Merluza común Industrial'!E25</f>
        <v>0.10566327743999998</v>
      </c>
      <c r="I1036" s="356">
        <f>'Merluza común Industrial'!F25</f>
        <v>0</v>
      </c>
      <c r="J1036" s="356">
        <f>'Merluza común Industrial'!G25</f>
        <v>0.42265322316000009</v>
      </c>
      <c r="K1036" s="356">
        <f>'Merluza común Industrial'!H25</f>
        <v>0</v>
      </c>
      <c r="L1036" s="356">
        <f>'Merluza común Industrial'!I25</f>
        <v>0.42265322316000009</v>
      </c>
      <c r="M1036" s="346">
        <f>'Merluza común Industrial'!J25</f>
        <v>0</v>
      </c>
      <c r="N1036" s="591" t="s">
        <v>258</v>
      </c>
      <c r="O1036" s="451">
        <f>Resumen_año!$C$5</f>
        <v>44018</v>
      </c>
      <c r="P1036" s="475">
        <v>2020</v>
      </c>
    </row>
    <row r="1037" spans="1:16" ht="15.75" customHeight="1">
      <c r="A1037" s="354" t="s">
        <v>88</v>
      </c>
      <c r="B1037" s="354" t="s">
        <v>89</v>
      </c>
      <c r="C1037" s="348" t="s">
        <v>116</v>
      </c>
      <c r="D1037" s="359" t="s">
        <v>117</v>
      </c>
      <c r="E1037" s="351" t="str">
        <f>+'Merluza común Industrial'!C$24</f>
        <v>GONZALO ZUÑIGA ROMERO</v>
      </c>
      <c r="F1037" s="354" t="s">
        <v>91</v>
      </c>
      <c r="G1037" s="354" t="s">
        <v>95</v>
      </c>
      <c r="H1037" s="356">
        <f>'Merluza común Industrial'!K24</f>
        <v>0.42265322316000009</v>
      </c>
      <c r="I1037" s="356">
        <f>'Merluza común Industrial'!L24</f>
        <v>0</v>
      </c>
      <c r="J1037" s="356">
        <f>'Merluza común Industrial'!M24</f>
        <v>0.42265322316000009</v>
      </c>
      <c r="K1037" s="356">
        <f>'Merluza común Industrial'!N24</f>
        <v>0</v>
      </c>
      <c r="L1037" s="356">
        <f>'Merluza común Industrial'!O24</f>
        <v>0.42265322316000009</v>
      </c>
      <c r="M1037" s="346">
        <f>'Merluza común Industrial'!P24</f>
        <v>0</v>
      </c>
      <c r="N1037" s="591" t="s">
        <v>258</v>
      </c>
      <c r="O1037" s="451">
        <f>Resumen_año!$C$5</f>
        <v>44018</v>
      </c>
      <c r="P1037" s="475">
        <v>2020</v>
      </c>
    </row>
    <row r="1038" spans="1:16" ht="15.75" customHeight="1">
      <c r="A1038" s="354" t="s">
        <v>88</v>
      </c>
      <c r="B1038" s="354" t="s">
        <v>89</v>
      </c>
      <c r="C1038" s="348" t="s">
        <v>116</v>
      </c>
      <c r="D1038" s="359" t="s">
        <v>117</v>
      </c>
      <c r="E1038" s="351" t="str">
        <f>+'Merluza común Industrial'!C26</f>
        <v>GONZALEZ SILVA MARCELINO</v>
      </c>
      <c r="F1038" s="354" t="s">
        <v>91</v>
      </c>
      <c r="G1038" s="354" t="s">
        <v>94</v>
      </c>
      <c r="H1038" s="356">
        <f>'Merluza común Industrial'!E26</f>
        <v>446.32352076924025</v>
      </c>
      <c r="I1038" s="356">
        <f>'Merluza común Industrial'!F26</f>
        <v>-595.09799999999996</v>
      </c>
      <c r="J1038" s="356">
        <f>'Merluza común Industrial'!G26</f>
        <v>-148.77447923075971</v>
      </c>
      <c r="K1038" s="356">
        <f>'Merluza común Industrial'!H26</f>
        <v>0</v>
      </c>
      <c r="L1038" s="356">
        <f>'Merluza común Industrial'!I26</f>
        <v>-148.77447923075971</v>
      </c>
      <c r="M1038" s="346">
        <f>'Merluza común Industrial'!J26</f>
        <v>0</v>
      </c>
      <c r="N1038" s="591" t="s">
        <v>258</v>
      </c>
      <c r="O1038" s="451">
        <f>Resumen_año!$C$5</f>
        <v>44018</v>
      </c>
      <c r="P1038" s="475">
        <v>2020</v>
      </c>
    </row>
    <row r="1039" spans="1:16" ht="15.75" customHeight="1">
      <c r="A1039" s="354" t="s">
        <v>88</v>
      </c>
      <c r="B1039" s="354" t="s">
        <v>89</v>
      </c>
      <c r="C1039" s="348" t="s">
        <v>116</v>
      </c>
      <c r="D1039" s="359" t="s">
        <v>117</v>
      </c>
      <c r="E1039" s="351" t="str">
        <f>+'Merluza común Industrial'!C26</f>
        <v>GONZALEZ SILVA MARCELINO</v>
      </c>
      <c r="F1039" s="351" t="s">
        <v>100</v>
      </c>
      <c r="G1039" s="354" t="s">
        <v>95</v>
      </c>
      <c r="H1039" s="356">
        <f>'Merluza común Industrial'!E27</f>
        <v>148.77445370048002</v>
      </c>
      <c r="I1039" s="356">
        <f>'Merluza común Industrial'!F27</f>
        <v>0</v>
      </c>
      <c r="J1039" s="356">
        <f>'Merluza común Industrial'!G27</f>
        <v>-2.5530279685881396E-5</v>
      </c>
      <c r="K1039" s="356">
        <f>'Merluza común Industrial'!H27</f>
        <v>0</v>
      </c>
      <c r="L1039" s="356">
        <f>'Merluza común Industrial'!I27</f>
        <v>-2.5530279685881396E-5</v>
      </c>
      <c r="M1039" s="346">
        <f>'Merluza común Industrial'!J27</f>
        <v>0</v>
      </c>
      <c r="N1039" s="591" t="s">
        <v>258</v>
      </c>
      <c r="O1039" s="451">
        <f>Resumen_año!$C$5</f>
        <v>44018</v>
      </c>
      <c r="P1039" s="475">
        <v>2020</v>
      </c>
    </row>
    <row r="1040" spans="1:16" ht="15.75" customHeight="1">
      <c r="A1040" s="354" t="s">
        <v>88</v>
      </c>
      <c r="B1040" s="354" t="s">
        <v>89</v>
      </c>
      <c r="C1040" s="348" t="s">
        <v>116</v>
      </c>
      <c r="D1040" s="359" t="s">
        <v>117</v>
      </c>
      <c r="E1040" s="351" t="str">
        <f>+'Merluza común Industrial'!C26</f>
        <v>GONZALEZ SILVA MARCELINO</v>
      </c>
      <c r="F1040" s="354" t="s">
        <v>91</v>
      </c>
      <c r="G1040" s="354" t="s">
        <v>95</v>
      </c>
      <c r="H1040" s="356">
        <f>'Merluza común Industrial'!K26</f>
        <v>595.09797446972027</v>
      </c>
      <c r="I1040" s="356">
        <f>'Merluza común Industrial'!L26</f>
        <v>-595.09799999999996</v>
      </c>
      <c r="J1040" s="356">
        <f>'Merluza común Industrial'!M26</f>
        <v>-2.5530279685881396E-5</v>
      </c>
      <c r="K1040" s="356">
        <f>'Merluza común Industrial'!N26</f>
        <v>0</v>
      </c>
      <c r="L1040" s="356">
        <f>'Merluza común Industrial'!O26</f>
        <v>-2.5530279685881396E-5</v>
      </c>
      <c r="M1040" s="346">
        <f>'Merluza común Industrial'!P26</f>
        <v>0</v>
      </c>
      <c r="N1040" s="591" t="s">
        <v>258</v>
      </c>
      <c r="O1040" s="451">
        <f>Resumen_año!$C$5</f>
        <v>44018</v>
      </c>
      <c r="P1040" s="475">
        <v>2020</v>
      </c>
    </row>
    <row r="1041" spans="1:16" ht="15.75" customHeight="1">
      <c r="A1041" s="354" t="s">
        <v>88</v>
      </c>
      <c r="B1041" s="354" t="s">
        <v>89</v>
      </c>
      <c r="C1041" s="348" t="s">
        <v>116</v>
      </c>
      <c r="D1041" s="359" t="s">
        <v>117</v>
      </c>
      <c r="E1041" s="351" t="str">
        <f>+'Merluza común Industrial'!C28</f>
        <v>GRIMAR S.A.</v>
      </c>
      <c r="F1041" s="354" t="s">
        <v>91</v>
      </c>
      <c r="G1041" s="354" t="s">
        <v>94</v>
      </c>
      <c r="H1041" s="356">
        <f>'Merluza común Industrial'!E28</f>
        <v>78.212656818840031</v>
      </c>
      <c r="I1041" s="356">
        <f>'Merluza común Industrial'!F28</f>
        <v>0</v>
      </c>
      <c r="J1041" s="356">
        <f>'Merluza común Industrial'!G28</f>
        <v>78.212656818840031</v>
      </c>
      <c r="K1041" s="356">
        <f>'Merluza común Industrial'!H28</f>
        <v>0</v>
      </c>
      <c r="L1041" s="356">
        <f>'Merluza común Industrial'!I28</f>
        <v>78.212656818840031</v>
      </c>
      <c r="M1041" s="346">
        <f>'Merluza común Industrial'!J28</f>
        <v>0</v>
      </c>
      <c r="N1041" s="591" t="s">
        <v>258</v>
      </c>
      <c r="O1041" s="451">
        <f>Resumen_año!$C$5</f>
        <v>44018</v>
      </c>
      <c r="P1041" s="475">
        <v>2020</v>
      </c>
    </row>
    <row r="1042" spans="1:16" ht="15.75" customHeight="1">
      <c r="A1042" s="354" t="s">
        <v>88</v>
      </c>
      <c r="B1042" s="354" t="s">
        <v>89</v>
      </c>
      <c r="C1042" s="348" t="s">
        <v>116</v>
      </c>
      <c r="D1042" s="359" t="s">
        <v>117</v>
      </c>
      <c r="E1042" s="351" t="str">
        <f>+'Merluza común Industrial'!C28</f>
        <v>GRIMAR S.A.</v>
      </c>
      <c r="F1042" s="351" t="s">
        <v>100</v>
      </c>
      <c r="G1042" s="354" t="s">
        <v>95</v>
      </c>
      <c r="H1042" s="356">
        <f>'Merluza común Industrial'!E29</f>
        <v>26.07087627968</v>
      </c>
      <c r="I1042" s="356">
        <f>'Merluza común Industrial'!F29</f>
        <v>0</v>
      </c>
      <c r="J1042" s="356">
        <f>'Merluza común Industrial'!G29</f>
        <v>104.28353309852002</v>
      </c>
      <c r="K1042" s="356">
        <f>'Merluza común Industrial'!H29</f>
        <v>0</v>
      </c>
      <c r="L1042" s="356">
        <f>'Merluza común Industrial'!I29</f>
        <v>104.28353309852002</v>
      </c>
      <c r="M1042" s="346">
        <f>'Merluza común Industrial'!J29</f>
        <v>0</v>
      </c>
      <c r="N1042" s="591" t="s">
        <v>258</v>
      </c>
      <c r="O1042" s="451">
        <f>Resumen_año!$C$5</f>
        <v>44018</v>
      </c>
      <c r="P1042" s="475">
        <v>2020</v>
      </c>
    </row>
    <row r="1043" spans="1:16" ht="15.75" customHeight="1">
      <c r="A1043" s="354" t="s">
        <v>88</v>
      </c>
      <c r="B1043" s="354" t="s">
        <v>89</v>
      </c>
      <c r="C1043" s="348" t="s">
        <v>116</v>
      </c>
      <c r="D1043" s="359" t="s">
        <v>117</v>
      </c>
      <c r="E1043" s="351" t="str">
        <f>+'Merluza común Industrial'!C28</f>
        <v>GRIMAR S.A.</v>
      </c>
      <c r="F1043" s="354" t="s">
        <v>91</v>
      </c>
      <c r="G1043" s="354" t="s">
        <v>95</v>
      </c>
      <c r="H1043" s="356">
        <f>'Merluza común Industrial'!K28</f>
        <v>104.28353309852002</v>
      </c>
      <c r="I1043" s="356">
        <f>'Merluza común Industrial'!L28</f>
        <v>0</v>
      </c>
      <c r="J1043" s="356">
        <f>'Merluza común Industrial'!M28</f>
        <v>104.28353309852002</v>
      </c>
      <c r="K1043" s="356">
        <f>'Merluza común Industrial'!N28</f>
        <v>0</v>
      </c>
      <c r="L1043" s="356">
        <f>'Merluza común Industrial'!O28</f>
        <v>104.28353309852002</v>
      </c>
      <c r="M1043" s="346">
        <f>'Merluza común Industrial'!P28</f>
        <v>0</v>
      </c>
      <c r="N1043" s="591" t="s">
        <v>258</v>
      </c>
      <c r="O1043" s="451">
        <f>Resumen_año!$C$5</f>
        <v>44018</v>
      </c>
      <c r="P1043" s="475">
        <v>2020</v>
      </c>
    </row>
    <row r="1044" spans="1:16" ht="15.75" customHeight="1">
      <c r="A1044" s="354" t="s">
        <v>88</v>
      </c>
      <c r="B1044" s="354" t="s">
        <v>89</v>
      </c>
      <c r="C1044" s="348" t="s">
        <v>116</v>
      </c>
      <c r="D1044" s="359" t="s">
        <v>117</v>
      </c>
      <c r="E1044" s="351" t="str">
        <f>+'Merluza común Industrial'!C30</f>
        <v>INOSTROZA CONCHA PELANTARIO</v>
      </c>
      <c r="F1044" s="354" t="s">
        <v>91</v>
      </c>
      <c r="G1044" s="354" t="s">
        <v>94</v>
      </c>
      <c r="H1044" s="356">
        <f>'Merluza común Industrial'!E30</f>
        <v>26.420860396440009</v>
      </c>
      <c r="I1044" s="356">
        <f>'Merluza común Industrial'!F30</f>
        <v>-35.227800000000002</v>
      </c>
      <c r="J1044" s="356">
        <f>'Merluza común Industrial'!G30</f>
        <v>-8.8069396035599929</v>
      </c>
      <c r="K1044" s="356">
        <f>'Merluza común Industrial'!H30</f>
        <v>0</v>
      </c>
      <c r="L1044" s="356">
        <f>'Merluza común Industrial'!I30</f>
        <v>-8.8069396035599929</v>
      </c>
      <c r="M1044" s="346">
        <f>'Merluza común Industrial'!J30</f>
        <v>0</v>
      </c>
      <c r="N1044" s="591" t="s">
        <v>258</v>
      </c>
      <c r="O1044" s="451">
        <f>Resumen_año!$C$5</f>
        <v>44018</v>
      </c>
      <c r="P1044" s="475">
        <v>2020</v>
      </c>
    </row>
    <row r="1045" spans="1:16" ht="15.75" customHeight="1">
      <c r="A1045" s="354" t="s">
        <v>88</v>
      </c>
      <c r="B1045" s="354" t="s">
        <v>89</v>
      </c>
      <c r="C1045" s="348" t="s">
        <v>116</v>
      </c>
      <c r="D1045" s="359" t="s">
        <v>117</v>
      </c>
      <c r="E1045" s="351" t="str">
        <f>+'Merluza común Industrial'!C30</f>
        <v>INOSTROZA CONCHA PELANTARIO</v>
      </c>
      <c r="F1045" s="351" t="s">
        <v>100</v>
      </c>
      <c r="G1045" s="354" t="s">
        <v>95</v>
      </c>
      <c r="H1045" s="356">
        <f>'Merluza común Industrial'!E31</f>
        <v>8.8069503148799999</v>
      </c>
      <c r="I1045" s="356">
        <f>'Merluza común Industrial'!F31</f>
        <v>0</v>
      </c>
      <c r="J1045" s="356">
        <f>'Merluza común Industrial'!G31</f>
        <v>1.0711320006961955E-5</v>
      </c>
      <c r="K1045" s="356">
        <f>'Merluza común Industrial'!H31</f>
        <v>0</v>
      </c>
      <c r="L1045" s="356">
        <f>'Merluza común Industrial'!I31</f>
        <v>1.0711320006961955E-5</v>
      </c>
      <c r="M1045" s="346">
        <f>'Merluza común Industrial'!J31</f>
        <v>0</v>
      </c>
      <c r="N1045" s="591" t="s">
        <v>258</v>
      </c>
      <c r="O1045" s="451">
        <f>Resumen_año!$C$5</f>
        <v>44018</v>
      </c>
      <c r="P1045" s="475">
        <v>2020</v>
      </c>
    </row>
    <row r="1046" spans="1:16" ht="15.75" customHeight="1">
      <c r="A1046" s="354" t="s">
        <v>88</v>
      </c>
      <c r="B1046" s="354" t="s">
        <v>89</v>
      </c>
      <c r="C1046" s="348" t="s">
        <v>116</v>
      </c>
      <c r="D1046" s="359" t="s">
        <v>117</v>
      </c>
      <c r="E1046" s="351" t="str">
        <f>+'Merluza común Industrial'!C30</f>
        <v>INOSTROZA CONCHA PELANTARIO</v>
      </c>
      <c r="F1046" s="354" t="s">
        <v>91</v>
      </c>
      <c r="G1046" s="354" t="s">
        <v>95</v>
      </c>
      <c r="H1046" s="356">
        <f>'Merluza común Industrial'!K30</f>
        <v>35.227810711320011</v>
      </c>
      <c r="I1046" s="356">
        <f>'Merluza común Industrial'!L30</f>
        <v>-35.227800000000002</v>
      </c>
      <c r="J1046" s="356">
        <f>'Merluza común Industrial'!M30</f>
        <v>1.0711320008738312E-5</v>
      </c>
      <c r="K1046" s="356">
        <f>'Merluza común Industrial'!N30</f>
        <v>0</v>
      </c>
      <c r="L1046" s="356">
        <f>'Merluza común Industrial'!O30</f>
        <v>1.0711320008738312E-5</v>
      </c>
      <c r="M1046" s="346">
        <f>'Merluza común Industrial'!P30</f>
        <v>0</v>
      </c>
      <c r="N1046" s="591" t="s">
        <v>258</v>
      </c>
      <c r="O1046" s="451">
        <f>Resumen_año!$C$5</f>
        <v>44018</v>
      </c>
      <c r="P1046" s="475">
        <v>2020</v>
      </c>
    </row>
    <row r="1047" spans="1:16" ht="15.75" customHeight="1">
      <c r="A1047" s="354" t="s">
        <v>88</v>
      </c>
      <c r="B1047" s="354" t="s">
        <v>89</v>
      </c>
      <c r="C1047" s="348" t="s">
        <v>116</v>
      </c>
      <c r="D1047" s="359" t="s">
        <v>117</v>
      </c>
      <c r="E1047" s="351" t="str">
        <f>+'Merluza común Industrial'!C34</f>
        <v>ISLA DAMAS S.A.</v>
      </c>
      <c r="F1047" s="354" t="s">
        <v>91</v>
      </c>
      <c r="G1047" s="354" t="s">
        <v>94</v>
      </c>
      <c r="H1047" s="356">
        <f>'Merluza común Industrial'!E34</f>
        <v>72.785252245560031</v>
      </c>
      <c r="I1047" s="356">
        <f>'Merluza común Industrial'!F34</f>
        <v>0</v>
      </c>
      <c r="J1047" s="356">
        <f>'Merluza común Industrial'!G34</f>
        <v>72.785252245560031</v>
      </c>
      <c r="K1047" s="356">
        <f>'Merluza común Industrial'!H34</f>
        <v>12.092000000000001</v>
      </c>
      <c r="L1047" s="356">
        <f>'Merluza común Industrial'!I34</f>
        <v>60.693252245560032</v>
      </c>
      <c r="M1047" s="346">
        <f>'Merluza común Industrial'!J34</f>
        <v>0.16613255607337163</v>
      </c>
      <c r="N1047" s="591" t="s">
        <v>258</v>
      </c>
      <c r="O1047" s="451">
        <f>Resumen_año!$C$5</f>
        <v>44018</v>
      </c>
      <c r="P1047" s="475">
        <v>2020</v>
      </c>
    </row>
    <row r="1048" spans="1:16" ht="15.75" customHeight="1">
      <c r="A1048" s="354" t="s">
        <v>88</v>
      </c>
      <c r="B1048" s="354" t="s">
        <v>89</v>
      </c>
      <c r="C1048" s="348" t="s">
        <v>116</v>
      </c>
      <c r="D1048" s="359" t="s">
        <v>117</v>
      </c>
      <c r="E1048" s="351" t="str">
        <f>+'Merluza común Industrial'!C34</f>
        <v>ISLA DAMAS S.A.</v>
      </c>
      <c r="F1048" s="351" t="s">
        <v>100</v>
      </c>
      <c r="G1048" s="354" t="s">
        <v>95</v>
      </c>
      <c r="H1048" s="356">
        <f>'Merluza común Industrial'!E35</f>
        <v>24.26174206912</v>
      </c>
      <c r="I1048" s="356">
        <f>'Merluza común Industrial'!F35</f>
        <v>0</v>
      </c>
      <c r="J1048" s="356">
        <f>'Merluza común Industrial'!G35</f>
        <v>84.954994314680036</v>
      </c>
      <c r="K1048" s="356">
        <f>'Merluza común Industrial'!H35</f>
        <v>0</v>
      </c>
      <c r="L1048" s="356">
        <f>'Merluza común Industrial'!I35</f>
        <v>84.954994314680036</v>
      </c>
      <c r="M1048" s="346">
        <f>'Merluza común Industrial'!J35</f>
        <v>0</v>
      </c>
      <c r="N1048" s="591" t="s">
        <v>258</v>
      </c>
      <c r="O1048" s="451">
        <f>Resumen_año!$C$5</f>
        <v>44018</v>
      </c>
      <c r="P1048" s="475">
        <v>2020</v>
      </c>
    </row>
    <row r="1049" spans="1:16" ht="15.75" customHeight="1">
      <c r="A1049" s="354" t="s">
        <v>88</v>
      </c>
      <c r="B1049" s="354" t="s">
        <v>89</v>
      </c>
      <c r="C1049" s="348" t="s">
        <v>116</v>
      </c>
      <c r="D1049" s="359" t="s">
        <v>117</v>
      </c>
      <c r="E1049" s="351" t="str">
        <f>+'Merluza común Industrial'!C34</f>
        <v>ISLA DAMAS S.A.</v>
      </c>
      <c r="F1049" s="354" t="s">
        <v>91</v>
      </c>
      <c r="G1049" s="354" t="s">
        <v>95</v>
      </c>
      <c r="H1049" s="356">
        <f>'Merluza común Industrial'!K34</f>
        <v>97.046994314680035</v>
      </c>
      <c r="I1049" s="356">
        <f>'Merluza común Industrial'!L34</f>
        <v>0</v>
      </c>
      <c r="J1049" s="356">
        <f>'Merluza común Industrial'!M34</f>
        <v>97.046994314680035</v>
      </c>
      <c r="K1049" s="356">
        <f>'Merluza común Industrial'!N34</f>
        <v>12.092000000000001</v>
      </c>
      <c r="L1049" s="356">
        <f>'Merluza común Industrial'!O34</f>
        <v>84.954994314680036</v>
      </c>
      <c r="M1049" s="346">
        <f>'Merluza común Industrial'!P34</f>
        <v>0.12459942819858025</v>
      </c>
      <c r="N1049" s="591" t="s">
        <v>258</v>
      </c>
      <c r="O1049" s="451">
        <f>Resumen_año!$C$5</f>
        <v>44018</v>
      </c>
      <c r="P1049" s="475">
        <v>2020</v>
      </c>
    </row>
    <row r="1050" spans="1:16" ht="15.75" customHeight="1">
      <c r="A1050" s="354" t="s">
        <v>88</v>
      </c>
      <c r="B1050" s="354" t="s">
        <v>89</v>
      </c>
      <c r="C1050" s="348" t="s">
        <v>116</v>
      </c>
      <c r="D1050" s="359" t="s">
        <v>117</v>
      </c>
      <c r="E1050" s="351" t="str">
        <f>+'Merluza común Industrial'!C38</f>
        <v>LANDES S.A.</v>
      </c>
      <c r="F1050" s="354" t="s">
        <v>91</v>
      </c>
      <c r="G1050" s="354" t="s">
        <v>94</v>
      </c>
      <c r="H1050" s="356">
        <f>'Merluza común Industrial'!E38</f>
        <v>537.48915828012025</v>
      </c>
      <c r="I1050" s="356">
        <f>'Merluza común Industrial'!F38</f>
        <v>345.06108999999998</v>
      </c>
      <c r="J1050" s="356">
        <f>'Merluza común Industrial'!G38</f>
        <v>882.55024828012029</v>
      </c>
      <c r="K1050" s="356">
        <f>'Merluza común Industrial'!H38</f>
        <v>0</v>
      </c>
      <c r="L1050" s="356">
        <f>'Merluza común Industrial'!I38</f>
        <v>882.55024828012029</v>
      </c>
      <c r="M1050" s="346">
        <f>'Merluza común Industrial'!J38</f>
        <v>0</v>
      </c>
      <c r="N1050" s="591" t="s">
        <v>258</v>
      </c>
      <c r="O1050" s="451">
        <f>Resumen_año!$C$5</f>
        <v>44018</v>
      </c>
      <c r="P1050" s="475">
        <v>2020</v>
      </c>
    </row>
    <row r="1051" spans="1:16" ht="15.75" customHeight="1">
      <c r="A1051" s="354" t="s">
        <v>88</v>
      </c>
      <c r="B1051" s="354" t="s">
        <v>89</v>
      </c>
      <c r="C1051" s="348" t="s">
        <v>116</v>
      </c>
      <c r="D1051" s="359" t="s">
        <v>117</v>
      </c>
      <c r="E1051" s="351" t="str">
        <f>+'Merluza común Industrial'!C38</f>
        <v>LANDES S.A.</v>
      </c>
      <c r="F1051" s="351" t="s">
        <v>100</v>
      </c>
      <c r="G1051" s="354" t="s">
        <v>95</v>
      </c>
      <c r="H1051" s="356">
        <f>'Merluza común Industrial'!E39</f>
        <v>179.16298866624001</v>
      </c>
      <c r="I1051" s="356">
        <f>'Merluza común Industrial'!F39</f>
        <v>0</v>
      </c>
      <c r="J1051" s="356">
        <f>'Merluza común Industrial'!G39</f>
        <v>1061.7132369463602</v>
      </c>
      <c r="K1051" s="356">
        <f>'Merluza común Industrial'!H39</f>
        <v>0</v>
      </c>
      <c r="L1051" s="356">
        <f>'Merluza común Industrial'!I39</f>
        <v>1061.7132369463602</v>
      </c>
      <c r="M1051" s="346">
        <f>'Merluza común Industrial'!J39</f>
        <v>0</v>
      </c>
      <c r="N1051" s="591" t="s">
        <v>258</v>
      </c>
      <c r="O1051" s="451">
        <f>Resumen_año!$C$5</f>
        <v>44018</v>
      </c>
      <c r="P1051" s="475">
        <v>2020</v>
      </c>
    </row>
    <row r="1052" spans="1:16" ht="15.75" customHeight="1">
      <c r="A1052" s="354" t="s">
        <v>88</v>
      </c>
      <c r="B1052" s="354" t="s">
        <v>89</v>
      </c>
      <c r="C1052" s="348" t="s">
        <v>116</v>
      </c>
      <c r="D1052" s="359" t="s">
        <v>117</v>
      </c>
      <c r="E1052" s="351" t="str">
        <f>+'Merluza común Industrial'!C38</f>
        <v>LANDES S.A.</v>
      </c>
      <c r="F1052" s="354" t="s">
        <v>91</v>
      </c>
      <c r="G1052" s="354" t="s">
        <v>95</v>
      </c>
      <c r="H1052" s="356">
        <f>'Merluza común Industrial'!K38</f>
        <v>716.65214694636029</v>
      </c>
      <c r="I1052" s="356">
        <f>'Merluza común Industrial'!L38</f>
        <v>345.06108999999998</v>
      </c>
      <c r="J1052" s="356">
        <f>'Merluza común Industrial'!M38</f>
        <v>1061.7132369463602</v>
      </c>
      <c r="K1052" s="356">
        <f>'Merluza común Industrial'!N38</f>
        <v>0</v>
      </c>
      <c r="L1052" s="356">
        <f>'Merluza común Industrial'!O38</f>
        <v>1061.7132369463602</v>
      </c>
      <c r="M1052" s="346">
        <f>'Merluza común Industrial'!P38</f>
        <v>0</v>
      </c>
      <c r="N1052" s="591" t="s">
        <v>258</v>
      </c>
      <c r="O1052" s="451">
        <f>Resumen_año!$C$5</f>
        <v>44018</v>
      </c>
      <c r="P1052" s="475">
        <v>2020</v>
      </c>
    </row>
    <row r="1053" spans="1:16" ht="15.75" customHeight="1">
      <c r="A1053" s="354" t="s">
        <v>88</v>
      </c>
      <c r="B1053" s="354" t="s">
        <v>89</v>
      </c>
      <c r="C1053" s="348" t="s">
        <v>116</v>
      </c>
      <c r="D1053" s="359" t="s">
        <v>117</v>
      </c>
      <c r="E1053" s="351" t="str">
        <f>+'Merluza común Industrial'!C40</f>
        <v>LEUCOTON LTDA.</v>
      </c>
      <c r="F1053" s="354" t="s">
        <v>91</v>
      </c>
      <c r="G1053" s="354" t="s">
        <v>94</v>
      </c>
      <c r="H1053" s="356">
        <f>'Merluza común Industrial'!E40</f>
        <v>256.11613577340006</v>
      </c>
      <c r="I1053" s="356">
        <f>'Merluza común Industrial'!F40</f>
        <v>-341.488</v>
      </c>
      <c r="J1053" s="356">
        <f>'Merluza común Industrial'!G40</f>
        <v>-85.371864226599939</v>
      </c>
      <c r="K1053" s="356">
        <f>'Merluza común Industrial'!H40</f>
        <v>0</v>
      </c>
      <c r="L1053" s="356">
        <f>'Merluza común Industrial'!I40</f>
        <v>-85.371864226599939</v>
      </c>
      <c r="M1053" s="346">
        <f>'Merluza común Industrial'!J40</f>
        <v>0</v>
      </c>
      <c r="N1053" s="591" t="s">
        <v>258</v>
      </c>
      <c r="O1053" s="451">
        <f>Resumen_año!$C$5</f>
        <v>44018</v>
      </c>
      <c r="P1053" s="475">
        <v>2020</v>
      </c>
    </row>
    <row r="1054" spans="1:16" ht="15.75" customHeight="1">
      <c r="A1054" s="354" t="s">
        <v>88</v>
      </c>
      <c r="B1054" s="354" t="s">
        <v>89</v>
      </c>
      <c r="C1054" s="348" t="s">
        <v>116</v>
      </c>
      <c r="D1054" s="359" t="s">
        <v>117</v>
      </c>
      <c r="E1054" s="351" t="str">
        <f>+'Merluza común Industrial'!C40</f>
        <v>LEUCOTON LTDA.</v>
      </c>
      <c r="F1054" s="351" t="s">
        <v>100</v>
      </c>
      <c r="G1054" s="354" t="s">
        <v>95</v>
      </c>
      <c r="H1054" s="356">
        <f>'Merluza común Industrial'!E41</f>
        <v>85.372014716799995</v>
      </c>
      <c r="I1054" s="356">
        <f>'Merluza común Industrial'!F41</f>
        <v>0</v>
      </c>
      <c r="J1054" s="356">
        <f>'Merluza común Industrial'!G41</f>
        <v>1.5049020005619695E-4</v>
      </c>
      <c r="K1054" s="356">
        <f>'Merluza común Industrial'!H41</f>
        <v>0</v>
      </c>
      <c r="L1054" s="356">
        <f>'Merluza común Industrial'!I41</f>
        <v>1.5049020005619695E-4</v>
      </c>
      <c r="M1054" s="346">
        <f>'Merluza común Industrial'!J41</f>
        <v>0</v>
      </c>
      <c r="N1054" s="591" t="s">
        <v>258</v>
      </c>
      <c r="O1054" s="451">
        <f>Resumen_año!$C$5</f>
        <v>44018</v>
      </c>
      <c r="P1054" s="475">
        <v>2020</v>
      </c>
    </row>
    <row r="1055" spans="1:16" ht="15.75" customHeight="1">
      <c r="A1055" s="354" t="s">
        <v>88</v>
      </c>
      <c r="B1055" s="354" t="s">
        <v>89</v>
      </c>
      <c r="C1055" s="348" t="s">
        <v>116</v>
      </c>
      <c r="D1055" s="359" t="s">
        <v>117</v>
      </c>
      <c r="E1055" s="351" t="str">
        <f>+'Merluza común Industrial'!C40</f>
        <v>LEUCOTON LTDA.</v>
      </c>
      <c r="F1055" s="354" t="s">
        <v>91</v>
      </c>
      <c r="G1055" s="354" t="s">
        <v>95</v>
      </c>
      <c r="H1055" s="356">
        <f>'Merluza común Industrial'!K40</f>
        <v>341.48815049020004</v>
      </c>
      <c r="I1055" s="356">
        <f>'Merluza común Industrial'!L40</f>
        <v>-341.488</v>
      </c>
      <c r="J1055" s="356">
        <f>'Merluza común Industrial'!M40</f>
        <v>1.504902000419861E-4</v>
      </c>
      <c r="K1055" s="356">
        <f>'Merluza común Industrial'!N40</f>
        <v>0</v>
      </c>
      <c r="L1055" s="356">
        <f>'Merluza común Industrial'!O40</f>
        <v>1.504902000419861E-4</v>
      </c>
      <c r="M1055" s="346">
        <f>'Merluza común Industrial'!P40</f>
        <v>0</v>
      </c>
      <c r="N1055" s="591" t="s">
        <v>258</v>
      </c>
      <c r="O1055" s="451">
        <f>Resumen_año!$C$5</f>
        <v>44018</v>
      </c>
      <c r="P1055" s="475">
        <v>2020</v>
      </c>
    </row>
    <row r="1056" spans="1:16" ht="15.75" customHeight="1">
      <c r="A1056" s="354" t="s">
        <v>88</v>
      </c>
      <c r="B1056" s="354" t="s">
        <v>89</v>
      </c>
      <c r="C1056" s="348" t="s">
        <v>116</v>
      </c>
      <c r="D1056" s="359" t="s">
        <v>117</v>
      </c>
      <c r="E1056" s="351" t="str">
        <f>+'Merluza común Industrial'!C42</f>
        <v>NORDIO LTDA.</v>
      </c>
      <c r="F1056" s="354" t="s">
        <v>91</v>
      </c>
      <c r="G1056" s="354" t="s">
        <v>94</v>
      </c>
      <c r="H1056" s="356">
        <f>'Merluza común Industrial'!E42</f>
        <v>80.248772131560031</v>
      </c>
      <c r="I1056" s="356">
        <f>'Merluza común Industrial'!F42</f>
        <v>0</v>
      </c>
      <c r="J1056" s="356">
        <f>'Merluza común Industrial'!G42</f>
        <v>80.248772131560031</v>
      </c>
      <c r="K1056" s="356">
        <f>'Merluza común Industrial'!H42</f>
        <v>0</v>
      </c>
      <c r="L1056" s="356">
        <f>'Merluza común Industrial'!I42</f>
        <v>80.248772131560031</v>
      </c>
      <c r="M1056" s="346">
        <f>'Merluza común Industrial'!J42</f>
        <v>0</v>
      </c>
      <c r="N1056" s="591" t="s">
        <v>258</v>
      </c>
      <c r="O1056" s="451">
        <f>Resumen_año!$C$5</f>
        <v>44018</v>
      </c>
      <c r="P1056" s="475">
        <v>2020</v>
      </c>
    </row>
    <row r="1057" spans="1:16" ht="15.75" customHeight="1">
      <c r="A1057" s="354" t="s">
        <v>88</v>
      </c>
      <c r="B1057" s="354" t="s">
        <v>89</v>
      </c>
      <c r="C1057" s="348" t="s">
        <v>116</v>
      </c>
      <c r="D1057" s="359" t="s">
        <v>117</v>
      </c>
      <c r="E1057" s="351" t="str">
        <f>+'Merluza común Industrial'!C42</f>
        <v>NORDIO LTDA.</v>
      </c>
      <c r="F1057" s="351" t="s">
        <v>100</v>
      </c>
      <c r="G1057" s="354" t="s">
        <v>95</v>
      </c>
      <c r="H1057" s="356">
        <f>'Merluza común Industrial'!E43</f>
        <v>26.74958114112</v>
      </c>
      <c r="I1057" s="356">
        <f>'Merluza común Industrial'!F43</f>
        <v>0</v>
      </c>
      <c r="J1057" s="356">
        <f>'Merluza común Industrial'!G43</f>
        <v>106.99835327268003</v>
      </c>
      <c r="K1057" s="356">
        <f>'Merluza común Industrial'!H43</f>
        <v>0</v>
      </c>
      <c r="L1057" s="356">
        <f>'Merluza común Industrial'!I43</f>
        <v>106.99835327268003</v>
      </c>
      <c r="M1057" s="346">
        <f>'Merluza común Industrial'!J43</f>
        <v>0</v>
      </c>
      <c r="N1057" s="591" t="s">
        <v>258</v>
      </c>
      <c r="O1057" s="451">
        <f>Resumen_año!$C$5</f>
        <v>44018</v>
      </c>
      <c r="P1057" s="475">
        <v>2020</v>
      </c>
    </row>
    <row r="1058" spans="1:16" ht="15.75" customHeight="1">
      <c r="A1058" s="354" t="s">
        <v>88</v>
      </c>
      <c r="B1058" s="354" t="s">
        <v>89</v>
      </c>
      <c r="C1058" s="348" t="s">
        <v>116</v>
      </c>
      <c r="D1058" s="359" t="s">
        <v>117</v>
      </c>
      <c r="E1058" s="351" t="str">
        <f>+'Merluza común Industrial'!C42</f>
        <v>NORDIO LTDA.</v>
      </c>
      <c r="F1058" s="354" t="s">
        <v>91</v>
      </c>
      <c r="G1058" s="354" t="s">
        <v>95</v>
      </c>
      <c r="H1058" s="356">
        <f>'Merluza común Industrial'!K42</f>
        <v>106.99835327268003</v>
      </c>
      <c r="I1058" s="356">
        <f>'Merluza común Industrial'!L42</f>
        <v>0</v>
      </c>
      <c r="J1058" s="356">
        <f>'Merluza común Industrial'!M42</f>
        <v>106.99835327268003</v>
      </c>
      <c r="K1058" s="356">
        <f>'Merluza común Industrial'!N42</f>
        <v>0</v>
      </c>
      <c r="L1058" s="356">
        <f>'Merluza común Industrial'!O42</f>
        <v>106.99835327268003</v>
      </c>
      <c r="M1058" s="346">
        <f>'Merluza común Industrial'!P42</f>
        <v>0</v>
      </c>
      <c r="N1058" s="591" t="s">
        <v>258</v>
      </c>
      <c r="O1058" s="451">
        <f>Resumen_año!$C$5</f>
        <v>44018</v>
      </c>
      <c r="P1058" s="475">
        <v>2020</v>
      </c>
    </row>
    <row r="1059" spans="1:16" ht="15.75" customHeight="1">
      <c r="A1059" s="354" t="s">
        <v>88</v>
      </c>
      <c r="B1059" s="354" t="s">
        <v>89</v>
      </c>
      <c r="C1059" s="348" t="s">
        <v>116</v>
      </c>
      <c r="D1059" s="359" t="s">
        <v>117</v>
      </c>
      <c r="E1059" s="351" t="str">
        <f>+'Merluza común Industrial'!C44</f>
        <v>ORIZON S.A.</v>
      </c>
      <c r="F1059" s="354" t="s">
        <v>91</v>
      </c>
      <c r="G1059" s="354" t="s">
        <v>94</v>
      </c>
      <c r="H1059" s="356">
        <f>'Merluza común Industrial'!E44</f>
        <v>184.79172079092007</v>
      </c>
      <c r="I1059" s="356">
        <f>'Merluza común Industrial'!F44</f>
        <v>0</v>
      </c>
      <c r="J1059" s="356">
        <f>'Merluza común Industrial'!G44</f>
        <v>184.79172079092007</v>
      </c>
      <c r="K1059" s="356">
        <f>'Merluza común Industrial'!H44</f>
        <v>0.04</v>
      </c>
      <c r="L1059" s="356">
        <f>'Merluza común Industrial'!I44</f>
        <v>184.75172079092007</v>
      </c>
      <c r="M1059" s="346">
        <f>'Merluza común Industrial'!J44</f>
        <v>2.1645991405241268E-4</v>
      </c>
      <c r="N1059" s="591" t="s">
        <v>258</v>
      </c>
      <c r="O1059" s="451">
        <f>Resumen_año!$C$5</f>
        <v>44018</v>
      </c>
      <c r="P1059" s="475">
        <v>2020</v>
      </c>
    </row>
    <row r="1060" spans="1:16" ht="15.75" customHeight="1">
      <c r="A1060" s="354" t="s">
        <v>88</v>
      </c>
      <c r="B1060" s="354" t="s">
        <v>89</v>
      </c>
      <c r="C1060" s="348" t="s">
        <v>116</v>
      </c>
      <c r="D1060" s="359" t="s">
        <v>117</v>
      </c>
      <c r="E1060" s="351" t="str">
        <f>+'Merluza común Industrial'!C44</f>
        <v>ORIZON S.A.</v>
      </c>
      <c r="F1060" s="351" t="s">
        <v>100</v>
      </c>
      <c r="G1060" s="354" t="s">
        <v>95</v>
      </c>
      <c r="H1060" s="356">
        <f>'Merluza común Industrial'!E45</f>
        <v>61.597218227839996</v>
      </c>
      <c r="I1060" s="356">
        <f>'Merluza común Industrial'!F45</f>
        <v>0</v>
      </c>
      <c r="J1060" s="356">
        <f>'Merluza común Industrial'!G45</f>
        <v>246.34893901876006</v>
      </c>
      <c r="K1060" s="356">
        <f>'Merluza común Industrial'!H45</f>
        <v>0</v>
      </c>
      <c r="L1060" s="356">
        <f>'Merluza común Industrial'!I45</f>
        <v>246.34893901876006</v>
      </c>
      <c r="M1060" s="346">
        <f>'Merluza común Industrial'!J45</f>
        <v>0</v>
      </c>
      <c r="N1060" s="591" t="s">
        <v>258</v>
      </c>
      <c r="O1060" s="451">
        <f>Resumen_año!$C$5</f>
        <v>44018</v>
      </c>
      <c r="P1060" s="475">
        <v>2020</v>
      </c>
    </row>
    <row r="1061" spans="1:16" ht="15.75" customHeight="1">
      <c r="A1061" s="354" t="s">
        <v>88</v>
      </c>
      <c r="B1061" s="354" t="s">
        <v>89</v>
      </c>
      <c r="C1061" s="348" t="s">
        <v>116</v>
      </c>
      <c r="D1061" s="359" t="s">
        <v>117</v>
      </c>
      <c r="E1061" s="351" t="str">
        <f>+'Merluza común Industrial'!C44</f>
        <v>ORIZON S.A.</v>
      </c>
      <c r="F1061" s="354" t="s">
        <v>91</v>
      </c>
      <c r="G1061" s="354" t="s">
        <v>95</v>
      </c>
      <c r="H1061" s="356">
        <f>'Merluza común Industrial'!K44</f>
        <v>246.38893901876006</v>
      </c>
      <c r="I1061" s="356">
        <f>'Merluza común Industrial'!L44</f>
        <v>0</v>
      </c>
      <c r="J1061" s="356">
        <f>'Merluza común Industrial'!M44</f>
        <v>246.38893901876006</v>
      </c>
      <c r="K1061" s="356">
        <f>'Merluza común Industrial'!N44</f>
        <v>0.04</v>
      </c>
      <c r="L1061" s="356">
        <f>'Merluza común Industrial'!O44</f>
        <v>246.34893901876006</v>
      </c>
      <c r="M1061" s="346">
        <f>'Merluza común Industrial'!P44</f>
        <v>1.623449500586323E-4</v>
      </c>
      <c r="N1061" s="591" t="s">
        <v>258</v>
      </c>
      <c r="O1061" s="451">
        <f>Resumen_año!$C$5</f>
        <v>44018</v>
      </c>
      <c r="P1061" s="475">
        <v>2020</v>
      </c>
    </row>
    <row r="1062" spans="1:16" ht="15.75" customHeight="1">
      <c r="A1062" s="354" t="s">
        <v>88</v>
      </c>
      <c r="B1062" s="354" t="s">
        <v>89</v>
      </c>
      <c r="C1062" s="348" t="s">
        <v>116</v>
      </c>
      <c r="D1062" s="359" t="s">
        <v>117</v>
      </c>
      <c r="E1062" s="351" t="str">
        <f>+'Merluza común Industrial'!C18</f>
        <v xml:space="preserve">DERIS S.A.        </v>
      </c>
      <c r="F1062" s="354" t="s">
        <v>91</v>
      </c>
      <c r="G1062" s="354" t="s">
        <v>94</v>
      </c>
      <c r="H1062" s="356">
        <f>'Merluza común Industrial'!E18</f>
        <v>8.6056900078800034</v>
      </c>
      <c r="I1062" s="356">
        <f>'Merluza común Industrial'!F18</f>
        <v>0</v>
      </c>
      <c r="J1062" s="356">
        <f>'Merluza común Industrial'!G18</f>
        <v>8.6056900078800034</v>
      </c>
      <c r="K1062" s="356">
        <f>'Merluza común Industrial'!H18</f>
        <v>0</v>
      </c>
      <c r="L1062" s="356">
        <f>'Merluza común Industrial'!I18</f>
        <v>8.6056900078800034</v>
      </c>
      <c r="M1062" s="346">
        <f>'Merluza común Industrial'!J18</f>
        <v>0</v>
      </c>
      <c r="N1062" s="591" t="s">
        <v>258</v>
      </c>
      <c r="O1062" s="451">
        <f>Resumen_año!$C$5</f>
        <v>44018</v>
      </c>
      <c r="P1062" s="475">
        <v>2020</v>
      </c>
    </row>
    <row r="1063" spans="1:16" ht="15.75" customHeight="1">
      <c r="A1063" s="354" t="s">
        <v>88</v>
      </c>
      <c r="B1063" s="354" t="s">
        <v>89</v>
      </c>
      <c r="C1063" s="348" t="s">
        <v>116</v>
      </c>
      <c r="D1063" s="359" t="s">
        <v>117</v>
      </c>
      <c r="E1063" s="351" t="str">
        <f>+'Merluza común Industrial'!C18</f>
        <v xml:space="preserve">DERIS S.A.        </v>
      </c>
      <c r="F1063" s="351" t="s">
        <v>100</v>
      </c>
      <c r="G1063" s="354" t="s">
        <v>95</v>
      </c>
      <c r="H1063" s="356">
        <f>'Merluza común Industrial'!E19</f>
        <v>2.8685623097599997</v>
      </c>
      <c r="I1063" s="356">
        <f>'Merluza común Industrial'!F19</f>
        <v>0</v>
      </c>
      <c r="J1063" s="356">
        <f>'Merluza común Industrial'!G19</f>
        <v>11.474252317640003</v>
      </c>
      <c r="K1063" s="356">
        <f>'Merluza común Industrial'!H19</f>
        <v>0</v>
      </c>
      <c r="L1063" s="356">
        <f>'Merluza común Industrial'!I19</f>
        <v>11.474252317640003</v>
      </c>
      <c r="M1063" s="346">
        <f>'Merluza común Industrial'!J19</f>
        <v>0</v>
      </c>
      <c r="N1063" s="591" t="s">
        <v>258</v>
      </c>
      <c r="O1063" s="451">
        <f>Resumen_año!$C$5</f>
        <v>44018</v>
      </c>
      <c r="P1063" s="475">
        <v>2020</v>
      </c>
    </row>
    <row r="1064" spans="1:16" ht="15.75" customHeight="1">
      <c r="A1064" s="354" t="s">
        <v>88</v>
      </c>
      <c r="B1064" s="354" t="s">
        <v>89</v>
      </c>
      <c r="C1064" s="348" t="s">
        <v>116</v>
      </c>
      <c r="D1064" s="359" t="s">
        <v>117</v>
      </c>
      <c r="E1064" s="351" t="str">
        <f>+'Merluza común Industrial'!C18</f>
        <v xml:space="preserve">DERIS S.A.        </v>
      </c>
      <c r="F1064" s="354" t="s">
        <v>91</v>
      </c>
      <c r="G1064" s="354" t="s">
        <v>95</v>
      </c>
      <c r="H1064" s="356">
        <f>'Merluza común Industrial'!K18</f>
        <v>11.474252317640003</v>
      </c>
      <c r="I1064" s="356">
        <f>'Merluza común Industrial'!L18</f>
        <v>0</v>
      </c>
      <c r="J1064" s="356">
        <f>'Merluza común Industrial'!M18</f>
        <v>11.474252317640003</v>
      </c>
      <c r="K1064" s="356">
        <f>'Merluza común Industrial'!N18</f>
        <v>0</v>
      </c>
      <c r="L1064" s="356">
        <f>'Merluza común Industrial'!O18</f>
        <v>11.474252317640003</v>
      </c>
      <c r="M1064" s="346">
        <f>'Merluza común Industrial'!P18</f>
        <v>0</v>
      </c>
      <c r="N1064" s="591" t="s">
        <v>258</v>
      </c>
      <c r="O1064" s="451">
        <f>Resumen_año!$C$5</f>
        <v>44018</v>
      </c>
      <c r="P1064" s="475">
        <v>2020</v>
      </c>
    </row>
    <row r="1065" spans="1:16" ht="15.75" customHeight="1">
      <c r="A1065" s="354" t="s">
        <v>88</v>
      </c>
      <c r="B1065" s="354" t="s">
        <v>89</v>
      </c>
      <c r="C1065" s="348" t="s">
        <v>116</v>
      </c>
      <c r="D1065" s="359" t="s">
        <v>117</v>
      </c>
      <c r="E1065" s="351" t="str">
        <f>+'Merluza común Industrial'!C54</f>
        <v>SUR AUSTRAL S.A</v>
      </c>
      <c r="F1065" s="354" t="s">
        <v>91</v>
      </c>
      <c r="G1065" s="354" t="s">
        <v>94</v>
      </c>
      <c r="H1065" s="356">
        <f>'Merluza común Industrial'!E54</f>
        <v>0.60379037280000025</v>
      </c>
      <c r="I1065" s="356">
        <f>'Merluza común Industrial'!F54</f>
        <v>0</v>
      </c>
      <c r="J1065" s="356">
        <f>'Merluza común Industrial'!G54</f>
        <v>0.60379037280000025</v>
      </c>
      <c r="K1065" s="356">
        <f>'Merluza común Industrial'!H54</f>
        <v>0</v>
      </c>
      <c r="L1065" s="356">
        <f>'Merluza común Industrial'!I54</f>
        <v>0.60379037280000025</v>
      </c>
      <c r="M1065" s="346">
        <f>'Merluza común Industrial'!J54</f>
        <v>0</v>
      </c>
      <c r="N1065" s="591" t="s">
        <v>258</v>
      </c>
      <c r="O1065" s="451">
        <f>Resumen_año!$C$5</f>
        <v>44018</v>
      </c>
      <c r="P1065" s="475">
        <v>2020</v>
      </c>
    </row>
    <row r="1066" spans="1:16" ht="15.75" customHeight="1">
      <c r="A1066" s="354" t="s">
        <v>88</v>
      </c>
      <c r="B1066" s="354" t="s">
        <v>89</v>
      </c>
      <c r="C1066" s="348" t="s">
        <v>116</v>
      </c>
      <c r="D1066" s="359" t="s">
        <v>117</v>
      </c>
      <c r="E1066" s="351" t="str">
        <f>+'Merluza común Industrial'!C54</f>
        <v>SUR AUSTRAL S.A</v>
      </c>
      <c r="F1066" s="351" t="s">
        <v>100</v>
      </c>
      <c r="G1066" s="354" t="s">
        <v>95</v>
      </c>
      <c r="H1066" s="356">
        <f>'Merluza común Industrial'!E55</f>
        <v>0.20126338559999998</v>
      </c>
      <c r="I1066" s="356">
        <f>'Merluza común Industrial'!F55</f>
        <v>0</v>
      </c>
      <c r="J1066" s="356">
        <f>'Merluza común Industrial'!G55</f>
        <v>0.80505375840000026</v>
      </c>
      <c r="K1066" s="356">
        <f>'Merluza común Industrial'!H55</f>
        <v>0</v>
      </c>
      <c r="L1066" s="356">
        <f>'Merluza común Industrial'!I55</f>
        <v>0.80505375840000026</v>
      </c>
      <c r="M1066" s="346">
        <f>'Merluza común Industrial'!J55</f>
        <v>0</v>
      </c>
      <c r="N1066" s="591" t="s">
        <v>258</v>
      </c>
      <c r="O1066" s="451">
        <f>Resumen_año!$C$5</f>
        <v>44018</v>
      </c>
      <c r="P1066" s="475">
        <v>2020</v>
      </c>
    </row>
    <row r="1067" spans="1:16" ht="15.75" customHeight="1">
      <c r="A1067" s="354" t="s">
        <v>88</v>
      </c>
      <c r="B1067" s="354" t="s">
        <v>89</v>
      </c>
      <c r="C1067" s="348" t="s">
        <v>116</v>
      </c>
      <c r="D1067" s="359" t="s">
        <v>117</v>
      </c>
      <c r="E1067" s="351" t="str">
        <f>+'Merluza común Industrial'!C54</f>
        <v>SUR AUSTRAL S.A</v>
      </c>
      <c r="F1067" s="354" t="s">
        <v>91</v>
      </c>
      <c r="G1067" s="354" t="s">
        <v>95</v>
      </c>
      <c r="H1067" s="356">
        <f>'Merluza común Industrial'!K54</f>
        <v>0.80505375840000026</v>
      </c>
      <c r="I1067" s="356">
        <f>'Merluza común Industrial'!L54</f>
        <v>0</v>
      </c>
      <c r="J1067" s="356">
        <f>'Merluza común Industrial'!M54</f>
        <v>0.80505375840000026</v>
      </c>
      <c r="K1067" s="356">
        <f>'Merluza común Industrial'!N54</f>
        <v>0</v>
      </c>
      <c r="L1067" s="356">
        <f>'Merluza común Industrial'!O54</f>
        <v>0.80505375840000026</v>
      </c>
      <c r="M1067" s="346">
        <f>'Merluza común Industrial'!P54</f>
        <v>0</v>
      </c>
      <c r="N1067" s="591" t="s">
        <v>258</v>
      </c>
      <c r="O1067" s="451">
        <f>Resumen_año!$C$5</f>
        <v>44018</v>
      </c>
      <c r="P1067" s="475">
        <v>2020</v>
      </c>
    </row>
    <row r="1068" spans="1:16" ht="15.75" customHeight="1">
      <c r="A1068" s="354" t="s">
        <v>88</v>
      </c>
      <c r="B1068" s="354" t="s">
        <v>89</v>
      </c>
      <c r="C1068" s="348" t="s">
        <v>116</v>
      </c>
      <c r="D1068" s="359" t="s">
        <v>117</v>
      </c>
      <c r="E1068" s="351" t="str">
        <f>+'Merluza común Industrial'!C48</f>
        <v>QUINTERO S.A.</v>
      </c>
      <c r="F1068" s="354" t="s">
        <v>91</v>
      </c>
      <c r="G1068" s="354" t="s">
        <v>94</v>
      </c>
      <c r="H1068" s="356">
        <f>'Merluza común Industrial'!E48</f>
        <v>54.601098851400018</v>
      </c>
      <c r="I1068" s="356">
        <f>'Merluza común Industrial'!F48</f>
        <v>0</v>
      </c>
      <c r="J1068" s="356">
        <f>'Merluza común Industrial'!G48</f>
        <v>54.601098851400018</v>
      </c>
      <c r="K1068" s="356">
        <f>'Merluza común Industrial'!H48</f>
        <v>2.4279999999999999</v>
      </c>
      <c r="L1068" s="356">
        <f>'Merluza común Industrial'!I48</f>
        <v>52.17309885140002</v>
      </c>
      <c r="M1068" s="346">
        <f>'Merluza común Industrial'!J48</f>
        <v>4.4467969529476674E-2</v>
      </c>
      <c r="N1068" s="591" t="s">
        <v>258</v>
      </c>
      <c r="O1068" s="451">
        <f>Resumen_año!$C$5</f>
        <v>44018</v>
      </c>
      <c r="P1068" s="475">
        <v>2020</v>
      </c>
    </row>
    <row r="1069" spans="1:16" ht="15.75" customHeight="1">
      <c r="A1069" s="354" t="s">
        <v>88</v>
      </c>
      <c r="B1069" s="354" t="s">
        <v>89</v>
      </c>
      <c r="C1069" s="348" t="s">
        <v>116</v>
      </c>
      <c r="D1069" s="359" t="s">
        <v>117</v>
      </c>
      <c r="E1069" s="351" t="str">
        <f>+'Merluza común Industrial'!C48</f>
        <v>QUINTERO S.A.</v>
      </c>
      <c r="F1069" s="351" t="s">
        <v>100</v>
      </c>
      <c r="G1069" s="354" t="s">
        <v>95</v>
      </c>
      <c r="H1069" s="356">
        <f>'Merluza común Industrial'!E49</f>
        <v>18.200359772799999</v>
      </c>
      <c r="I1069" s="356">
        <f>'Merluza común Industrial'!F49</f>
        <v>0</v>
      </c>
      <c r="J1069" s="356">
        <f>'Merluza común Industrial'!G49</f>
        <v>70.373458624200026</v>
      </c>
      <c r="K1069" s="356">
        <f>'Merluza común Industrial'!H49</f>
        <v>0</v>
      </c>
      <c r="L1069" s="356">
        <f>'Merluza común Industrial'!I49</f>
        <v>70.373458624200026</v>
      </c>
      <c r="M1069" s="346">
        <f>'Merluza común Industrial'!J49</f>
        <v>0</v>
      </c>
      <c r="N1069" s="591" t="s">
        <v>258</v>
      </c>
      <c r="O1069" s="451">
        <f>Resumen_año!$C$5</f>
        <v>44018</v>
      </c>
      <c r="P1069" s="475">
        <v>2020</v>
      </c>
    </row>
    <row r="1070" spans="1:16" ht="15.75" customHeight="1">
      <c r="A1070" s="354" t="s">
        <v>88</v>
      </c>
      <c r="B1070" s="354" t="s">
        <v>89</v>
      </c>
      <c r="C1070" s="348" t="s">
        <v>116</v>
      </c>
      <c r="D1070" s="359" t="s">
        <v>117</v>
      </c>
      <c r="E1070" s="351" t="str">
        <f>+'Merluza común Industrial'!C48</f>
        <v>QUINTERO S.A.</v>
      </c>
      <c r="F1070" s="354" t="s">
        <v>91</v>
      </c>
      <c r="G1070" s="354" t="s">
        <v>95</v>
      </c>
      <c r="H1070" s="356">
        <f>'Merluza común Industrial'!K48</f>
        <v>72.801458624200023</v>
      </c>
      <c r="I1070" s="356">
        <f>'Merluza común Industrial'!L48</f>
        <v>0</v>
      </c>
      <c r="J1070" s="356">
        <f>'Merluza común Industrial'!M48</f>
        <v>72.801458624200023</v>
      </c>
      <c r="K1070" s="356">
        <f>'Merluza común Industrial'!N48</f>
        <v>2.4279999999999999</v>
      </c>
      <c r="L1070" s="356">
        <f>'Merluza común Industrial'!O48</f>
        <v>70.373458624200026</v>
      </c>
      <c r="M1070" s="346">
        <f>'Merluza común Industrial'!P48</f>
        <v>3.335098012985286E-2</v>
      </c>
      <c r="N1070" s="591" t="s">
        <v>258</v>
      </c>
      <c r="O1070" s="451">
        <f>Resumen_año!$C$5</f>
        <v>44018</v>
      </c>
      <c r="P1070" s="475">
        <v>2020</v>
      </c>
    </row>
    <row r="1071" spans="1:16" ht="15.75" customHeight="1">
      <c r="A1071" s="354" t="s">
        <v>88</v>
      </c>
      <c r="B1071" s="354" t="s">
        <v>89</v>
      </c>
      <c r="C1071" s="348" t="s">
        <v>116</v>
      </c>
      <c r="D1071" s="359" t="s">
        <v>117</v>
      </c>
      <c r="E1071" s="351" t="str">
        <f>+'Merluza común Industrial'!C12</f>
        <v xml:space="preserve">BRACPESCA S.A.              </v>
      </c>
      <c r="F1071" s="354" t="s">
        <v>91</v>
      </c>
      <c r="G1071" s="354" t="s">
        <v>94</v>
      </c>
      <c r="H1071" s="356">
        <f>'Merluza común Industrial'!E12</f>
        <v>91.673827741320054</v>
      </c>
      <c r="I1071" s="356">
        <f>'Merluza común Industrial'!F12</f>
        <v>0</v>
      </c>
      <c r="J1071" s="356">
        <f>'Merluza común Industrial'!G12</f>
        <v>91.673827741320054</v>
      </c>
      <c r="K1071" s="356">
        <f>'Merluza común Industrial'!H12</f>
        <v>10.680999999999999</v>
      </c>
      <c r="L1071" s="356">
        <f>'Merluza común Industrial'!I12</f>
        <v>80.992827741320056</v>
      </c>
      <c r="M1071" s="346">
        <f>'Merluza común Industrial'!J12</f>
        <v>0.11651089807375592</v>
      </c>
      <c r="N1071" s="591" t="s">
        <v>258</v>
      </c>
      <c r="O1071" s="451">
        <f>Resumen_año!$C$5</f>
        <v>44018</v>
      </c>
      <c r="P1071" s="475">
        <v>2020</v>
      </c>
    </row>
    <row r="1072" spans="1:16" ht="15.75" customHeight="1">
      <c r="A1072" s="354" t="s">
        <v>88</v>
      </c>
      <c r="B1072" s="354" t="s">
        <v>89</v>
      </c>
      <c r="C1072" s="348" t="s">
        <v>116</v>
      </c>
      <c r="D1072" s="359" t="s">
        <v>117</v>
      </c>
      <c r="E1072" s="351" t="str">
        <f>+'Merluza común Industrial'!C12</f>
        <v xml:space="preserve">BRACPESCA S.A.              </v>
      </c>
      <c r="F1072" s="351" t="s">
        <v>100</v>
      </c>
      <c r="G1072" s="354" t="s">
        <v>95</v>
      </c>
      <c r="H1072" s="356">
        <f>'Merluza común Industrial'!E13</f>
        <v>30.557931648640004</v>
      </c>
      <c r="I1072" s="356">
        <f>'Merluza común Industrial'!F13</f>
        <v>0</v>
      </c>
      <c r="J1072" s="356">
        <f>'Merluza común Industrial'!G13</f>
        <v>111.55075938996006</v>
      </c>
      <c r="K1072" s="356">
        <f>'Merluza común Industrial'!H13</f>
        <v>0</v>
      </c>
      <c r="L1072" s="356">
        <f>'Merluza común Industrial'!I13</f>
        <v>111.55075938996006</v>
      </c>
      <c r="M1072" s="346">
        <f>'Merluza común Industrial'!J13</f>
        <v>0</v>
      </c>
      <c r="N1072" s="591" t="s">
        <v>258</v>
      </c>
      <c r="O1072" s="451">
        <f>Resumen_año!$C$5</f>
        <v>44018</v>
      </c>
      <c r="P1072" s="475">
        <v>2020</v>
      </c>
    </row>
    <row r="1073" spans="1:16" ht="15.75" customHeight="1">
      <c r="A1073" s="354" t="s">
        <v>88</v>
      </c>
      <c r="B1073" s="354" t="s">
        <v>89</v>
      </c>
      <c r="C1073" s="348" t="s">
        <v>116</v>
      </c>
      <c r="D1073" s="359" t="s">
        <v>117</v>
      </c>
      <c r="E1073" s="351" t="str">
        <f>+'Merluza común Industrial'!C12</f>
        <v xml:space="preserve">BRACPESCA S.A.              </v>
      </c>
      <c r="F1073" s="354" t="s">
        <v>91</v>
      </c>
      <c r="G1073" s="354" t="s">
        <v>95</v>
      </c>
      <c r="H1073" s="356">
        <f>'Merluza común Industrial'!K12</f>
        <v>122.23175938996006</v>
      </c>
      <c r="I1073" s="356">
        <f>'Merluza común Industrial'!L44</f>
        <v>0</v>
      </c>
      <c r="J1073" s="356">
        <f>'Merluza común Industrial'!M44</f>
        <v>246.38893901876006</v>
      </c>
      <c r="K1073" s="356">
        <f>'Merluza común Industrial'!N44</f>
        <v>0.04</v>
      </c>
      <c r="L1073" s="356">
        <f>'Merluza común Industrial'!O44</f>
        <v>246.34893901876006</v>
      </c>
      <c r="M1073" s="434">
        <f>'Merluza común Industrial'!P44</f>
        <v>1.623449500586323E-4</v>
      </c>
      <c r="N1073" s="591" t="s">
        <v>258</v>
      </c>
      <c r="O1073" s="451">
        <f>Resumen_año!$C$5</f>
        <v>44018</v>
      </c>
      <c r="P1073" s="475">
        <v>2020</v>
      </c>
    </row>
    <row r="1074" spans="1:16" ht="15.75" customHeight="1">
      <c r="A1074" s="354" t="s">
        <v>88</v>
      </c>
      <c r="B1074" s="354" t="s">
        <v>89</v>
      </c>
      <c r="C1074" s="348" t="s">
        <v>116</v>
      </c>
      <c r="D1074" s="359" t="s">
        <v>117</v>
      </c>
      <c r="E1074" s="351" t="str">
        <f>+'Merluza común Industrial'!C50</f>
        <v>RUBIO Y MAUAD LTDA</v>
      </c>
      <c r="F1074" s="354" t="s">
        <v>91</v>
      </c>
      <c r="G1074" s="354" t="s">
        <v>94</v>
      </c>
      <c r="H1074" s="356">
        <f>'Merluza común Industrial'!E50</f>
        <v>0</v>
      </c>
      <c r="I1074" s="356">
        <f>'Merluza común Industrial'!F50</f>
        <v>0</v>
      </c>
      <c r="J1074" s="356">
        <f>'Merluza común Industrial'!G50</f>
        <v>0</v>
      </c>
      <c r="K1074" s="356">
        <f>'Merluza común Industrial'!H50</f>
        <v>0</v>
      </c>
      <c r="L1074" s="356">
        <f>'Merluza común Industrial'!I50</f>
        <v>0</v>
      </c>
      <c r="M1074" s="346" t="e">
        <f>'Merluza común Industrial'!J50</f>
        <v>#DIV/0!</v>
      </c>
      <c r="N1074" s="591" t="s">
        <v>258</v>
      </c>
      <c r="O1074" s="451">
        <f>Resumen_año!$C$5</f>
        <v>44018</v>
      </c>
      <c r="P1074" s="475">
        <v>2020</v>
      </c>
    </row>
    <row r="1075" spans="1:16" ht="15.75" customHeight="1">
      <c r="A1075" s="354" t="s">
        <v>88</v>
      </c>
      <c r="B1075" s="354" t="s">
        <v>89</v>
      </c>
      <c r="C1075" s="348" t="s">
        <v>116</v>
      </c>
      <c r="D1075" s="359" t="s">
        <v>117</v>
      </c>
      <c r="E1075" s="351" t="str">
        <f>+'Merluza común Industrial'!C50</f>
        <v>RUBIO Y MAUAD LTDA</v>
      </c>
      <c r="F1075" s="351" t="s">
        <v>100</v>
      </c>
      <c r="G1075" s="354" t="s">
        <v>95</v>
      </c>
      <c r="H1075" s="356">
        <f>'Merluza común Industrial'!E51</f>
        <v>0</v>
      </c>
      <c r="I1075" s="356">
        <f>'Merluza común Industrial'!F51</f>
        <v>0</v>
      </c>
      <c r="J1075" s="356">
        <f>'Merluza común Industrial'!G51</f>
        <v>0</v>
      </c>
      <c r="K1075" s="356">
        <f>'Merluza común Industrial'!H51</f>
        <v>0</v>
      </c>
      <c r="L1075" s="356">
        <f>'Merluza común Industrial'!I51</f>
        <v>0</v>
      </c>
      <c r="M1075" s="346" t="e">
        <f>'Merluza común Industrial'!J51</f>
        <v>#DIV/0!</v>
      </c>
      <c r="N1075" s="591" t="s">
        <v>258</v>
      </c>
      <c r="O1075" s="451">
        <f>Resumen_año!$C$5</f>
        <v>44018</v>
      </c>
      <c r="P1075" s="475">
        <v>2020</v>
      </c>
    </row>
    <row r="1076" spans="1:16" ht="15.75" customHeight="1">
      <c r="A1076" s="354" t="s">
        <v>88</v>
      </c>
      <c r="B1076" s="354" t="s">
        <v>89</v>
      </c>
      <c r="C1076" s="348" t="s">
        <v>116</v>
      </c>
      <c r="D1076" s="359" t="s">
        <v>117</v>
      </c>
      <c r="E1076" s="351" t="str">
        <f>+'Merluza común Industrial'!C50</f>
        <v>RUBIO Y MAUAD LTDA</v>
      </c>
      <c r="F1076" s="354" t="s">
        <v>91</v>
      </c>
      <c r="G1076" s="354" t="s">
        <v>95</v>
      </c>
      <c r="H1076" s="356">
        <f>'Merluza común Industrial'!K50</f>
        <v>0</v>
      </c>
      <c r="I1076" s="356">
        <f>'Merluza común Industrial'!L50</f>
        <v>0</v>
      </c>
      <c r="J1076" s="356">
        <f>'Merluza común Industrial'!M50</f>
        <v>0</v>
      </c>
      <c r="K1076" s="356">
        <f>'Merluza común Industrial'!N50</f>
        <v>0</v>
      </c>
      <c r="L1076" s="356">
        <f>'Merluza común Industrial'!O50</f>
        <v>0</v>
      </c>
      <c r="M1076" s="346" t="e">
        <f>'Merluza común Industrial'!P50</f>
        <v>#DIV/0!</v>
      </c>
      <c r="N1076" s="591" t="s">
        <v>258</v>
      </c>
      <c r="O1076" s="451">
        <f>Resumen_año!$C$5</f>
        <v>44018</v>
      </c>
      <c r="P1076" s="475">
        <v>2020</v>
      </c>
    </row>
    <row r="1077" spans="1:16" ht="15.75" customHeight="1">
      <c r="A1077" s="354" t="s">
        <v>88</v>
      </c>
      <c r="B1077" s="354" t="s">
        <v>89</v>
      </c>
      <c r="C1077" s="348" t="s">
        <v>116</v>
      </c>
      <c r="D1077" s="359" t="s">
        <v>117</v>
      </c>
      <c r="E1077" s="351" t="str">
        <f>+'Merluza común Industrial'!C46</f>
        <v>PACIFICBLU SpA.</v>
      </c>
      <c r="F1077" s="354" t="s">
        <v>91</v>
      </c>
      <c r="G1077" s="354" t="s">
        <v>94</v>
      </c>
      <c r="H1077" s="356">
        <f>'Merluza común Industrial'!E46</f>
        <v>11980.614872141645</v>
      </c>
      <c r="I1077" s="356">
        <f>'Merluza común Industrial'!F46</f>
        <v>0</v>
      </c>
      <c r="J1077" s="356">
        <f>'Merluza común Industrial'!G46</f>
        <v>11980.614872141645</v>
      </c>
      <c r="K1077" s="356">
        <f>'Merluza común Industrial'!H46</f>
        <v>8371.3269999999993</v>
      </c>
      <c r="L1077" s="356">
        <f>'Merluza común Industrial'!I46</f>
        <v>3609.2878721416455</v>
      </c>
      <c r="M1077" s="346">
        <f>'Merluza común Industrial'!J46</f>
        <v>0.69873934596343035</v>
      </c>
      <c r="N1077" s="591" t="s">
        <v>258</v>
      </c>
      <c r="O1077" s="451">
        <f>Resumen_año!$C$5</f>
        <v>44018</v>
      </c>
      <c r="P1077" s="475">
        <v>2020</v>
      </c>
    </row>
    <row r="1078" spans="1:16" ht="15.75" customHeight="1">
      <c r="A1078" s="354" t="s">
        <v>88</v>
      </c>
      <c r="B1078" s="354" t="s">
        <v>89</v>
      </c>
      <c r="C1078" s="348" t="s">
        <v>116</v>
      </c>
      <c r="D1078" s="359" t="s">
        <v>117</v>
      </c>
      <c r="E1078" s="351" t="str">
        <f>+'Merluza común Industrial'!C46</f>
        <v>PACIFICBLU SpA.</v>
      </c>
      <c r="F1078" s="351" t="s">
        <v>100</v>
      </c>
      <c r="G1078" s="354" t="s">
        <v>95</v>
      </c>
      <c r="H1078" s="356">
        <f>'Merluza común Industrial'!E47</f>
        <v>3993.5368620652798</v>
      </c>
      <c r="I1078" s="356">
        <f>'Merluza común Industrial'!F47</f>
        <v>0</v>
      </c>
      <c r="J1078" s="356">
        <f>'Merluza común Industrial'!G47</f>
        <v>7602.8247342069253</v>
      </c>
      <c r="K1078" s="356">
        <f>'Merluza común Industrial'!H47</f>
        <v>0</v>
      </c>
      <c r="L1078" s="356">
        <f>'Merluza común Industrial'!I47</f>
        <v>7602.8247342069253</v>
      </c>
      <c r="M1078" s="346">
        <f>'Merluza común Industrial'!J47</f>
        <v>0</v>
      </c>
      <c r="N1078" s="591" t="s">
        <v>258</v>
      </c>
      <c r="O1078" s="451">
        <f>Resumen_año!$C$5</f>
        <v>44018</v>
      </c>
      <c r="P1078" s="475">
        <v>2020</v>
      </c>
    </row>
    <row r="1079" spans="1:16" ht="15.75" customHeight="1">
      <c r="A1079" s="354" t="s">
        <v>88</v>
      </c>
      <c r="B1079" s="354" t="s">
        <v>89</v>
      </c>
      <c r="C1079" s="348" t="s">
        <v>116</v>
      </c>
      <c r="D1079" s="359" t="s">
        <v>117</v>
      </c>
      <c r="E1079" s="351" t="str">
        <f>+'Merluza común Industrial'!C46</f>
        <v>PACIFICBLU SpA.</v>
      </c>
      <c r="F1079" s="354" t="s">
        <v>91</v>
      </c>
      <c r="G1079" s="354" t="s">
        <v>95</v>
      </c>
      <c r="H1079" s="356">
        <f>'Merluza común Industrial'!K46</f>
        <v>15974.151734206924</v>
      </c>
      <c r="I1079" s="356">
        <f>'Merluza común Industrial'!L46</f>
        <v>0</v>
      </c>
      <c r="J1079" s="356">
        <f>'Merluza común Industrial'!M46</f>
        <v>15974.151734206924</v>
      </c>
      <c r="K1079" s="356">
        <f>'Merluza común Industrial'!N46</f>
        <v>8371.3269999999993</v>
      </c>
      <c r="L1079" s="356">
        <f>'Merluza común Industrial'!O46</f>
        <v>7602.8247342069244</v>
      </c>
      <c r="M1079" s="346">
        <f>'Merluza común Industrial'!P46</f>
        <v>0.52405455634139908</v>
      </c>
      <c r="N1079" s="591" t="s">
        <v>258</v>
      </c>
      <c r="O1079" s="451">
        <f>Resumen_año!$C$5</f>
        <v>44018</v>
      </c>
      <c r="P1079" s="475">
        <v>2020</v>
      </c>
    </row>
    <row r="1080" spans="1:16" ht="15.75" customHeight="1">
      <c r="A1080" s="354" t="s">
        <v>88</v>
      </c>
      <c r="B1080" s="354" t="s">
        <v>89</v>
      </c>
      <c r="C1080" s="348" t="s">
        <v>116</v>
      </c>
      <c r="D1080" s="359" t="s">
        <v>117</v>
      </c>
      <c r="E1080" s="348" t="str">
        <f>+'Merluza común Industrial'!C10</f>
        <v xml:space="preserve">ASESORIAS FINANCIERAS Y COMUCACIONALES LTDA. </v>
      </c>
      <c r="F1080" s="354" t="s">
        <v>91</v>
      </c>
      <c r="G1080" s="354" t="s">
        <v>94</v>
      </c>
      <c r="H1080" s="356">
        <f>'Merluza común Industrial'!E10</f>
        <v>105.22556721972005</v>
      </c>
      <c r="I1080" s="356">
        <f>'Merluza común Industrial'!F10</f>
        <v>-140.30099999999999</v>
      </c>
      <c r="J1080" s="356">
        <f>'Merluza común Industrial'!G10</f>
        <v>-35.075432780279939</v>
      </c>
      <c r="K1080" s="356">
        <f>'Merluza común Industrial'!H10</f>
        <v>0</v>
      </c>
      <c r="L1080" s="356">
        <f>'Merluza común Industrial'!I10</f>
        <v>-35.075432780279939</v>
      </c>
      <c r="M1080" s="346">
        <f>'Merluza común Industrial'!J10</f>
        <v>0</v>
      </c>
      <c r="N1080" s="591" t="s">
        <v>258</v>
      </c>
      <c r="O1080" s="451">
        <f>Resumen_año!$C$5</f>
        <v>44018</v>
      </c>
      <c r="P1080" s="475">
        <v>2020</v>
      </c>
    </row>
    <row r="1081" spans="1:16" ht="15.75" customHeight="1">
      <c r="A1081" s="354" t="s">
        <v>88</v>
      </c>
      <c r="B1081" s="354" t="s">
        <v>89</v>
      </c>
      <c r="C1081" s="348" t="s">
        <v>116</v>
      </c>
      <c r="D1081" s="359" t="s">
        <v>117</v>
      </c>
      <c r="E1081" s="348" t="str">
        <f>+'Merluza común Industrial'!C10</f>
        <v xml:space="preserve">ASESORIAS FINANCIERAS Y COMUCACIONALES LTDA. </v>
      </c>
      <c r="F1081" s="351" t="s">
        <v>100</v>
      </c>
      <c r="G1081" s="354" t="s">
        <v>95</v>
      </c>
      <c r="H1081" s="356">
        <f>'Merluza común Industrial'!E11</f>
        <v>35.07517652544</v>
      </c>
      <c r="I1081" s="356">
        <f>'Merluza común Industrial'!F11</f>
        <v>0</v>
      </c>
      <c r="J1081" s="356">
        <f>'Merluza común Industrial'!G11</f>
        <v>-2.5625483993962916E-4</v>
      </c>
      <c r="K1081" s="356">
        <f>'Merluza común Industrial'!H11</f>
        <v>0</v>
      </c>
      <c r="L1081" s="356">
        <f>'Merluza común Industrial'!I11</f>
        <v>-2.5625483993962916E-4</v>
      </c>
      <c r="M1081" s="346">
        <f>'Merluza común Industrial'!J11</f>
        <v>0</v>
      </c>
      <c r="N1081" s="591" t="s">
        <v>258</v>
      </c>
      <c r="O1081" s="451">
        <f>Resumen_año!$C$5</f>
        <v>44018</v>
      </c>
      <c r="P1081" s="475">
        <v>2020</v>
      </c>
    </row>
    <row r="1082" spans="1:16" ht="15.75" customHeight="1">
      <c r="A1082" s="354" t="s">
        <v>88</v>
      </c>
      <c r="B1082" s="354" t="s">
        <v>89</v>
      </c>
      <c r="C1082" s="348" t="s">
        <v>116</v>
      </c>
      <c r="D1082" s="359" t="s">
        <v>117</v>
      </c>
      <c r="E1082" s="348" t="str">
        <f>+'Merluza común Industrial'!C10</f>
        <v xml:space="preserve">ASESORIAS FINANCIERAS Y COMUCACIONALES LTDA. </v>
      </c>
      <c r="F1082" s="354" t="s">
        <v>91</v>
      </c>
      <c r="G1082" s="354" t="s">
        <v>95</v>
      </c>
      <c r="H1082" s="356">
        <f>'Merluza común Industrial'!K10</f>
        <v>140.30074374516005</v>
      </c>
      <c r="I1082" s="356">
        <f>'Merluza común Industrial'!L10</f>
        <v>-140.30099999999999</v>
      </c>
      <c r="J1082" s="356">
        <f>'Merluza común Industrial'!M10</f>
        <v>-2.5625483993962916E-4</v>
      </c>
      <c r="K1082" s="356">
        <f>'Merluza común Industrial'!N10</f>
        <v>0</v>
      </c>
      <c r="L1082" s="356">
        <f>'Merluza común Industrial'!O10</f>
        <v>-2.5625483993962916E-4</v>
      </c>
      <c r="M1082" s="346">
        <f>'Merluza común Industrial'!P10</f>
        <v>0</v>
      </c>
      <c r="N1082" s="591" t="s">
        <v>258</v>
      </c>
      <c r="O1082" s="451">
        <f>Resumen_año!$C$5</f>
        <v>44018</v>
      </c>
      <c r="P1082" s="475">
        <v>2020</v>
      </c>
    </row>
    <row r="1083" spans="1:16" ht="15.75" customHeight="1">
      <c r="A1083" s="354" t="s">
        <v>88</v>
      </c>
      <c r="B1083" s="354" t="s">
        <v>89</v>
      </c>
      <c r="C1083" s="348" t="s">
        <v>116</v>
      </c>
      <c r="D1083" s="337" t="s">
        <v>117</v>
      </c>
      <c r="E1083" s="351" t="str">
        <f>+'Merluza común Industrial'!C14</f>
        <v xml:space="preserve">CAMANCHACA PESCA SUR S.A. </v>
      </c>
      <c r="F1083" s="354" t="s">
        <v>91</v>
      </c>
      <c r="G1083" s="354" t="s">
        <v>94</v>
      </c>
      <c r="H1083" s="356">
        <f>'Merluza común Industrial'!E14</f>
        <v>198.64703265120011</v>
      </c>
      <c r="I1083" s="356">
        <f>'Merluza común Industrial'!F14</f>
        <v>-2.0129999999999999</v>
      </c>
      <c r="J1083" s="356">
        <f>'Merluza común Industrial'!G14</f>
        <v>196.6340326512001</v>
      </c>
      <c r="K1083" s="356">
        <f>'Merluza común Industrial'!H14</f>
        <v>17.481999999999999</v>
      </c>
      <c r="L1083" s="356">
        <f>'Merluza común Industrial'!I14</f>
        <v>179.1520326512001</v>
      </c>
      <c r="M1083" s="346">
        <f>'Merluza común Industrial'!J14</f>
        <v>8.8906278146726012E-2</v>
      </c>
      <c r="N1083" s="591" t="s">
        <v>258</v>
      </c>
      <c r="O1083" s="451">
        <f>Resumen_año!$C$5</f>
        <v>44018</v>
      </c>
      <c r="P1083" s="475">
        <v>2020</v>
      </c>
    </row>
    <row r="1084" spans="1:16" ht="15.75" customHeight="1">
      <c r="A1084" s="354" t="s">
        <v>88</v>
      </c>
      <c r="B1084" s="354" t="s">
        <v>89</v>
      </c>
      <c r="C1084" s="348" t="s">
        <v>116</v>
      </c>
      <c r="D1084" s="359" t="s">
        <v>117</v>
      </c>
      <c r="E1084" s="351" t="str">
        <f>+'Merluza común Industrial'!C14</f>
        <v xml:space="preserve">CAMANCHACA PESCA SUR S.A. </v>
      </c>
      <c r="F1084" s="351" t="s">
        <v>100</v>
      </c>
      <c r="G1084" s="354" t="s">
        <v>95</v>
      </c>
      <c r="H1084" s="356">
        <f>'Merluza común Industrial'!E15</f>
        <v>66.215653862400004</v>
      </c>
      <c r="I1084" s="356">
        <f>'Merluza común Industrial'!F15</f>
        <v>0</v>
      </c>
      <c r="J1084" s="356">
        <f>'Merluza común Industrial'!G15</f>
        <v>245.36768651360012</v>
      </c>
      <c r="K1084" s="356">
        <f>'Merluza común Industrial'!H15</f>
        <v>0</v>
      </c>
      <c r="L1084" s="356">
        <f>'Merluza común Industrial'!I15</f>
        <v>245.36768651360012</v>
      </c>
      <c r="M1084" s="346">
        <f>'Merluza común Industrial'!J15</f>
        <v>0</v>
      </c>
      <c r="N1084" s="591" t="s">
        <v>258</v>
      </c>
      <c r="O1084" s="451">
        <f>Resumen_año!$C$5</f>
        <v>44018</v>
      </c>
      <c r="P1084" s="475">
        <v>2020</v>
      </c>
    </row>
    <row r="1085" spans="1:16" ht="15.75" customHeight="1">
      <c r="A1085" s="354" t="s">
        <v>88</v>
      </c>
      <c r="B1085" s="354" t="s">
        <v>89</v>
      </c>
      <c r="C1085" s="348" t="s">
        <v>116</v>
      </c>
      <c r="D1085" s="359" t="s">
        <v>117</v>
      </c>
      <c r="E1085" s="95" t="str">
        <f>+'Merluza común Industrial'!C14</f>
        <v xml:space="preserve">CAMANCHACA PESCA SUR S.A. </v>
      </c>
      <c r="F1085" s="354" t="s">
        <v>91</v>
      </c>
      <c r="G1085" s="354" t="s">
        <v>95</v>
      </c>
      <c r="H1085" s="356">
        <f>'Merluza común Industrial'!K14</f>
        <v>264.86268651360012</v>
      </c>
      <c r="I1085" s="356">
        <f>'Merluza común Industrial'!L14</f>
        <v>-2.0129999999999999</v>
      </c>
      <c r="J1085" s="356">
        <f>'Merluza común Industrial'!M14</f>
        <v>262.84968651360015</v>
      </c>
      <c r="K1085" s="356">
        <f>'Merluza común Industrial'!N14</f>
        <v>17.481999999999999</v>
      </c>
      <c r="L1085" s="356">
        <f>'Merluza común Industrial'!O14</f>
        <v>245.36768651360015</v>
      </c>
      <c r="M1085" s="346">
        <f>'Merluza común Industrial'!P14</f>
        <v>6.650949533887103E-2</v>
      </c>
      <c r="N1085" s="591" t="s">
        <v>258</v>
      </c>
      <c r="O1085" s="451">
        <f>Resumen_año!$C$5</f>
        <v>44018</v>
      </c>
      <c r="P1085" s="475">
        <v>2020</v>
      </c>
    </row>
    <row r="1086" spans="1:16" ht="15.75" customHeight="1">
      <c r="A1086" s="354" t="s">
        <v>88</v>
      </c>
      <c r="B1086" s="354" t="s">
        <v>89</v>
      </c>
      <c r="C1086" s="351" t="s">
        <v>116</v>
      </c>
      <c r="D1086" s="337" t="s">
        <v>117</v>
      </c>
      <c r="E1086" s="13" t="str">
        <f>+'Merluza común Industrial'!C32</f>
        <v>ISLA QUIHUA S.A</v>
      </c>
      <c r="F1086" s="354" t="s">
        <v>91</v>
      </c>
      <c r="G1086" s="354" t="s">
        <v>94</v>
      </c>
      <c r="H1086" s="356">
        <f>'Merluza común Industrial'!E32</f>
        <v>128.02033098840005</v>
      </c>
      <c r="I1086" s="356">
        <f>'Merluza común Industrial'!F32</f>
        <v>0</v>
      </c>
      <c r="J1086" s="356">
        <f>'Merluza común Industrial'!G32</f>
        <v>128.02033098840005</v>
      </c>
      <c r="K1086" s="356">
        <f>'Merluza común Industrial'!H32</f>
        <v>0</v>
      </c>
      <c r="L1086" s="356">
        <f>'Merluza común Industrial'!I32</f>
        <v>128.02033098840005</v>
      </c>
      <c r="M1086" s="346">
        <f>'Merluza común Industrial'!J32</f>
        <v>0</v>
      </c>
      <c r="N1086" s="591" t="s">
        <v>258</v>
      </c>
      <c r="O1086" s="451">
        <f>Resumen_año!$C$5</f>
        <v>44018</v>
      </c>
      <c r="P1086" s="475">
        <v>2020</v>
      </c>
    </row>
    <row r="1087" spans="1:16" ht="15.75" customHeight="1">
      <c r="A1087" s="354" t="s">
        <v>88</v>
      </c>
      <c r="B1087" s="354" t="s">
        <v>89</v>
      </c>
      <c r="C1087" s="348" t="s">
        <v>116</v>
      </c>
      <c r="D1087" s="359" t="s">
        <v>117</v>
      </c>
      <c r="E1087" s="13" t="str">
        <f>+'Merluza común Industrial'!C32</f>
        <v>ISLA QUIHUA S.A</v>
      </c>
      <c r="F1087" s="351" t="s">
        <v>100</v>
      </c>
      <c r="G1087" s="354" t="s">
        <v>95</v>
      </c>
      <c r="H1087" s="356">
        <f>'Merluza común Industrial'!E33</f>
        <v>42.673428396799999</v>
      </c>
      <c r="I1087" s="356">
        <f>'Merluza común Industrial'!F33</f>
        <v>0</v>
      </c>
      <c r="J1087" s="356">
        <f>'Merluza común Industrial'!G33</f>
        <v>170.69375938520005</v>
      </c>
      <c r="K1087" s="356">
        <f>'Merluza común Industrial'!H33</f>
        <v>0</v>
      </c>
      <c r="L1087" s="356">
        <f>'Merluza común Industrial'!I33</f>
        <v>170.69375938520005</v>
      </c>
      <c r="M1087" s="346">
        <f>'Merluza común Industrial'!J33</f>
        <v>0</v>
      </c>
      <c r="N1087" s="591" t="s">
        <v>258</v>
      </c>
      <c r="O1087" s="451">
        <f>Resumen_año!$C$5</f>
        <v>44018</v>
      </c>
      <c r="P1087" s="475">
        <v>2020</v>
      </c>
    </row>
    <row r="1088" spans="1:16" ht="15.75" customHeight="1">
      <c r="A1088" s="354" t="s">
        <v>88</v>
      </c>
      <c r="B1088" s="354" t="s">
        <v>89</v>
      </c>
      <c r="C1088" s="348" t="s">
        <v>116</v>
      </c>
      <c r="D1088" s="359" t="s">
        <v>117</v>
      </c>
      <c r="E1088" s="13" t="str">
        <f>+'Merluza común Industrial'!C32</f>
        <v>ISLA QUIHUA S.A</v>
      </c>
      <c r="F1088" s="354" t="s">
        <v>91</v>
      </c>
      <c r="G1088" s="354" t="s">
        <v>95</v>
      </c>
      <c r="H1088" s="356">
        <f>'Merluza común Industrial'!K32</f>
        <v>170.69375938520005</v>
      </c>
      <c r="I1088" s="356">
        <f>'Merluza común Industrial'!L32</f>
        <v>0</v>
      </c>
      <c r="J1088" s="356">
        <f>'Merluza común Industrial'!M32</f>
        <v>170.69375938520005</v>
      </c>
      <c r="K1088" s="356">
        <f>'Merluza común Industrial'!N32</f>
        <v>0</v>
      </c>
      <c r="L1088" s="356">
        <f>'Merluza común Industrial'!O32</f>
        <v>170.69375938520005</v>
      </c>
      <c r="M1088" s="346">
        <f>'Merluza común Industrial'!P32</f>
        <v>0</v>
      </c>
      <c r="N1088" s="591" t="s">
        <v>258</v>
      </c>
      <c r="O1088" s="451">
        <f>Resumen_año!$C$5</f>
        <v>44018</v>
      </c>
      <c r="P1088" s="475">
        <v>2020</v>
      </c>
    </row>
    <row r="1089" spans="1:16" ht="15.75" customHeight="1">
      <c r="A1089" s="354" t="s">
        <v>88</v>
      </c>
      <c r="B1089" s="354" t="s">
        <v>89</v>
      </c>
      <c r="C1089" s="348" t="s">
        <v>116</v>
      </c>
      <c r="D1089" s="359" t="s">
        <v>117</v>
      </c>
      <c r="E1089" s="348" t="str">
        <f>+'Merluza común Industrial'!C36</f>
        <v>JORGE COFRE REYES</v>
      </c>
      <c r="F1089" s="354" t="s">
        <v>91</v>
      </c>
      <c r="G1089" s="354" t="s">
        <v>94</v>
      </c>
      <c r="H1089" s="356">
        <f>'Merluza común Industrial'!E36</f>
        <v>0</v>
      </c>
      <c r="I1089" s="356">
        <f>'Merluza común Industrial'!F36</f>
        <v>2.0129999999999999</v>
      </c>
      <c r="J1089" s="356">
        <f>'Merluza común Industrial'!G36</f>
        <v>2.0129999999999999</v>
      </c>
      <c r="K1089" s="356">
        <f>'Merluza común Industrial'!H36</f>
        <v>0</v>
      </c>
      <c r="L1089" s="356">
        <f>'Merluza común Industrial'!I36</f>
        <v>2.0129999999999999</v>
      </c>
      <c r="M1089" s="346">
        <f>'Merluza común Industrial'!J36</f>
        <v>0</v>
      </c>
      <c r="N1089" s="591" t="s">
        <v>258</v>
      </c>
      <c r="O1089" s="451">
        <f>Resumen_año!$C$5</f>
        <v>44018</v>
      </c>
      <c r="P1089" s="475">
        <v>2020</v>
      </c>
    </row>
    <row r="1090" spans="1:16" ht="15.75" customHeight="1">
      <c r="A1090" s="354" t="s">
        <v>88</v>
      </c>
      <c r="B1090" s="354" t="s">
        <v>89</v>
      </c>
      <c r="C1090" s="348" t="s">
        <v>116</v>
      </c>
      <c r="D1090" s="359" t="s">
        <v>117</v>
      </c>
      <c r="E1090" s="351" t="str">
        <f>+'Merluza común Industrial'!C36</f>
        <v>JORGE COFRE REYES</v>
      </c>
      <c r="F1090" s="351" t="s">
        <v>100</v>
      </c>
      <c r="G1090" s="354" t="s">
        <v>95</v>
      </c>
      <c r="H1090" s="356">
        <f>'Merluza común Industrial'!E37</f>
        <v>0</v>
      </c>
      <c r="I1090" s="356">
        <f>'Merluza común Industrial'!F37</f>
        <v>0</v>
      </c>
      <c r="J1090" s="356">
        <f>'Merluza común Industrial'!G37</f>
        <v>2.0129999999999999</v>
      </c>
      <c r="K1090" s="356">
        <f>'Merluza común Industrial'!H37</f>
        <v>0</v>
      </c>
      <c r="L1090" s="356">
        <f>'Merluza común Industrial'!I37</f>
        <v>2.0129999999999999</v>
      </c>
      <c r="M1090" s="346">
        <f>'Merluza común Industrial'!J37</f>
        <v>0</v>
      </c>
      <c r="N1090" s="591" t="s">
        <v>258</v>
      </c>
      <c r="O1090" s="451">
        <f>Resumen_año!$C$5</f>
        <v>44018</v>
      </c>
      <c r="P1090" s="475">
        <v>2020</v>
      </c>
    </row>
    <row r="1091" spans="1:16" ht="15.75" customHeight="1">
      <c r="A1091" s="354" t="s">
        <v>88</v>
      </c>
      <c r="B1091" s="354" t="s">
        <v>89</v>
      </c>
      <c r="C1091" s="348" t="s">
        <v>116</v>
      </c>
      <c r="D1091" s="359" t="s">
        <v>117</v>
      </c>
      <c r="E1091" s="348" t="str">
        <f>+'Merluza común Industrial'!C36</f>
        <v>JORGE COFRE REYES</v>
      </c>
      <c r="F1091" s="354" t="s">
        <v>91</v>
      </c>
      <c r="G1091" s="354" t="s">
        <v>95</v>
      </c>
      <c r="H1091" s="356">
        <f>'Merluza común Industrial'!K36</f>
        <v>0</v>
      </c>
      <c r="I1091" s="356">
        <f>'Merluza común Industrial'!L36</f>
        <v>2.0129999999999999</v>
      </c>
      <c r="J1091" s="356">
        <f>'Merluza común Industrial'!M36</f>
        <v>2.0129999999999999</v>
      </c>
      <c r="K1091" s="356">
        <f>'Merluza común Industrial'!N36</f>
        <v>0</v>
      </c>
      <c r="L1091" s="356">
        <f>'Merluza común Industrial'!O36</f>
        <v>2.0129999999999999</v>
      </c>
      <c r="M1091" s="346">
        <f>'Merluza común Industrial'!P36</f>
        <v>0</v>
      </c>
      <c r="N1091" s="591" t="s">
        <v>258</v>
      </c>
      <c r="O1091" s="451">
        <f>Resumen_año!$C$5</f>
        <v>44018</v>
      </c>
      <c r="P1091" s="475">
        <v>2020</v>
      </c>
    </row>
    <row r="1092" spans="1:16" ht="15.75" customHeight="1">
      <c r="A1092" s="354" t="s">
        <v>88</v>
      </c>
      <c r="B1092" s="354" t="s">
        <v>89</v>
      </c>
      <c r="C1092" s="348" t="s">
        <v>116</v>
      </c>
      <c r="D1092" s="359" t="s">
        <v>117</v>
      </c>
      <c r="E1092" s="348" t="str">
        <f>+'Merluza común Industrial'!C52</f>
        <v xml:space="preserve">licitacion  Diciembre </v>
      </c>
      <c r="F1092" s="354" t="s">
        <v>91</v>
      </c>
      <c r="G1092" s="354" t="s">
        <v>94</v>
      </c>
      <c r="H1092" s="356">
        <f>+'Merluza común Industrial'!E52</f>
        <v>0</v>
      </c>
      <c r="I1092" s="356">
        <f>+'Merluza común Industrial'!F52</f>
        <v>0</v>
      </c>
      <c r="J1092" s="356">
        <f>+'Merluza común Industrial'!G52</f>
        <v>0</v>
      </c>
      <c r="K1092" s="356">
        <f>+'Merluza común Industrial'!H52</f>
        <v>0</v>
      </c>
      <c r="L1092" s="356">
        <f>+'Merluza común Industrial'!I52</f>
        <v>0</v>
      </c>
      <c r="M1092" s="356" t="e">
        <f>+'Merluza común Industrial'!J52</f>
        <v>#DIV/0!</v>
      </c>
      <c r="N1092" s="593" t="s">
        <v>258</v>
      </c>
      <c r="O1092" s="451">
        <f>Resumen_año!$C$5</f>
        <v>44018</v>
      </c>
      <c r="P1092" s="475">
        <v>2020</v>
      </c>
    </row>
    <row r="1093" spans="1:16" ht="15.75" customHeight="1">
      <c r="A1093" s="354" t="s">
        <v>88</v>
      </c>
      <c r="B1093" s="354" t="s">
        <v>89</v>
      </c>
      <c r="C1093" s="348" t="s">
        <v>116</v>
      </c>
      <c r="D1093" s="359" t="s">
        <v>117</v>
      </c>
      <c r="E1093" s="348" t="str">
        <f>+'Merluza común Industrial'!C52</f>
        <v xml:space="preserve">licitacion  Diciembre </v>
      </c>
      <c r="F1093" s="351" t="s">
        <v>100</v>
      </c>
      <c r="G1093" s="354" t="s">
        <v>95</v>
      </c>
      <c r="H1093" s="356">
        <f>+'Merluza común Industrial'!E53</f>
        <v>0</v>
      </c>
      <c r="I1093" s="356">
        <f>+'Merluza común Industrial'!F53</f>
        <v>0</v>
      </c>
      <c r="J1093" s="356">
        <f>+'Merluza común Industrial'!G53</f>
        <v>0</v>
      </c>
      <c r="K1093" s="356">
        <f>+'Merluza común Industrial'!H53</f>
        <v>0</v>
      </c>
      <c r="L1093" s="356">
        <f>+'Merluza común Industrial'!I53</f>
        <v>0</v>
      </c>
      <c r="M1093" s="356" t="e">
        <f>+'Merluza común Industrial'!J53</f>
        <v>#DIV/0!</v>
      </c>
      <c r="N1093" s="593" t="s">
        <v>258</v>
      </c>
      <c r="O1093" s="451">
        <f>Resumen_año!$C$5</f>
        <v>44018</v>
      </c>
      <c r="P1093" s="475">
        <v>2020</v>
      </c>
    </row>
    <row r="1094" spans="1:16" ht="15.75" customHeight="1">
      <c r="A1094" s="354" t="s">
        <v>88</v>
      </c>
      <c r="B1094" s="354" t="s">
        <v>89</v>
      </c>
      <c r="C1094" s="348" t="s">
        <v>116</v>
      </c>
      <c r="D1094" s="359" t="s">
        <v>117</v>
      </c>
      <c r="E1094" s="348" t="str">
        <f>+'Merluza común Industrial'!C52</f>
        <v xml:space="preserve">licitacion  Diciembre </v>
      </c>
      <c r="F1094" s="354" t="s">
        <v>91</v>
      </c>
      <c r="G1094" s="354" t="s">
        <v>95</v>
      </c>
      <c r="H1094" s="356">
        <f>+'Merluza común Industrial'!K52</f>
        <v>0</v>
      </c>
      <c r="I1094" s="356">
        <f>+'Merluza común Industrial'!L52</f>
        <v>0</v>
      </c>
      <c r="J1094" s="356">
        <f>+'Merluza común Industrial'!M52</f>
        <v>0</v>
      </c>
      <c r="K1094" s="356">
        <f>+'Merluza común Industrial'!N52</f>
        <v>0</v>
      </c>
      <c r="L1094" s="356">
        <f>+'Merluza común Industrial'!O52</f>
        <v>0</v>
      </c>
      <c r="M1094" s="356" t="e">
        <f>+'Merluza común Industrial'!P52</f>
        <v>#DIV/0!</v>
      </c>
      <c r="N1094" s="593" t="s">
        <v>258</v>
      </c>
      <c r="O1094" s="451">
        <f>Resumen_año!$C$5</f>
        <v>44018</v>
      </c>
      <c r="P1094" s="475">
        <v>2020</v>
      </c>
    </row>
    <row r="1095" spans="1:16" ht="15.75" customHeight="1">
      <c r="A1095" s="354" t="s">
        <v>88</v>
      </c>
      <c r="B1095" s="354" t="s">
        <v>89</v>
      </c>
      <c r="C1095" s="351" t="s">
        <v>116</v>
      </c>
      <c r="D1095" s="351" t="s">
        <v>118</v>
      </c>
      <c r="E1095" s="351" t="s">
        <v>119</v>
      </c>
      <c r="F1095" s="354" t="s">
        <v>91</v>
      </c>
      <c r="G1095" s="354" t="s">
        <v>95</v>
      </c>
      <c r="H1095" s="356">
        <f>'Merluza común Industrial'!K61</f>
        <v>22362.602163739568</v>
      </c>
      <c r="I1095" s="356">
        <f>'Merluza común Industrial'!L61</f>
        <v>35.000000000000078</v>
      </c>
      <c r="J1095" s="356">
        <f>'Merluza común Industrial'!M61</f>
        <v>22397.602163739568</v>
      </c>
      <c r="K1095" s="356">
        <f>'Merluza común Industrial'!N61</f>
        <v>9732.884</v>
      </c>
      <c r="L1095" s="356">
        <f>'Merluza común Industrial'!O61</f>
        <v>12664.718163739568</v>
      </c>
      <c r="M1095" s="434">
        <f>'Merluza común Industrial'!P61</f>
        <v>0.43455026698156912</v>
      </c>
      <c r="N1095" s="591" t="s">
        <v>258</v>
      </c>
      <c r="O1095" s="451">
        <f>Resumen_año!$C$5</f>
        <v>44018</v>
      </c>
      <c r="P1095" s="475">
        <v>2020</v>
      </c>
    </row>
    <row r="1104" spans="1:16" ht="15.75" customHeight="1">
      <c r="E1104" s="348">
        <v>1043</v>
      </c>
      <c r="F1104" s="348">
        <v>212</v>
      </c>
      <c r="G1104" s="348">
        <f>E1104-F1104</f>
        <v>831</v>
      </c>
    </row>
  </sheetData>
  <pageMargins left="0.7" right="0.7" top="0.75" bottom="0.75" header="0.3" footer="0.3"/>
  <pageSetup paperSize="1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G13" sqref="G13:G14"/>
    </sheetView>
  </sheetViews>
  <sheetFormatPr baseColWidth="10" defaultRowHeight="15"/>
  <cols>
    <col min="1" max="1" width="31.28515625" customWidth="1"/>
    <col min="6" max="6" width="15.5703125" bestFit="1" customWidth="1"/>
    <col min="8" max="8" width="12.5703125" bestFit="1" customWidth="1"/>
    <col min="11" max="11" width="19.140625" customWidth="1"/>
  </cols>
  <sheetData>
    <row r="1" spans="1:19">
      <c r="C1" t="s">
        <v>464</v>
      </c>
      <c r="D1" t="s">
        <v>465</v>
      </c>
      <c r="E1" t="s">
        <v>466</v>
      </c>
    </row>
    <row r="2" spans="1:19" ht="15.75" thickBot="1">
      <c r="F2">
        <f>'Merluza común Industrial'!E63</f>
        <v>22362.602163739568</v>
      </c>
      <c r="G2">
        <f>'Merluza común Industrial'!E72</f>
        <v>0.7500000670762661</v>
      </c>
      <c r="H2">
        <f>'Merluza común Industrial'!E73</f>
        <v>0.24999993292373393</v>
      </c>
      <c r="K2" t="s">
        <v>466</v>
      </c>
      <c r="L2" t="s">
        <v>467</v>
      </c>
      <c r="M2" t="s">
        <v>468</v>
      </c>
    </row>
    <row r="3" spans="1:19">
      <c r="A3" s="808" t="s">
        <v>304</v>
      </c>
      <c r="B3" s="222" t="s">
        <v>55</v>
      </c>
      <c r="C3" s="479">
        <f>1.208+8.386+16.772+14.927</f>
        <v>41.292999999999999</v>
      </c>
      <c r="D3" s="911">
        <v>55.058</v>
      </c>
      <c r="E3" s="911">
        <f>0.000072+0.0005+0.001+0.00089</f>
        <v>2.4619999999999998E-3</v>
      </c>
      <c r="F3" s="857">
        <f>E3*$F$2</f>
        <v>55.056726527126813</v>
      </c>
      <c r="G3" s="857">
        <f>D3-F3</f>
        <v>1.2734728731871314E-3</v>
      </c>
      <c r="H3" s="481">
        <f>F3*$G$2</f>
        <v>41.292548588344751</v>
      </c>
      <c r="I3" s="857"/>
      <c r="J3" s="911">
        <f>0.000072+0.0005+0.001+0.00089</f>
        <v>2.4619999999999998E-3</v>
      </c>
      <c r="K3" s="902">
        <f>I3+J3</f>
        <v>2.4619999999999998E-3</v>
      </c>
      <c r="L3" s="857">
        <f>$F$2*K3</f>
        <v>55.056726527126813</v>
      </c>
      <c r="M3" s="2">
        <f>L3*$G$2</f>
        <v>41.292548588344751</v>
      </c>
      <c r="O3" s="902">
        <v>2.4619999999999998E-3</v>
      </c>
      <c r="S3">
        <v>22363</v>
      </c>
    </row>
    <row r="4" spans="1:19" ht="15.75" thickBot="1">
      <c r="A4" s="809"/>
      <c r="B4" s="223" t="s">
        <v>61</v>
      </c>
      <c r="C4" s="479">
        <f>0.403+2.795+5.591+4.976</f>
        <v>13.765000000000001</v>
      </c>
      <c r="D4" s="906"/>
      <c r="E4" s="906"/>
      <c r="F4" s="844"/>
      <c r="G4" s="844"/>
      <c r="H4" s="481">
        <f>F3*$H$2</f>
        <v>13.764177938782066</v>
      </c>
      <c r="I4" s="844"/>
      <c r="J4" s="906"/>
      <c r="K4" s="903"/>
      <c r="L4" s="906"/>
      <c r="M4" s="2">
        <f>L3*$H$2</f>
        <v>13.764177938782066</v>
      </c>
      <c r="O4" s="903"/>
      <c r="R4">
        <v>1.5429999999999999E-2</v>
      </c>
      <c r="S4">
        <f>R4*S3</f>
        <v>345.06108999999998</v>
      </c>
    </row>
    <row r="5" spans="1:19">
      <c r="A5" s="808" t="s">
        <v>65</v>
      </c>
      <c r="B5" s="223" t="s">
        <v>55</v>
      </c>
      <c r="C5" s="479">
        <f>126.9318+4.193+4.193+8.386+8.386+8.386+8.386+8.386+8.386+8.386+8.386+8.386+50.316+83.86</f>
        <v>344.96780000000001</v>
      </c>
      <c r="D5" s="909">
        <v>459.95440000000002</v>
      </c>
      <c r="E5" s="909">
        <f>0.0075681+0.00025+0.00025+0.0005+0.0005+0.0005+0.0005+0.0005+0.0005+0.0005+0.0005+0.0005+0.003+0.005</f>
        <v>2.0568100000000006E-2</v>
      </c>
      <c r="F5" s="857">
        <f t="shared" ref="F5" si="0">E5*$F$2</f>
        <v>459.95623756401193</v>
      </c>
      <c r="G5" s="857">
        <f t="shared" ref="G5" si="1">D5-F5</f>
        <v>-1.8375640119074887E-3</v>
      </c>
      <c r="H5" s="482">
        <f>F5*$G$2</f>
        <v>344.96720902515591</v>
      </c>
      <c r="I5" s="907">
        <f>0.002+0.001+0.001+0.001+0.001+0.001+0.001+0.005+0.0025+0.0025+0.002</f>
        <v>2.0000000000000004E-2</v>
      </c>
      <c r="J5" s="908">
        <f>0.0075681+0.00025+0.00025+0.0005+0.0005+0.0005+0.0005+0.0005+0.0005+0.0005+0.0005+0.0005+0.003+0.005</f>
        <v>2.0568100000000006E-2</v>
      </c>
      <c r="K5" s="904">
        <f>I5+J5</f>
        <v>4.056810000000001E-2</v>
      </c>
      <c r="L5" s="907">
        <f>$F$2*K5</f>
        <v>907.20828083880338</v>
      </c>
      <c r="M5" s="483">
        <f t="shared" ref="M5" si="2">L5*$G$2</f>
        <v>680.40627148124656</v>
      </c>
      <c r="O5" s="904">
        <v>4.056810000000001E-2</v>
      </c>
    </row>
    <row r="6" spans="1:19" ht="15.75" thickBot="1">
      <c r="A6" s="809"/>
      <c r="B6" s="223" t="s">
        <v>61</v>
      </c>
      <c r="C6" s="479">
        <f>42.3106+1.398+1.398+2.795+2.795+2.795+2.795+2.795+2.795+2.795+2.795+2.795+16.772+27.953</f>
        <v>114.98660000000001</v>
      </c>
      <c r="D6" s="909"/>
      <c r="E6" s="909"/>
      <c r="F6" s="844"/>
      <c r="G6" s="844"/>
      <c r="H6" s="482">
        <f>F5*$H$2</f>
        <v>114.989028538856</v>
      </c>
      <c r="I6" s="912"/>
      <c r="J6" s="908"/>
      <c r="K6" s="905"/>
      <c r="L6" s="908"/>
      <c r="M6" s="483">
        <f t="shared" ref="M6" si="3">L5*$H$2</f>
        <v>226.80200935755681</v>
      </c>
      <c r="O6" s="905"/>
    </row>
    <row r="7" spans="1:19">
      <c r="A7" s="808" t="s">
        <v>305</v>
      </c>
      <c r="B7" s="223" t="s">
        <v>55</v>
      </c>
      <c r="C7" s="479">
        <v>105.226</v>
      </c>
      <c r="D7" s="909">
        <v>140.30099999999999</v>
      </c>
      <c r="E7" s="909">
        <v>6.2738999999999998E-3</v>
      </c>
      <c r="F7" s="857">
        <f t="shared" ref="F7" si="4">E7*$F$2</f>
        <v>140.30072971508568</v>
      </c>
      <c r="G7" s="857">
        <f t="shared" ref="G7" si="5">D7-F7</f>
        <v>2.7028491430769463E-4</v>
      </c>
      <c r="H7" s="481">
        <f t="shared" ref="H7" si="6">F7*$G$2</f>
        <v>105.22555669716334</v>
      </c>
      <c r="I7" s="857"/>
      <c r="J7" s="909">
        <v>6.2738999999999998E-3</v>
      </c>
      <c r="K7" s="902">
        <f>I7+J7</f>
        <v>6.2738999999999998E-3</v>
      </c>
      <c r="L7" s="857">
        <f t="shared" ref="L7" si="7">$F$2*K7</f>
        <v>140.30072971508568</v>
      </c>
      <c r="M7" s="2">
        <f t="shared" ref="M7" si="8">L7*$G$2</f>
        <v>105.22555669716334</v>
      </c>
      <c r="O7" s="902">
        <v>6.2738999999999998E-3</v>
      </c>
    </row>
    <row r="8" spans="1:19" ht="15.75" thickBot="1">
      <c r="A8" s="809"/>
      <c r="B8" s="223" t="s">
        <v>61</v>
      </c>
      <c r="C8" s="479">
        <v>35.075000000000003</v>
      </c>
      <c r="D8" s="909"/>
      <c r="E8" s="909"/>
      <c r="F8" s="844"/>
      <c r="G8" s="844"/>
      <c r="H8" s="481">
        <f t="shared" ref="H8" si="9">F7*$H$2</f>
        <v>35.075173017922346</v>
      </c>
      <c r="I8" s="844"/>
      <c r="J8" s="909"/>
      <c r="K8" s="903"/>
      <c r="L8" s="906"/>
      <c r="M8" s="2">
        <f t="shared" ref="M8" si="10">L7*$H$2</f>
        <v>35.075173017922346</v>
      </c>
      <c r="O8" s="903"/>
    </row>
    <row r="9" spans="1:19">
      <c r="A9" s="808" t="s">
        <v>306</v>
      </c>
      <c r="B9" s="223" t="s">
        <v>55</v>
      </c>
      <c r="C9" s="479">
        <f>1.273+16.772+16.772+6.541</f>
        <v>41.35799999999999</v>
      </c>
      <c r="D9" s="909">
        <v>55.143999999999991</v>
      </c>
      <c r="E9" s="909">
        <f>0.0000759+0.001+0.001+0.00039</f>
        <v>2.4659000000000005E-3</v>
      </c>
      <c r="F9" s="857">
        <f t="shared" ref="F9" si="11">E9*$F$2</f>
        <v>55.14394067556541</v>
      </c>
      <c r="G9" s="857">
        <f t="shared" ref="G9" si="12">D9-F9</f>
        <v>5.9324434580787511E-5</v>
      </c>
      <c r="H9" s="482">
        <f t="shared" ref="H9" si="13">F9*$G$2</f>
        <v>41.357959205523699</v>
      </c>
      <c r="I9" s="907">
        <f>0.001+0.001+0.001</f>
        <v>3.0000000000000001E-3</v>
      </c>
      <c r="J9" s="908">
        <f>0.0000759+0.001+0.001+0.00039</f>
        <v>2.4659000000000005E-3</v>
      </c>
      <c r="K9" s="904">
        <f>I9+J9</f>
        <v>5.465900000000001E-3</v>
      </c>
      <c r="L9" s="907">
        <f t="shared" ref="L9" si="14">$F$2*K9</f>
        <v>122.23174716678413</v>
      </c>
      <c r="M9" s="483">
        <f t="shared" ref="M9" si="15">L9*$G$2</f>
        <v>91.673818573937297</v>
      </c>
      <c r="O9" s="904">
        <v>5.465900000000001E-3</v>
      </c>
    </row>
    <row r="10" spans="1:19" ht="15.75" thickBot="1">
      <c r="A10" s="809"/>
      <c r="B10" s="223" t="s">
        <v>61</v>
      </c>
      <c r="C10" s="479">
        <f>0.424+5.591+5.591+2.18</f>
        <v>13.786000000000001</v>
      </c>
      <c r="D10" s="909"/>
      <c r="E10" s="909"/>
      <c r="F10" s="844"/>
      <c r="G10" s="844"/>
      <c r="H10" s="482">
        <f t="shared" ref="H10" si="16">F9*$H$2</f>
        <v>13.785981470041715</v>
      </c>
      <c r="I10" s="912"/>
      <c r="J10" s="908"/>
      <c r="K10" s="905"/>
      <c r="L10" s="908"/>
      <c r="M10" s="483">
        <f t="shared" ref="M10" si="17">L9*$H$2</f>
        <v>30.557928592846839</v>
      </c>
      <c r="O10" s="905"/>
    </row>
    <row r="11" spans="1:19">
      <c r="A11" s="816" t="s">
        <v>307</v>
      </c>
      <c r="B11" s="223" t="s">
        <v>55</v>
      </c>
      <c r="C11" s="479">
        <v>198.64699999999999</v>
      </c>
      <c r="D11" s="909">
        <v>264.863</v>
      </c>
      <c r="E11" s="909">
        <v>1.1844E-2</v>
      </c>
      <c r="F11" s="857">
        <f t="shared" ref="F11" si="18">E11*$F$2</f>
        <v>264.86266002733146</v>
      </c>
      <c r="G11" s="857">
        <f t="shared" ref="G11" si="19">D11-F11</f>
        <v>3.3997266854157715E-4</v>
      </c>
      <c r="H11" s="481">
        <f t="shared" ref="H11" si="20">F11*$G$2</f>
        <v>198.64701278649684</v>
      </c>
      <c r="I11" s="857"/>
      <c r="J11" s="909">
        <v>1.1844E-2</v>
      </c>
      <c r="K11" s="902">
        <f>I11+J11</f>
        <v>1.1844E-2</v>
      </c>
      <c r="L11" s="857">
        <f t="shared" ref="L11" si="21">$F$2*K11</f>
        <v>264.86266002733146</v>
      </c>
      <c r="M11" s="2">
        <f t="shared" ref="M11" si="22">L11*$G$2</f>
        <v>198.64701278649684</v>
      </c>
      <c r="O11" s="902">
        <v>1.1844E-2</v>
      </c>
    </row>
    <row r="12" spans="1:19" ht="15.75" thickBot="1">
      <c r="A12" s="809"/>
      <c r="B12" s="223" t="s">
        <v>61</v>
      </c>
      <c r="C12" s="479">
        <v>66.215999999999994</v>
      </c>
      <c r="D12" s="909"/>
      <c r="E12" s="909"/>
      <c r="F12" s="844"/>
      <c r="G12" s="844"/>
      <c r="H12" s="481">
        <f t="shared" ref="H12" si="23">F11*$H$2</f>
        <v>66.215647240834613</v>
      </c>
      <c r="I12" s="844"/>
      <c r="J12" s="909"/>
      <c r="K12" s="903"/>
      <c r="L12" s="906"/>
      <c r="M12" s="2">
        <f t="shared" ref="M12" si="24">L11*$H$2</f>
        <v>66.215647240834613</v>
      </c>
      <c r="O12" s="903"/>
    </row>
    <row r="13" spans="1:19">
      <c r="A13" s="808" t="s">
        <v>131</v>
      </c>
      <c r="B13" s="224" t="s">
        <v>55</v>
      </c>
      <c r="C13" s="477">
        <v>126.07</v>
      </c>
      <c r="D13" s="910">
        <v>168.09299999999999</v>
      </c>
      <c r="E13" s="910">
        <v>7.5167000000000003E-3</v>
      </c>
      <c r="F13" s="857">
        <f t="shared" ref="F13" si="25">E13*$F$2</f>
        <v>168.09297168418121</v>
      </c>
      <c r="G13" s="857">
        <f t="shared" ref="G13" si="26">D13-F13</f>
        <v>2.8315818781265989E-5</v>
      </c>
      <c r="H13" s="481">
        <f t="shared" ref="H13" si="27">F13*$G$2</f>
        <v>126.0697400381848</v>
      </c>
      <c r="I13" s="857"/>
      <c r="J13" s="910">
        <v>7.5167000000000003E-3</v>
      </c>
      <c r="K13" s="902">
        <f>I13+J13</f>
        <v>7.5167000000000003E-3</v>
      </c>
      <c r="L13" s="857">
        <f t="shared" ref="L13" si="28">$F$2*K13</f>
        <v>168.09297168418121</v>
      </c>
      <c r="M13" s="2">
        <f t="shared" ref="M13" si="29">L13*$G$2</f>
        <v>126.0697400381848</v>
      </c>
      <c r="O13" s="902">
        <v>7.5167000000000003E-3</v>
      </c>
    </row>
    <row r="14" spans="1:19" ht="15.75" thickBot="1">
      <c r="A14" s="809"/>
      <c r="B14" s="224" t="s">
        <v>61</v>
      </c>
      <c r="C14" s="477">
        <v>42.023000000000003</v>
      </c>
      <c r="D14" s="910"/>
      <c r="E14" s="910"/>
      <c r="F14" s="844"/>
      <c r="G14" s="844"/>
      <c r="H14" s="481">
        <f t="shared" ref="H14" si="30">F13*$H$2</f>
        <v>42.023231645996411</v>
      </c>
      <c r="I14" s="844"/>
      <c r="J14" s="910"/>
      <c r="K14" s="903"/>
      <c r="L14" s="906"/>
      <c r="M14" s="2">
        <f t="shared" ref="M14" si="31">L13*$H$2</f>
        <v>42.023231645996411</v>
      </c>
      <c r="O14" s="903"/>
    </row>
    <row r="15" spans="1:19">
      <c r="A15" s="808" t="s">
        <v>308</v>
      </c>
      <c r="B15" s="223" t="s">
        <v>55</v>
      </c>
      <c r="C15" s="479">
        <v>8.6059999999999999</v>
      </c>
      <c r="D15" s="909">
        <v>11.475</v>
      </c>
      <c r="E15" s="909">
        <v>5.1309999999999995E-4</v>
      </c>
      <c r="F15" s="857">
        <f t="shared" ref="F15" si="32">E15*$F$2</f>
        <v>11.474251170214771</v>
      </c>
      <c r="G15" s="857">
        <f t="shared" ref="G15" si="33">D15-F15</f>
        <v>7.4882978522872179E-4</v>
      </c>
      <c r="H15" s="481">
        <f t="shared" ref="H15" si="34">F15*$G$2</f>
        <v>8.6056891473110024</v>
      </c>
      <c r="I15" s="857"/>
      <c r="J15" s="909">
        <v>5.1309999999999995E-4</v>
      </c>
      <c r="K15" s="902">
        <f t="shared" ref="K15" si="35">I15+J15</f>
        <v>5.1309999999999995E-4</v>
      </c>
      <c r="L15" s="857">
        <f t="shared" ref="L15" si="36">$F$2*K15</f>
        <v>11.474251170214771</v>
      </c>
      <c r="M15" s="2">
        <f t="shared" ref="M15" si="37">L15*$G$2</f>
        <v>8.6056891473110024</v>
      </c>
      <c r="O15" s="902">
        <v>5.1309999999999995E-4</v>
      </c>
    </row>
    <row r="16" spans="1:19" ht="15.75" thickBot="1">
      <c r="A16" s="809"/>
      <c r="B16" s="223" t="s">
        <v>61</v>
      </c>
      <c r="C16" s="479">
        <v>2.8690000000000002</v>
      </c>
      <c r="D16" s="909"/>
      <c r="E16" s="909"/>
      <c r="F16" s="844"/>
      <c r="G16" s="844"/>
      <c r="H16" s="481">
        <f t="shared" ref="H16" si="38">F15*$H$2</f>
        <v>2.8685620229037685</v>
      </c>
      <c r="I16" s="844"/>
      <c r="J16" s="909"/>
      <c r="K16" s="903"/>
      <c r="L16" s="906"/>
      <c r="M16" s="2">
        <f t="shared" ref="M16" si="39">L15*$H$2</f>
        <v>2.8685620229037685</v>
      </c>
      <c r="O16" s="903"/>
    </row>
    <row r="17" spans="1:15">
      <c r="A17" s="808" t="s">
        <v>309</v>
      </c>
      <c r="B17" s="223" t="s">
        <v>55</v>
      </c>
      <c r="C17" s="479">
        <f>153.623+462.575+105.226+4.193+4.193+8.386+8.386+8.386+8.386+8.386+8.386+8.386+8.386+8.386+16.772+16.772+16.772+16.772+16.772+10.231+33.544+33.544+27.003+83.86</f>
        <v>1077.3259999999998</v>
      </c>
      <c r="D17" s="909">
        <v>1436.4329999999998</v>
      </c>
      <c r="E17" s="909">
        <f>0.0091595+0.0275803+0.0062739+0.00025+0.00025+0.0005+0.0005+0.0005+0.0005+0.0005+0.0005+0.0005+0.0005+0.0005+0.001+0.001+0.001+0.001+0.001+0.00061+0.002+0.002+0.00161+0.005</f>
        <v>6.4233700000000005E-2</v>
      </c>
      <c r="F17" s="857">
        <f t="shared" ref="F17" si="40">E17*$F$2</f>
        <v>1436.4326786049985</v>
      </c>
      <c r="G17" s="857">
        <f t="shared" ref="G17" si="41">D17-F17</f>
        <v>3.2139500126504572E-4</v>
      </c>
      <c r="H17" s="482">
        <f t="shared" ref="H17" si="42">F17*$G$2</f>
        <v>1077.3246053042894</v>
      </c>
      <c r="I17" s="907">
        <f>0.002+0.002+0.001+0.005+0.005+0.0025+0.0025</f>
        <v>1.9999999999999997E-2</v>
      </c>
      <c r="J17" s="908">
        <f>0.0091595+0.0275803+0.0062739+0.00025+0.00025+0.0005+0.0005+0.0005+0.0005+0.0005+0.0005+0.0005+0.0005+0.0005+0.001+0.001+0.001+0.001+0.001+0.00061+0.002+0.002+0.00161+0.005</f>
        <v>6.4233700000000005E-2</v>
      </c>
      <c r="K17" s="904">
        <f t="shared" ref="K17" si="43">I17+J17</f>
        <v>8.4233699999999995E-2</v>
      </c>
      <c r="L17" s="907">
        <f t="shared" ref="L17" si="44">$F$2*K17</f>
        <v>1883.6847218797895</v>
      </c>
      <c r="M17" s="483">
        <f t="shared" ref="M17" si="45">L17*$G$2</f>
        <v>1412.7636677603798</v>
      </c>
      <c r="O17" s="904">
        <v>8.4233699999999995E-2</v>
      </c>
    </row>
    <row r="18" spans="1:15" ht="15.75" thickBot="1">
      <c r="A18" s="809"/>
      <c r="B18" s="223" t="s">
        <v>61</v>
      </c>
      <c r="C18" s="479">
        <f>51.208+154.192+35.075+1.398+1.398+2.795+2.795+2.795+2.795+2.795+2.795+2.795+2.795+2.795+5.591+5.591+5.591+5.591+5.591+3.41+11.181+11.181+9.001+27.953</f>
        <v>359.10700000000003</v>
      </c>
      <c r="D18" s="909"/>
      <c r="E18" s="909"/>
      <c r="F18" s="844"/>
      <c r="G18" s="844"/>
      <c r="H18" s="482">
        <f t="shared" ref="H18" si="46">F17*$H$2</f>
        <v>359.10807330070907</v>
      </c>
      <c r="I18" s="912"/>
      <c r="J18" s="908"/>
      <c r="K18" s="905"/>
      <c r="L18" s="908"/>
      <c r="M18" s="483">
        <f t="shared" ref="M18" si="47">L17*$H$2</f>
        <v>470.9210541194098</v>
      </c>
      <c r="O18" s="905"/>
    </row>
    <row r="19" spans="1:15">
      <c r="A19" s="808" t="s">
        <v>310</v>
      </c>
      <c r="B19" s="224" t="s">
        <v>55</v>
      </c>
      <c r="C19" s="477">
        <v>260.72300000000001</v>
      </c>
      <c r="D19" s="910">
        <v>347.63100000000003</v>
      </c>
      <c r="E19" s="910">
        <v>1.55452E-2</v>
      </c>
      <c r="F19" s="857">
        <f t="shared" ref="F19" si="48">E19*$F$2</f>
        <v>347.63112315576433</v>
      </c>
      <c r="G19" s="857">
        <f t="shared" ref="G19" si="49">D19-F19</f>
        <v>-1.2315576429955399E-4</v>
      </c>
      <c r="H19" s="481">
        <f t="shared" ref="H19" si="50">F19*$G$2</f>
        <v>260.72336568462094</v>
      </c>
      <c r="I19" s="857"/>
      <c r="J19" s="910">
        <v>1.55452E-2</v>
      </c>
      <c r="K19" s="902">
        <f t="shared" ref="K19" si="51">I19+J19</f>
        <v>1.55452E-2</v>
      </c>
      <c r="L19" s="857">
        <f t="shared" ref="L19" si="52">$F$2*K19</f>
        <v>347.63112315576433</v>
      </c>
      <c r="M19" s="2">
        <f t="shared" ref="M19" si="53">L19*$G$2</f>
        <v>260.72336568462094</v>
      </c>
      <c r="O19" s="902">
        <v>1.55452E-2</v>
      </c>
    </row>
    <row r="20" spans="1:15" ht="15.75" thickBot="1">
      <c r="A20" s="809"/>
      <c r="B20" s="224" t="s">
        <v>61</v>
      </c>
      <c r="C20" s="477">
        <v>86.908000000000001</v>
      </c>
      <c r="D20" s="910"/>
      <c r="E20" s="910"/>
      <c r="F20" s="844"/>
      <c r="G20" s="844"/>
      <c r="H20" s="481">
        <f t="shared" ref="H20" si="54">F19*$H$2</f>
        <v>86.90775747114337</v>
      </c>
      <c r="I20" s="844"/>
      <c r="J20" s="910"/>
      <c r="K20" s="903"/>
      <c r="L20" s="906"/>
      <c r="M20" s="2">
        <f t="shared" ref="M20" si="55">L19*$H$2</f>
        <v>86.90775747114337</v>
      </c>
      <c r="O20" s="903"/>
    </row>
    <row r="21" spans="1:15">
      <c r="A21" s="823" t="s">
        <v>443</v>
      </c>
      <c r="B21" s="224" t="s">
        <v>55</v>
      </c>
      <c r="C21" s="477">
        <v>0.317</v>
      </c>
      <c r="D21" s="910">
        <v>0.42299999999999999</v>
      </c>
      <c r="E21" s="910">
        <v>1.8899999999999999E-5</v>
      </c>
      <c r="F21" s="857">
        <f t="shared" ref="F21" si="56">E21*$F$2</f>
        <v>0.42265318089467779</v>
      </c>
      <c r="G21" s="857">
        <f t="shared" ref="G21" si="57">D21-F21</f>
        <v>3.4681910532219362E-4</v>
      </c>
      <c r="H21" s="481">
        <f t="shared" ref="H21" si="58">F21*$G$2</f>
        <v>0.31698991402100557</v>
      </c>
      <c r="I21" s="857"/>
      <c r="J21" s="910">
        <v>1.8899999999999999E-5</v>
      </c>
      <c r="K21" s="902">
        <f t="shared" ref="K21" si="59">I21+J21</f>
        <v>1.8899999999999999E-5</v>
      </c>
      <c r="L21" s="857">
        <f t="shared" ref="L21" si="60">$F$2*K21</f>
        <v>0.42265318089467779</v>
      </c>
      <c r="M21" s="2">
        <f t="shared" ref="M21" si="61">L21*$G$2</f>
        <v>0.31698991402100557</v>
      </c>
      <c r="O21" s="902">
        <v>1.8899999999999999E-5</v>
      </c>
    </row>
    <row r="22" spans="1:15" ht="15.75" thickBot="1">
      <c r="A22" s="824"/>
      <c r="B22" s="224" t="s">
        <v>61</v>
      </c>
      <c r="C22" s="477">
        <v>0.106</v>
      </c>
      <c r="D22" s="910"/>
      <c r="E22" s="910"/>
      <c r="F22" s="844"/>
      <c r="G22" s="844"/>
      <c r="H22" s="481">
        <f t="shared" ref="H22" si="62">F21*$H$2</f>
        <v>0.10566326687367224</v>
      </c>
      <c r="I22" s="844"/>
      <c r="J22" s="910"/>
      <c r="K22" s="903"/>
      <c r="L22" s="906"/>
      <c r="M22" s="2">
        <f t="shared" ref="M22" si="63">L21*$H$2</f>
        <v>0.10566326687367224</v>
      </c>
      <c r="O22" s="903"/>
    </row>
    <row r="23" spans="1:15">
      <c r="A23" s="808" t="s">
        <v>114</v>
      </c>
      <c r="B23" s="223" t="s">
        <v>55</v>
      </c>
      <c r="C23" s="479">
        <v>446.32299999999998</v>
      </c>
      <c r="D23" s="909">
        <v>595.09699999999998</v>
      </c>
      <c r="E23" s="909">
        <v>2.6611300000000001E-2</v>
      </c>
      <c r="F23" s="857">
        <f t="shared" ref="F23" si="64">E23*$F$2</f>
        <v>595.09791495992283</v>
      </c>
      <c r="G23" s="857">
        <f t="shared" ref="G23" si="65">D23-F23</f>
        <v>-9.1495992285217653E-4</v>
      </c>
      <c r="H23" s="481">
        <f t="shared" ref="H23" si="66">F23*$G$2</f>
        <v>446.32347613688825</v>
      </c>
      <c r="I23" s="857"/>
      <c r="J23" s="909">
        <v>2.6611300000000001E-2</v>
      </c>
      <c r="K23" s="902">
        <f t="shared" ref="K23" si="67">I23+J23</f>
        <v>2.6611300000000001E-2</v>
      </c>
      <c r="L23" s="857">
        <f t="shared" ref="L23" si="68">$F$2*K23</f>
        <v>595.09791495992283</v>
      </c>
      <c r="M23" s="2">
        <f t="shared" ref="M23" si="69">L23*$G$2</f>
        <v>446.32347613688825</v>
      </c>
      <c r="O23" s="902">
        <v>2.6611300000000001E-2</v>
      </c>
    </row>
    <row r="24" spans="1:15" ht="15.75" thickBot="1">
      <c r="A24" s="809"/>
      <c r="B24" s="223" t="s">
        <v>61</v>
      </c>
      <c r="C24" s="479">
        <v>148.774</v>
      </c>
      <c r="D24" s="909"/>
      <c r="E24" s="909"/>
      <c r="F24" s="844"/>
      <c r="G24" s="844"/>
      <c r="H24" s="481">
        <f t="shared" ref="H24" si="70">F23*$H$2</f>
        <v>148.77443882303461</v>
      </c>
      <c r="I24" s="844"/>
      <c r="J24" s="909"/>
      <c r="K24" s="903"/>
      <c r="L24" s="906"/>
      <c r="M24" s="2">
        <f t="shared" ref="M24" si="71">L23*$H$2</f>
        <v>148.77443882303461</v>
      </c>
      <c r="O24" s="903"/>
    </row>
    <row r="25" spans="1:15">
      <c r="A25" s="808" t="s">
        <v>311</v>
      </c>
      <c r="B25" s="223" t="s">
        <v>55</v>
      </c>
      <c r="C25" s="479">
        <v>78.212999999999994</v>
      </c>
      <c r="D25" s="909">
        <v>104.28399999999999</v>
      </c>
      <c r="E25" s="909">
        <v>4.6633000000000004E-3</v>
      </c>
      <c r="F25" s="857">
        <f t="shared" ref="F25" si="72">E25*$F$2</f>
        <v>104.28352267016673</v>
      </c>
      <c r="G25" s="857">
        <f t="shared" ref="G25" si="73">D25-F25</f>
        <v>4.7732983325943223E-4</v>
      </c>
      <c r="H25" s="481">
        <f t="shared" ref="H25" si="74">F25*$G$2</f>
        <v>78.212648997574362</v>
      </c>
      <c r="I25" s="857"/>
      <c r="J25" s="909">
        <v>4.6633000000000004E-3</v>
      </c>
      <c r="K25" s="902">
        <f t="shared" ref="K25" si="75">I25+J25</f>
        <v>4.6633000000000004E-3</v>
      </c>
      <c r="L25" s="857">
        <f t="shared" ref="L25" si="76">$F$2*K25</f>
        <v>104.28352267016673</v>
      </c>
      <c r="M25" s="2">
        <f t="shared" ref="M25" si="77">L25*$G$2</f>
        <v>78.212648997574362</v>
      </c>
      <c r="O25" s="902">
        <v>4.6633000000000004E-3</v>
      </c>
    </row>
    <row r="26" spans="1:15" ht="15.75" thickBot="1">
      <c r="A26" s="809"/>
      <c r="B26" s="223" t="s">
        <v>61</v>
      </c>
      <c r="C26" s="479">
        <v>26.071000000000002</v>
      </c>
      <c r="D26" s="909"/>
      <c r="E26" s="909"/>
      <c r="F26" s="844"/>
      <c r="G26" s="844"/>
      <c r="H26" s="481">
        <f t="shared" ref="H26" si="78">F25*$H$2</f>
        <v>26.07087367259237</v>
      </c>
      <c r="I26" s="844"/>
      <c r="J26" s="909"/>
      <c r="K26" s="903"/>
      <c r="L26" s="906"/>
      <c r="M26" s="2">
        <f t="shared" ref="M26" si="79">L25*$H$2</f>
        <v>26.07087367259237</v>
      </c>
      <c r="O26" s="903"/>
    </row>
    <row r="27" spans="1:15">
      <c r="A27" s="816" t="s">
        <v>312</v>
      </c>
      <c r="B27" s="223" t="s">
        <v>55</v>
      </c>
      <c r="C27" s="479">
        <v>26.420999999999999</v>
      </c>
      <c r="D27" s="909">
        <v>35.228000000000002</v>
      </c>
      <c r="E27" s="909">
        <v>1.5753E-3</v>
      </c>
      <c r="F27" s="857">
        <f t="shared" ref="F27" si="80">E27*$F$2</f>
        <v>35.227807188538939</v>
      </c>
      <c r="G27" s="857">
        <f t="shared" ref="G27" si="81">D27-F27</f>
        <v>1.9281146106209235E-4</v>
      </c>
      <c r="H27" s="481">
        <f t="shared" ref="H27" si="82">F27*$G$2</f>
        <v>26.420857754353975</v>
      </c>
      <c r="I27" s="857"/>
      <c r="J27" s="909">
        <v>1.5753E-3</v>
      </c>
      <c r="K27" s="902">
        <f t="shared" ref="K27" si="83">I27+J27</f>
        <v>1.5753E-3</v>
      </c>
      <c r="L27" s="857">
        <f t="shared" ref="L27" si="84">$F$2*K27</f>
        <v>35.227807188538939</v>
      </c>
      <c r="M27" s="2">
        <f t="shared" ref="M27" si="85">L27*$G$2</f>
        <v>26.420857754353975</v>
      </c>
      <c r="O27" s="902">
        <v>1.5753E-3</v>
      </c>
    </row>
    <row r="28" spans="1:15" ht="15.75" thickBot="1">
      <c r="A28" s="816"/>
      <c r="B28" s="223" t="s">
        <v>61</v>
      </c>
      <c r="C28" s="479">
        <v>8.8070000000000004</v>
      </c>
      <c r="D28" s="909"/>
      <c r="E28" s="909"/>
      <c r="F28" s="844"/>
      <c r="G28" s="844"/>
      <c r="H28" s="481">
        <f t="shared" ref="H28" si="86">F27*$H$2</f>
        <v>8.8069494341849666</v>
      </c>
      <c r="I28" s="844"/>
      <c r="J28" s="909"/>
      <c r="K28" s="903"/>
      <c r="L28" s="906"/>
      <c r="M28" s="2">
        <f t="shared" ref="M28" si="87">L27*$H$2</f>
        <v>8.8069494341849666</v>
      </c>
      <c r="O28" s="903"/>
    </row>
    <row r="29" spans="1:15">
      <c r="A29" s="808" t="s">
        <v>303</v>
      </c>
      <c r="B29" s="225" t="s">
        <v>55</v>
      </c>
      <c r="C29" s="479">
        <v>128.02000000000001</v>
      </c>
      <c r="D29" s="908">
        <v>170.69300000000001</v>
      </c>
      <c r="E29" s="908">
        <v>7.633E-3</v>
      </c>
      <c r="F29" s="857">
        <f t="shared" ref="F29" si="88">E29*$F$2</f>
        <v>170.69374231582412</v>
      </c>
      <c r="G29" s="857">
        <f t="shared" ref="G29" si="89">D29-F29</f>
        <v>-7.4231582411243835E-4</v>
      </c>
      <c r="H29" s="481">
        <f t="shared" ref="H29" si="90">F29*$G$2</f>
        <v>128.02031818636698</v>
      </c>
      <c r="I29" s="857"/>
      <c r="J29" s="908">
        <v>7.633E-3</v>
      </c>
      <c r="K29" s="902">
        <f t="shared" ref="K29" si="91">I29+J29</f>
        <v>7.633E-3</v>
      </c>
      <c r="L29" s="857">
        <f t="shared" ref="L29" si="92">$F$2*K29</f>
        <v>170.69374231582412</v>
      </c>
      <c r="M29" s="2">
        <f t="shared" ref="M29" si="93">L29*$G$2</f>
        <v>128.02031818636698</v>
      </c>
      <c r="O29" s="902">
        <v>7.633E-3</v>
      </c>
    </row>
    <row r="30" spans="1:15" ht="15.75" thickBot="1">
      <c r="A30" s="809"/>
      <c r="B30" s="223" t="s">
        <v>61</v>
      </c>
      <c r="C30" s="479">
        <v>42.673000000000002</v>
      </c>
      <c r="D30" s="908"/>
      <c r="E30" s="908"/>
      <c r="F30" s="844"/>
      <c r="G30" s="844"/>
      <c r="H30" s="481">
        <f t="shared" ref="H30" si="94">F29*$H$2</f>
        <v>42.673424129457153</v>
      </c>
      <c r="I30" s="844"/>
      <c r="J30" s="908"/>
      <c r="K30" s="903"/>
      <c r="L30" s="906"/>
      <c r="M30" s="2">
        <f t="shared" ref="M30" si="95">L29*$H$2</f>
        <v>42.673424129457153</v>
      </c>
      <c r="O30" s="903"/>
    </row>
    <row r="31" spans="1:15">
      <c r="A31" s="816" t="s">
        <v>313</v>
      </c>
      <c r="B31" s="223" t="s">
        <v>55</v>
      </c>
      <c r="C31" s="479">
        <v>5.6970000000000001</v>
      </c>
      <c r="D31" s="909">
        <v>7.5960000000000001</v>
      </c>
      <c r="E31" s="909">
        <v>3.3970000000000002E-4</v>
      </c>
      <c r="F31" s="857">
        <f t="shared" ref="F31" si="96">E31*$F$2</f>
        <v>7.596575955022332</v>
      </c>
      <c r="G31" s="857">
        <f t="shared" ref="G31" si="97">D31-F31</f>
        <v>-5.7595502233187545E-4</v>
      </c>
      <c r="H31" s="481">
        <f t="shared" ref="H31" si="98">F31*$G$2</f>
        <v>5.697432475816699</v>
      </c>
      <c r="I31" s="857">
        <f>0.001+0.001+0.001+0.001</f>
        <v>4.0000000000000001E-3</v>
      </c>
      <c r="J31" s="909">
        <v>3.3970000000000002E-4</v>
      </c>
      <c r="K31" s="902">
        <f t="shared" ref="K31" si="99">I31+J31</f>
        <v>4.3397000000000002E-3</v>
      </c>
      <c r="L31" s="857">
        <f t="shared" ref="L31" si="100">$F$2*K31</f>
        <v>97.046984609980612</v>
      </c>
      <c r="M31" s="2">
        <f t="shared" ref="M31" si="101">L31*$G$2</f>
        <v>72.785244967034828</v>
      </c>
      <c r="O31" s="902">
        <v>4.3397000000000002E-3</v>
      </c>
    </row>
    <row r="32" spans="1:15" ht="15.75" thickBot="1">
      <c r="A32" s="809"/>
      <c r="B32" s="223" t="s">
        <v>61</v>
      </c>
      <c r="C32" s="479">
        <v>1.899</v>
      </c>
      <c r="D32" s="909"/>
      <c r="E32" s="909"/>
      <c r="F32" s="844"/>
      <c r="G32" s="844"/>
      <c r="H32" s="481">
        <f t="shared" ref="H32" si="102">F31*$H$2</f>
        <v>1.899143479205633</v>
      </c>
      <c r="I32" s="844"/>
      <c r="J32" s="909"/>
      <c r="K32" s="903"/>
      <c r="L32" s="906"/>
      <c r="M32" s="2">
        <f t="shared" ref="M32" si="103">L31*$H$2</f>
        <v>24.261739642945791</v>
      </c>
      <c r="O32" s="903"/>
    </row>
    <row r="33" spans="1:15">
      <c r="A33" s="823" t="s">
        <v>81</v>
      </c>
      <c r="B33" s="223" t="s">
        <v>55</v>
      </c>
      <c r="C33" s="479"/>
      <c r="D33" s="909">
        <v>0</v>
      </c>
      <c r="E33" s="909"/>
      <c r="F33" s="857">
        <f t="shared" ref="F33" si="104">E33*$F$2</f>
        <v>0</v>
      </c>
      <c r="G33" s="857">
        <f t="shared" ref="G33" si="105">D33-F33</f>
        <v>0</v>
      </c>
      <c r="H33" s="481">
        <f t="shared" ref="H33" si="106">F33*$G$2</f>
        <v>0</v>
      </c>
      <c r="I33" s="857"/>
      <c r="J33" s="909"/>
      <c r="K33" s="902">
        <f t="shared" ref="K33" si="107">I33+J33</f>
        <v>0</v>
      </c>
      <c r="L33" s="857">
        <f t="shared" ref="L33" si="108">$F$2*K33</f>
        <v>0</v>
      </c>
      <c r="M33" s="2">
        <f t="shared" ref="M33" si="109">L33*$G$2</f>
        <v>0</v>
      </c>
      <c r="O33" s="902">
        <v>0</v>
      </c>
    </row>
    <row r="34" spans="1:15" ht="15.75" thickBot="1">
      <c r="A34" s="824"/>
      <c r="B34" s="223" t="s">
        <v>61</v>
      </c>
      <c r="C34" s="479"/>
      <c r="D34" s="909"/>
      <c r="E34" s="909"/>
      <c r="F34" s="844"/>
      <c r="G34" s="844"/>
      <c r="H34" s="481">
        <f t="shared" ref="H34" si="110">F33*$H$2</f>
        <v>0</v>
      </c>
      <c r="I34" s="844"/>
      <c r="J34" s="909"/>
      <c r="K34" s="903"/>
      <c r="L34" s="906"/>
      <c r="M34" s="2">
        <f t="shared" ref="M34" si="111">L33*$H$2</f>
        <v>0</v>
      </c>
      <c r="O34" s="903"/>
    </row>
    <row r="35" spans="1:15">
      <c r="A35" s="808" t="s">
        <v>314</v>
      </c>
      <c r="B35" s="223" t="s">
        <v>55</v>
      </c>
      <c r="C35" s="479">
        <v>537.48900000000003</v>
      </c>
      <c r="D35" s="909">
        <v>716.65200000000004</v>
      </c>
      <c r="E35" s="909">
        <v>3.2046900000000003E-2</v>
      </c>
      <c r="F35" s="857">
        <f t="shared" ref="F35" si="112">E35*$F$2</f>
        <v>716.65207528114558</v>
      </c>
      <c r="G35" s="857">
        <f t="shared" ref="G35" si="113">D35-F35</f>
        <v>-7.5281145541339356E-5</v>
      </c>
      <c r="H35" s="481">
        <f t="shared" ref="H35" si="114">F35*$G$2</f>
        <v>537.48910453120448</v>
      </c>
      <c r="I35" s="857"/>
      <c r="J35" s="909">
        <v>3.2046900000000003E-2</v>
      </c>
      <c r="K35" s="902">
        <f t="shared" ref="K35" si="115">I35+J35</f>
        <v>3.2046900000000003E-2</v>
      </c>
      <c r="L35" s="857">
        <f t="shared" ref="L35" si="116">$F$2*K35</f>
        <v>716.65207528114558</v>
      </c>
      <c r="M35" s="2">
        <f t="shared" ref="M35" si="117">L35*$G$2</f>
        <v>537.48910453120448</v>
      </c>
      <c r="O35" s="902">
        <v>3.2046900000000003E-2</v>
      </c>
    </row>
    <row r="36" spans="1:15" ht="15.75" thickBot="1">
      <c r="A36" s="809"/>
      <c r="B36" s="223" t="s">
        <v>61</v>
      </c>
      <c r="C36" s="479">
        <v>179.16300000000001</v>
      </c>
      <c r="D36" s="909"/>
      <c r="E36" s="909"/>
      <c r="F36" s="844"/>
      <c r="G36" s="844"/>
      <c r="H36" s="481">
        <f t="shared" ref="H36" si="118">F35*$H$2</f>
        <v>179.16297074994111</v>
      </c>
      <c r="I36" s="844"/>
      <c r="J36" s="909"/>
      <c r="K36" s="903"/>
      <c r="L36" s="906"/>
      <c r="M36" s="2">
        <f t="shared" ref="M36" si="119">L35*$H$2</f>
        <v>179.16297074994111</v>
      </c>
      <c r="O36" s="903"/>
    </row>
    <row r="37" spans="1:15">
      <c r="A37" s="816" t="s">
        <v>315</v>
      </c>
      <c r="B37" s="223" t="s">
        <v>55</v>
      </c>
      <c r="C37" s="479">
        <v>256.11599999999999</v>
      </c>
      <c r="D37" s="909">
        <v>341.488</v>
      </c>
      <c r="E37" s="909">
        <v>1.5270499999999999E-2</v>
      </c>
      <c r="F37" s="857">
        <f t="shared" ref="F37" si="120">E37*$F$2</f>
        <v>341.48811634138508</v>
      </c>
      <c r="G37" s="857">
        <f t="shared" ref="G37" si="121">D37-F37</f>
        <v>-1.1634138508043179E-4</v>
      </c>
      <c r="H37" s="481">
        <f t="shared" ref="H37" si="122">F37*$G$2</f>
        <v>256.11611016178659</v>
      </c>
      <c r="I37" s="857"/>
      <c r="J37" s="909">
        <v>1.5270499999999999E-2</v>
      </c>
      <c r="K37" s="902">
        <f t="shared" ref="K37" si="123">I37+J37</f>
        <v>1.5270499999999999E-2</v>
      </c>
      <c r="L37" s="857">
        <f t="shared" ref="L37" si="124">$F$2*K37</f>
        <v>341.48811634138508</v>
      </c>
      <c r="M37" s="2">
        <f t="shared" ref="M37" si="125">L37*$G$2</f>
        <v>256.11611016178659</v>
      </c>
      <c r="O37" s="902">
        <v>1.5270499999999999E-2</v>
      </c>
    </row>
    <row r="38" spans="1:15" ht="15.75" thickBot="1">
      <c r="A38" s="816"/>
      <c r="B38" s="223" t="s">
        <v>61</v>
      </c>
      <c r="C38" s="479">
        <v>85.372</v>
      </c>
      <c r="D38" s="909"/>
      <c r="E38" s="909"/>
      <c r="F38" s="844"/>
      <c r="G38" s="844"/>
      <c r="H38" s="481">
        <f t="shared" ref="H38" si="126">F37*$H$2</f>
        <v>85.372006179598515</v>
      </c>
      <c r="I38" s="844"/>
      <c r="J38" s="909"/>
      <c r="K38" s="903"/>
      <c r="L38" s="906"/>
      <c r="M38" s="2">
        <f t="shared" ref="M38" si="127">L37*$H$2</f>
        <v>85.372006179598515</v>
      </c>
      <c r="O38" s="903"/>
    </row>
    <row r="39" spans="1:15">
      <c r="A39" s="808" t="s">
        <v>316</v>
      </c>
      <c r="B39" s="224" t="s">
        <v>55</v>
      </c>
      <c r="C39" s="477">
        <v>80.248999999999995</v>
      </c>
      <c r="D39" s="910">
        <v>106.999</v>
      </c>
      <c r="E39" s="910">
        <v>4.7847000000000002E-3</v>
      </c>
      <c r="F39" s="857">
        <f t="shared" ref="F39" si="128">E39*$F$2</f>
        <v>106.99834257284472</v>
      </c>
      <c r="G39" s="857">
        <f t="shared" ref="G39" si="129">D39-F39</f>
        <v>6.5742715527505879E-4</v>
      </c>
      <c r="H39" s="481">
        <f t="shared" ref="H39" si="130">F39*$G$2</f>
        <v>80.248764106682842</v>
      </c>
      <c r="I39" s="857"/>
      <c r="J39" s="910">
        <v>4.7847000000000002E-3</v>
      </c>
      <c r="K39" s="902">
        <f t="shared" ref="K39" si="131">I39+J39</f>
        <v>4.7847000000000002E-3</v>
      </c>
      <c r="L39" s="857">
        <f t="shared" ref="L39" si="132">$F$2*K39</f>
        <v>106.99834257284472</v>
      </c>
      <c r="M39" s="2">
        <f t="shared" ref="M39" si="133">L39*$G$2</f>
        <v>80.248764106682842</v>
      </c>
      <c r="O39" s="902">
        <v>4.7847000000000002E-3</v>
      </c>
    </row>
    <row r="40" spans="1:15" ht="15.75" thickBot="1">
      <c r="A40" s="809"/>
      <c r="B40" s="224" t="s">
        <v>61</v>
      </c>
      <c r="C40" s="477">
        <v>26.75</v>
      </c>
      <c r="D40" s="910"/>
      <c r="E40" s="910"/>
      <c r="F40" s="844"/>
      <c r="G40" s="844"/>
      <c r="H40" s="481">
        <f t="shared" ref="H40" si="134">F39*$H$2</f>
        <v>26.749578466161886</v>
      </c>
      <c r="I40" s="844"/>
      <c r="J40" s="910"/>
      <c r="K40" s="903"/>
      <c r="L40" s="906"/>
      <c r="M40" s="2">
        <f t="shared" ref="M40" si="135">L39*$H$2</f>
        <v>26.749578466161886</v>
      </c>
      <c r="O40" s="903"/>
    </row>
    <row r="41" spans="1:15">
      <c r="A41" s="816" t="s">
        <v>317</v>
      </c>
      <c r="B41" s="223" t="s">
        <v>55</v>
      </c>
      <c r="C41" s="479">
        <v>184.792</v>
      </c>
      <c r="D41" s="909">
        <v>246.38900000000001</v>
      </c>
      <c r="E41" s="909">
        <v>1.1017900000000001E-2</v>
      </c>
      <c r="F41" s="857">
        <f t="shared" ref="F41" si="136">E41*$F$2</f>
        <v>246.38891437986621</v>
      </c>
      <c r="G41" s="857">
        <f t="shared" ref="G41" si="137">D41-F41</f>
        <v>8.562013380242206E-5</v>
      </c>
      <c r="H41" s="481">
        <f t="shared" ref="H41" si="138">F41*$G$2</f>
        <v>184.79170231174805</v>
      </c>
      <c r="I41" s="857"/>
      <c r="J41" s="909">
        <v>1.1017900000000001E-2</v>
      </c>
      <c r="K41" s="902">
        <f t="shared" ref="K41" si="139">I41+J41</f>
        <v>1.1017900000000001E-2</v>
      </c>
      <c r="L41" s="857">
        <f t="shared" ref="L41" si="140">$F$2*K41</f>
        <v>246.38891437986621</v>
      </c>
      <c r="M41" s="2">
        <f t="shared" ref="M41" si="141">L41*$G$2</f>
        <v>184.79170231174805</v>
      </c>
      <c r="O41" s="902">
        <v>1.1017900000000001E-2</v>
      </c>
    </row>
    <row r="42" spans="1:15" ht="15.75" thickBot="1">
      <c r="A42" s="809"/>
      <c r="B42" s="223" t="s">
        <v>61</v>
      </c>
      <c r="C42" s="479">
        <v>61.597000000000001</v>
      </c>
      <c r="D42" s="909"/>
      <c r="E42" s="909"/>
      <c r="F42" s="844"/>
      <c r="G42" s="844"/>
      <c r="H42" s="481">
        <f t="shared" ref="H42" si="142">F41*$H$2</f>
        <v>61.597212068118175</v>
      </c>
      <c r="I42" s="844"/>
      <c r="J42" s="909"/>
      <c r="K42" s="903"/>
      <c r="L42" s="906"/>
      <c r="M42" s="2">
        <f t="shared" ref="M42" si="143">L41*$H$2</f>
        <v>61.597212068118175</v>
      </c>
      <c r="O42" s="903"/>
    </row>
    <row r="43" spans="1:15">
      <c r="A43" s="808" t="s">
        <v>318</v>
      </c>
      <c r="B43" s="223" t="s">
        <v>55</v>
      </c>
      <c r="C43" s="479">
        <f>11796.12+16.772+16.772+16.772+16.772+16.772+16.772+16.772+16.772</f>
        <v>11930.296000000008</v>
      </c>
      <c r="D43" s="909">
        <v>15907.064000000006</v>
      </c>
      <c r="E43" s="909">
        <f>0.7033243+0.001+0.001+0.001+0.001+0.001+0.001+0.001+0.001</f>
        <v>0.71132430000000002</v>
      </c>
      <c r="F43" s="857">
        <f t="shared" ref="F43" si="144">E43*$F$2</f>
        <v>15907.062330300534</v>
      </c>
      <c r="G43" s="857">
        <f t="shared" ref="G43" si="145">D43-F43</f>
        <v>1.6696994716767222E-3</v>
      </c>
      <c r="H43" s="482">
        <f t="shared" ref="H43" si="146">F43*$G$2</f>
        <v>11930.297814711746</v>
      </c>
      <c r="I43" s="907">
        <f>0.0015+0.0015</f>
        <v>3.0000000000000001E-3</v>
      </c>
      <c r="J43" s="908">
        <f>0.7033243+0.001+0.001+0.001+0.001+0.001+0.001+0.001+0.001</f>
        <v>0.71132430000000002</v>
      </c>
      <c r="K43" s="904">
        <f t="shared" ref="K43" si="147">I43+J43</f>
        <v>0.71432430000000002</v>
      </c>
      <c r="L43" s="907">
        <f t="shared" ref="L43" si="148">$F$2*K43</f>
        <v>15974.150136791754</v>
      </c>
      <c r="M43" s="483">
        <f t="shared" ref="M43" si="149">L43*$G$2</f>
        <v>11980.613674080161</v>
      </c>
      <c r="O43" s="904">
        <v>0.71432430000000002</v>
      </c>
    </row>
    <row r="44" spans="1:15" ht="15.75" thickBot="1">
      <c r="A44" s="809"/>
      <c r="B44" s="223" t="s">
        <v>61</v>
      </c>
      <c r="C44" s="479">
        <f>3932.04+5.591+5.591+5.591+5.591+5.591+5.591+5.591+5.591</f>
        <v>3976.7679999999991</v>
      </c>
      <c r="D44" s="909"/>
      <c r="E44" s="909"/>
      <c r="F44" s="844"/>
      <c r="G44" s="844"/>
      <c r="H44" s="482">
        <f t="shared" ref="H44" si="150">F43*$H$2</f>
        <v>3976.7645155887881</v>
      </c>
      <c r="I44" s="912"/>
      <c r="J44" s="908"/>
      <c r="K44" s="905"/>
      <c r="L44" s="908"/>
      <c r="M44" s="483">
        <f t="shared" ref="M44" si="151">L43*$H$2</f>
        <v>3993.5364627115937</v>
      </c>
      <c r="O44" s="905"/>
    </row>
    <row r="45" spans="1:15">
      <c r="A45" s="836" t="s">
        <v>319</v>
      </c>
      <c r="B45" s="223" t="s">
        <v>55</v>
      </c>
      <c r="C45" s="479">
        <f>4.285+8.386+25.158+16.772</f>
        <v>54.600999999999999</v>
      </c>
      <c r="D45" s="909">
        <v>72.801000000000002</v>
      </c>
      <c r="E45" s="909">
        <f>0.0002555+0.0005+0.0015+0.001</f>
        <v>3.2555000000000001E-3</v>
      </c>
      <c r="F45" s="857">
        <f t="shared" ref="F45" si="152">E45*$F$2</f>
        <v>72.801451344054172</v>
      </c>
      <c r="G45" s="857">
        <f t="shared" ref="G45" si="153">D45-F45</f>
        <v>-4.5134405417002199E-4</v>
      </c>
      <c r="H45" s="481">
        <f t="shared" ref="H45" si="154">F45*$G$2</f>
        <v>54.601093391290149</v>
      </c>
      <c r="I45" s="857"/>
      <c r="J45" s="909">
        <f>0.0002555+0.0005+0.0015+0.001</f>
        <v>3.2555000000000001E-3</v>
      </c>
      <c r="K45" s="902">
        <f t="shared" ref="K45" si="155">I45+J45</f>
        <v>3.2555000000000001E-3</v>
      </c>
      <c r="L45" s="857">
        <f t="shared" ref="L45" si="156">$F$2*K45</f>
        <v>72.801451344054172</v>
      </c>
      <c r="M45" s="2">
        <f t="shared" ref="M45" si="157">L45*$G$2</f>
        <v>54.601093391290149</v>
      </c>
      <c r="O45" s="902">
        <v>3.2555000000000001E-3</v>
      </c>
    </row>
    <row r="46" spans="1:15" ht="15.75" thickBot="1">
      <c r="A46" s="836"/>
      <c r="B46" s="223" t="s">
        <v>61</v>
      </c>
      <c r="C46" s="479">
        <f>1.428+2.795+8.386+5.591</f>
        <v>18.2</v>
      </c>
      <c r="D46" s="909"/>
      <c r="E46" s="909"/>
      <c r="F46" s="844"/>
      <c r="G46" s="844"/>
      <c r="H46" s="481">
        <f t="shared" ref="H46" si="158">F45*$H$2</f>
        <v>18.200357952764023</v>
      </c>
      <c r="I46" s="844"/>
      <c r="J46" s="909"/>
      <c r="K46" s="903"/>
      <c r="L46" s="906"/>
      <c r="M46" s="2">
        <f t="shared" ref="M46" si="159">L45*$H$2</f>
        <v>18.200357952764023</v>
      </c>
      <c r="O46" s="903"/>
    </row>
    <row r="47" spans="1:15">
      <c r="A47" s="836" t="s">
        <v>115</v>
      </c>
      <c r="B47" s="223" t="s">
        <v>55</v>
      </c>
      <c r="C47" s="479"/>
      <c r="D47" s="909">
        <v>0</v>
      </c>
      <c r="E47" s="909"/>
      <c r="F47" s="857">
        <f t="shared" ref="F47" si="160">E47*$F$2</f>
        <v>0</v>
      </c>
      <c r="G47" s="857">
        <f t="shared" ref="G47" si="161">D47-F47</f>
        <v>0</v>
      </c>
      <c r="H47" s="481">
        <f t="shared" ref="H47" si="162">F47*$G$2</f>
        <v>0</v>
      </c>
      <c r="I47" s="857"/>
      <c r="J47" s="909"/>
      <c r="K47" s="902">
        <f t="shared" ref="K47" si="163">I47+J47</f>
        <v>0</v>
      </c>
      <c r="L47" s="857">
        <f t="shared" ref="L47" si="164">$F$2*K47</f>
        <v>0</v>
      </c>
      <c r="M47" s="2">
        <f t="shared" ref="M47" si="165">L47*$G$2</f>
        <v>0</v>
      </c>
      <c r="O47" s="902">
        <v>0</v>
      </c>
    </row>
    <row r="48" spans="1:15" ht="15.75" thickBot="1">
      <c r="A48" s="836"/>
      <c r="B48" s="223" t="s">
        <v>61</v>
      </c>
      <c r="C48" s="479"/>
      <c r="D48" s="909"/>
      <c r="E48" s="909"/>
      <c r="F48" s="844"/>
      <c r="G48" s="844"/>
      <c r="H48" s="481">
        <f t="shared" ref="H48" si="166">F47*$H$2</f>
        <v>0</v>
      </c>
      <c r="I48" s="844"/>
      <c r="J48" s="909"/>
      <c r="K48" s="903"/>
      <c r="L48" s="906"/>
      <c r="M48" s="2">
        <f t="shared" ref="M48" si="167">L47*$H$2</f>
        <v>0</v>
      </c>
      <c r="O48" s="903"/>
    </row>
    <row r="49" spans="1:15">
      <c r="A49" s="823" t="s">
        <v>447</v>
      </c>
      <c r="B49" s="223" t="s">
        <v>55</v>
      </c>
      <c r="C49" s="479">
        <v>838.6</v>
      </c>
      <c r="D49" s="837">
        <v>1118.133</v>
      </c>
      <c r="E49" s="837">
        <f>0.002+0.002+0.002+0.001+0.001+0.001+0.001+0.001+0.001+0.001+0.001+0.001+0.001+0.0005+0.0005+0.0005+0.0005+0.0005+0.0005+0.0005+0.0005+0.005+0.005+0.005+0.0025+0.0025+0.0025+0.0025+0.002+0.002+0.001</f>
        <v>5.0000000000000024E-2</v>
      </c>
      <c r="F49" s="857">
        <f t="shared" ref="F49" si="168">E49*$F$2</f>
        <v>1118.130108186979</v>
      </c>
      <c r="G49" s="857">
        <f t="shared" ref="G49" si="169">D49-F49</f>
        <v>2.8918130210513482E-3</v>
      </c>
      <c r="H49" s="481">
        <f t="shared" ref="H49" si="170">F49*$G$2</f>
        <v>838.59765614022695</v>
      </c>
      <c r="I49" s="857">
        <v>-0.05</v>
      </c>
      <c r="J49" s="837">
        <f>0.002+0.002+0.002+0.001+0.001+0.001+0.001+0.001+0.001+0.001+0.001+0.001+0.001+0.0005+0.0005+0.0005+0.0005+0.0005+0.0005+0.0005+0.0005+0.005+0.005+0.005+0.0025+0.0025+0.0025+0.0025+0.002+0.002+0.001</f>
        <v>5.0000000000000024E-2</v>
      </c>
      <c r="K49" s="902">
        <f t="shared" ref="K49" si="171">I49+J49</f>
        <v>0</v>
      </c>
      <c r="L49" s="857">
        <f t="shared" ref="L49" si="172">$F$2*K49</f>
        <v>0</v>
      </c>
      <c r="M49" s="2">
        <f t="shared" ref="M49" si="173">L49*$G$2</f>
        <v>0</v>
      </c>
      <c r="O49" s="902">
        <v>0</v>
      </c>
    </row>
    <row r="50" spans="1:15" ht="15.75" thickBot="1">
      <c r="A50" s="824"/>
      <c r="B50" s="223" t="s">
        <v>61</v>
      </c>
      <c r="C50" s="479">
        <v>279.53300000000002</v>
      </c>
      <c r="D50" s="838"/>
      <c r="E50" s="838"/>
      <c r="F50" s="844"/>
      <c r="G50" s="844"/>
      <c r="H50" s="481">
        <f t="shared" ref="H50" si="174">F49*$H$2</f>
        <v>279.5324520467521</v>
      </c>
      <c r="I50" s="844"/>
      <c r="J50" s="838"/>
      <c r="K50" s="903"/>
      <c r="L50" s="906"/>
      <c r="M50" s="2">
        <f t="shared" ref="M50" si="175">L49*$H$2</f>
        <v>0</v>
      </c>
      <c r="O50" s="903"/>
    </row>
    <row r="51" spans="1:15">
      <c r="A51" s="834" t="s">
        <v>320</v>
      </c>
      <c r="B51" s="223" t="s">
        <v>55</v>
      </c>
      <c r="C51" s="479">
        <v>0.60399999999999998</v>
      </c>
      <c r="D51" s="909">
        <v>0.80499999999999994</v>
      </c>
      <c r="E51" s="911">
        <v>3.6000000000000001E-5</v>
      </c>
      <c r="F51" s="857">
        <f t="shared" ref="F51" si="176">E51*$F$2</f>
        <v>0.80505367789462445</v>
      </c>
      <c r="G51" s="857">
        <f t="shared" ref="G51" si="177">D51-F51</f>
        <v>-5.3677894624515332E-5</v>
      </c>
      <c r="H51" s="481">
        <f t="shared" ref="H51" si="178">F51*$G$2</f>
        <v>0.60379031242096304</v>
      </c>
      <c r="I51" s="857"/>
      <c r="J51" s="911">
        <v>3.6000000000000001E-5</v>
      </c>
      <c r="K51" s="902">
        <f t="shared" ref="K51" si="179">I51+J51</f>
        <v>3.6000000000000001E-5</v>
      </c>
      <c r="L51" s="857">
        <f t="shared" ref="L51" si="180">$F$2*K51</f>
        <v>0.80505367789462445</v>
      </c>
      <c r="M51" s="2">
        <f t="shared" ref="M51" si="181">L51*$G$2</f>
        <v>0.60379031242096304</v>
      </c>
      <c r="O51" s="902">
        <v>3.6000000000000001E-5</v>
      </c>
    </row>
    <row r="52" spans="1:15" ht="15.75" thickBot="1">
      <c r="A52" s="835"/>
      <c r="B52" s="226" t="s">
        <v>61</v>
      </c>
      <c r="C52" s="479">
        <v>0.20100000000000001</v>
      </c>
      <c r="D52" s="913"/>
      <c r="E52" s="906"/>
      <c r="F52" s="844"/>
      <c r="G52" s="844"/>
      <c r="H52" s="481">
        <f t="shared" ref="H52" si="182">F51*$H$2</f>
        <v>0.20126336547366142</v>
      </c>
      <c r="I52" s="844"/>
      <c r="J52" s="906"/>
      <c r="K52" s="903"/>
      <c r="L52" s="906"/>
      <c r="M52" s="2">
        <f t="shared" ref="M52" si="183">L51*$H$2</f>
        <v>0.20126336547366142</v>
      </c>
      <c r="O52" s="903"/>
    </row>
    <row r="53" spans="1:15">
      <c r="C53">
        <f>SUM(C3:C52)</f>
        <v>22362.604400000004</v>
      </c>
      <c r="D53">
        <f>SUM(D3:D52)</f>
        <v>22362.604400000007</v>
      </c>
      <c r="E53">
        <f>SUM(E3:E52)</f>
        <v>0.99999990000000005</v>
      </c>
      <c r="F53">
        <f>SUM(F3:F52)</f>
        <v>22362.59992747935</v>
      </c>
      <c r="G53">
        <f>SUM(G3:G52)</f>
        <v>4.4725206524216521E-3</v>
      </c>
      <c r="I53">
        <f>SUM(I3:I52)</f>
        <v>0</v>
      </c>
      <c r="J53">
        <f>SUM(J3:J52)</f>
        <v>0.99999990000000005</v>
      </c>
      <c r="K53">
        <f>SUM(K3:K52)</f>
        <v>0.99999990000000005</v>
      </c>
      <c r="L53" s="46">
        <f>SUM(L3:L52)</f>
        <v>22362.59992747935</v>
      </c>
      <c r="M53">
        <f>SUM(M3:M52)</f>
        <v>22362.59992747935</v>
      </c>
    </row>
  </sheetData>
  <mergeCells count="250"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  <mergeCell ref="D29:D30"/>
    <mergeCell ref="D31:D32"/>
    <mergeCell ref="A51:A5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E19:E20"/>
    <mergeCell ref="E21:E22"/>
    <mergeCell ref="E23:E24"/>
    <mergeCell ref="E25:E26"/>
    <mergeCell ref="D45:D46"/>
    <mergeCell ref="D47:D48"/>
    <mergeCell ref="D49:D50"/>
    <mergeCell ref="D51:D52"/>
    <mergeCell ref="E3:E4"/>
    <mergeCell ref="E5:E6"/>
    <mergeCell ref="E7:E8"/>
    <mergeCell ref="E9:E10"/>
    <mergeCell ref="E11:E12"/>
    <mergeCell ref="E13:E14"/>
    <mergeCell ref="D33:D34"/>
    <mergeCell ref="D35:D36"/>
    <mergeCell ref="D37:D38"/>
    <mergeCell ref="D39:D40"/>
    <mergeCell ref="D41:D42"/>
    <mergeCell ref="D43:D44"/>
    <mergeCell ref="D21:D22"/>
    <mergeCell ref="D23:D24"/>
    <mergeCell ref="D25:D26"/>
    <mergeCell ref="D27:D28"/>
    <mergeCell ref="E51:E5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E39:E40"/>
    <mergeCell ref="E41:E42"/>
    <mergeCell ref="E43:E44"/>
    <mergeCell ref="E45:E46"/>
    <mergeCell ref="E47:E48"/>
    <mergeCell ref="E49:E50"/>
    <mergeCell ref="E27:E28"/>
    <mergeCell ref="E29:E30"/>
    <mergeCell ref="E31:E32"/>
    <mergeCell ref="E33:E34"/>
    <mergeCell ref="E35:E36"/>
    <mergeCell ref="E37:E38"/>
    <mergeCell ref="E15:E16"/>
    <mergeCell ref="E17:E18"/>
    <mergeCell ref="F51:F52"/>
    <mergeCell ref="G3:G4"/>
    <mergeCell ref="G5:G6"/>
    <mergeCell ref="G7:G8"/>
    <mergeCell ref="G9:G10"/>
    <mergeCell ref="G11:G12"/>
    <mergeCell ref="G13:G14"/>
    <mergeCell ref="F33:F34"/>
    <mergeCell ref="F35:F36"/>
    <mergeCell ref="F37:F38"/>
    <mergeCell ref="F39:F40"/>
    <mergeCell ref="F41:F42"/>
    <mergeCell ref="F43:F44"/>
    <mergeCell ref="F21:F22"/>
    <mergeCell ref="F23:F24"/>
    <mergeCell ref="F25:F26"/>
    <mergeCell ref="F27:F28"/>
    <mergeCell ref="F29:F30"/>
    <mergeCell ref="F31:F32"/>
    <mergeCell ref="G15:G16"/>
    <mergeCell ref="G17:G18"/>
    <mergeCell ref="G19:G20"/>
    <mergeCell ref="G21:G22"/>
    <mergeCell ref="G23:G24"/>
    <mergeCell ref="G25:G26"/>
    <mergeCell ref="F45:F46"/>
    <mergeCell ref="F47:F48"/>
    <mergeCell ref="F49:F50"/>
    <mergeCell ref="I29:I30"/>
    <mergeCell ref="I31:I32"/>
    <mergeCell ref="G51:G52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G39:G40"/>
    <mergeCell ref="G41:G42"/>
    <mergeCell ref="G43:G44"/>
    <mergeCell ref="G45:G46"/>
    <mergeCell ref="G47:G48"/>
    <mergeCell ref="G49:G50"/>
    <mergeCell ref="G27:G28"/>
    <mergeCell ref="G29:G30"/>
    <mergeCell ref="J51:J52"/>
    <mergeCell ref="J39:J40"/>
    <mergeCell ref="J41:J42"/>
    <mergeCell ref="J43:J44"/>
    <mergeCell ref="J45:J46"/>
    <mergeCell ref="G31:G32"/>
    <mergeCell ref="G33:G34"/>
    <mergeCell ref="G35:G36"/>
    <mergeCell ref="G37:G38"/>
    <mergeCell ref="I45:I46"/>
    <mergeCell ref="J47:J48"/>
    <mergeCell ref="J49:J50"/>
    <mergeCell ref="K11:K12"/>
    <mergeCell ref="K13:K14"/>
    <mergeCell ref="K15:K16"/>
    <mergeCell ref="K17:K18"/>
    <mergeCell ref="K19:K20"/>
    <mergeCell ref="I47:I48"/>
    <mergeCell ref="I49:I50"/>
    <mergeCell ref="I51:I52"/>
    <mergeCell ref="J3:J4"/>
    <mergeCell ref="J5:J6"/>
    <mergeCell ref="J7:J8"/>
    <mergeCell ref="J9:J10"/>
    <mergeCell ref="J11:J12"/>
    <mergeCell ref="J13:J14"/>
    <mergeCell ref="I33:I34"/>
    <mergeCell ref="I35:I36"/>
    <mergeCell ref="I37:I38"/>
    <mergeCell ref="I39:I40"/>
    <mergeCell ref="I41:I42"/>
    <mergeCell ref="I43:I44"/>
    <mergeCell ref="I21:I22"/>
    <mergeCell ref="I23:I24"/>
    <mergeCell ref="I25:I26"/>
    <mergeCell ref="I27:I28"/>
    <mergeCell ref="J27:J28"/>
    <mergeCell ref="J29:J30"/>
    <mergeCell ref="J31:J32"/>
    <mergeCell ref="J33:J34"/>
    <mergeCell ref="J35:J36"/>
    <mergeCell ref="J37:J38"/>
    <mergeCell ref="J15:J16"/>
    <mergeCell ref="J17:J18"/>
    <mergeCell ref="J19:J20"/>
    <mergeCell ref="J21:J22"/>
    <mergeCell ref="J23:J24"/>
    <mergeCell ref="J25:J26"/>
    <mergeCell ref="L3:L4"/>
    <mergeCell ref="L5:L6"/>
    <mergeCell ref="L7:L8"/>
    <mergeCell ref="L9:L10"/>
    <mergeCell ref="L11:L12"/>
    <mergeCell ref="L13:L14"/>
    <mergeCell ref="K33:K34"/>
    <mergeCell ref="K35:K36"/>
    <mergeCell ref="K37:K38"/>
    <mergeCell ref="K21:K22"/>
    <mergeCell ref="K23:K24"/>
    <mergeCell ref="K25:K26"/>
    <mergeCell ref="K27:K28"/>
    <mergeCell ref="K29:K30"/>
    <mergeCell ref="K31:K32"/>
    <mergeCell ref="L15:L16"/>
    <mergeCell ref="L17:L18"/>
    <mergeCell ref="L19:L20"/>
    <mergeCell ref="L21:L22"/>
    <mergeCell ref="L23:L24"/>
    <mergeCell ref="K3:K4"/>
    <mergeCell ref="K5:K6"/>
    <mergeCell ref="K7:K8"/>
    <mergeCell ref="K9:K10"/>
    <mergeCell ref="L25:L26"/>
    <mergeCell ref="K45:K46"/>
    <mergeCell ref="K47:K48"/>
    <mergeCell ref="K49:K50"/>
    <mergeCell ref="L51:L52"/>
    <mergeCell ref="L39:L40"/>
    <mergeCell ref="L41:L42"/>
    <mergeCell ref="L43:L44"/>
    <mergeCell ref="L45:L46"/>
    <mergeCell ref="L47:L48"/>
    <mergeCell ref="L49:L50"/>
    <mergeCell ref="L27:L28"/>
    <mergeCell ref="L29:L30"/>
    <mergeCell ref="L31:L32"/>
    <mergeCell ref="L33:L34"/>
    <mergeCell ref="L35:L36"/>
    <mergeCell ref="L37:L38"/>
    <mergeCell ref="K51:K52"/>
    <mergeCell ref="K39:K40"/>
    <mergeCell ref="K41:K42"/>
    <mergeCell ref="K43:K44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39:O40"/>
    <mergeCell ref="O41:O42"/>
    <mergeCell ref="O43:O44"/>
    <mergeCell ref="O45:O46"/>
    <mergeCell ref="O47:O48"/>
    <mergeCell ref="O49:O50"/>
    <mergeCell ref="O51:O52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opLeftCell="C58" zoomScale="80" zoomScaleNormal="80" workbookViewId="0">
      <selection activeCell="O79" sqref="O79"/>
    </sheetView>
  </sheetViews>
  <sheetFormatPr baseColWidth="10" defaultRowHeight="15"/>
  <cols>
    <col min="1" max="1" width="11.85546875" customWidth="1"/>
    <col min="2" max="2" width="46.85546875" customWidth="1"/>
    <col min="4" max="4" width="14.85546875" customWidth="1"/>
    <col min="5" max="5" width="24.5703125" customWidth="1"/>
    <col min="6" max="6" width="25" customWidth="1"/>
    <col min="7" max="7" width="16.42578125" customWidth="1"/>
    <col min="8" max="8" width="12.28515625" bestFit="1" customWidth="1"/>
    <col min="9" max="9" width="17.28515625" customWidth="1"/>
    <col min="11" max="11" width="16.28515625" customWidth="1"/>
    <col min="13" max="13" width="15.140625" customWidth="1"/>
    <col min="14" max="14" width="16.28515625" customWidth="1"/>
  </cols>
  <sheetData>
    <row r="1" spans="1:14" ht="24">
      <c r="A1" s="34" t="s">
        <v>162</v>
      </c>
      <c r="H1" s="14"/>
    </row>
    <row r="2" spans="1:14">
      <c r="A2" s="35">
        <v>14760</v>
      </c>
    </row>
    <row r="3" spans="1:14">
      <c r="A3" s="33"/>
    </row>
    <row r="4" spans="1:14" ht="24">
      <c r="B4" s="29" t="s">
        <v>159</v>
      </c>
      <c r="C4" s="30" t="s">
        <v>160</v>
      </c>
      <c r="D4" s="31"/>
      <c r="E4" s="915" t="s">
        <v>166</v>
      </c>
      <c r="F4" s="915"/>
      <c r="G4" s="28" t="s">
        <v>161</v>
      </c>
      <c r="H4" s="16" t="s">
        <v>163</v>
      </c>
      <c r="J4" s="14"/>
      <c r="N4" s="15"/>
    </row>
    <row r="5" spans="1:14">
      <c r="B5" s="36" t="s">
        <v>128</v>
      </c>
      <c r="C5" s="39">
        <v>91584000</v>
      </c>
      <c r="D5" s="38">
        <v>0</v>
      </c>
      <c r="E5" s="17" t="s">
        <v>164</v>
      </c>
      <c r="F5" s="17" t="s">
        <v>169</v>
      </c>
      <c r="G5" s="17">
        <v>8.4811999999999995E-3</v>
      </c>
      <c r="H5" s="17">
        <f>G5*$A$2</f>
        <v>125.18251199999999</v>
      </c>
      <c r="I5" t="s">
        <v>175</v>
      </c>
    </row>
    <row r="6" spans="1:14">
      <c r="B6" s="24"/>
      <c r="C6" s="18"/>
      <c r="D6" s="20"/>
      <c r="E6" s="17"/>
      <c r="F6" s="17"/>
      <c r="G6" s="17"/>
      <c r="H6" s="17"/>
    </row>
    <row r="7" spans="1:14">
      <c r="B7" s="24"/>
      <c r="C7" s="18"/>
      <c r="D7" s="20"/>
      <c r="E7" s="17"/>
      <c r="F7" s="17"/>
      <c r="G7" s="17"/>
      <c r="H7" s="17"/>
    </row>
    <row r="8" spans="1:14">
      <c r="B8" s="24"/>
      <c r="C8" s="18"/>
      <c r="D8" s="20"/>
      <c r="E8" s="17"/>
      <c r="F8" s="17"/>
      <c r="G8" s="2"/>
      <c r="H8" s="17"/>
    </row>
    <row r="9" spans="1:14">
      <c r="B9" s="24"/>
      <c r="C9" s="18"/>
      <c r="D9" s="20"/>
      <c r="E9" s="17"/>
      <c r="F9" s="17"/>
      <c r="G9" s="17"/>
      <c r="H9" s="17"/>
    </row>
    <row r="10" spans="1:14">
      <c r="B10" s="25"/>
      <c r="C10" s="21"/>
      <c r="D10" s="23"/>
      <c r="E10" s="17"/>
      <c r="F10" s="17"/>
      <c r="G10" s="17"/>
      <c r="H10" s="17"/>
    </row>
    <row r="11" spans="1:14">
      <c r="B11" s="914" t="s">
        <v>127</v>
      </c>
      <c r="C11" s="914"/>
      <c r="D11" s="914"/>
      <c r="E11" s="914"/>
      <c r="F11" s="914"/>
      <c r="G11" s="27">
        <f>SUM(G5:G10)</f>
        <v>8.4811999999999995E-3</v>
      </c>
      <c r="H11" s="27">
        <f>SUM(H5:H10)</f>
        <v>125.18251199999999</v>
      </c>
    </row>
    <row r="12" spans="1:14">
      <c r="B12" s="14"/>
      <c r="C12" s="14"/>
      <c r="D12" s="14"/>
      <c r="E12" s="14"/>
      <c r="F12" s="14"/>
      <c r="G12" s="14"/>
    </row>
    <row r="13" spans="1:14">
      <c r="B13" s="14"/>
      <c r="C13" s="14"/>
      <c r="D13" s="14"/>
      <c r="E13" s="14"/>
      <c r="F13" s="14"/>
      <c r="G13" s="14"/>
    </row>
    <row r="14" spans="1:14">
      <c r="B14" s="14"/>
      <c r="C14" s="14"/>
      <c r="D14" s="14"/>
      <c r="E14" s="14"/>
      <c r="F14" s="14"/>
      <c r="G14" s="14"/>
    </row>
    <row r="15" spans="1:14">
      <c r="B15" s="14"/>
      <c r="C15" s="14"/>
      <c r="D15" s="14"/>
      <c r="E15" s="14"/>
      <c r="F15" s="14"/>
      <c r="G15" s="14"/>
    </row>
    <row r="16" spans="1:14" ht="24">
      <c r="B16" s="29" t="s">
        <v>159</v>
      </c>
      <c r="C16" s="30" t="s">
        <v>160</v>
      </c>
      <c r="D16" s="31"/>
      <c r="E16" s="915" t="s">
        <v>166</v>
      </c>
      <c r="F16" s="915"/>
      <c r="G16" s="28" t="s">
        <v>161</v>
      </c>
      <c r="H16" s="16" t="s">
        <v>163</v>
      </c>
    </row>
    <row r="17" spans="2:9">
      <c r="B17" s="36" t="s">
        <v>129</v>
      </c>
      <c r="C17" s="37">
        <v>76014281</v>
      </c>
      <c r="D17" s="38">
        <v>6</v>
      </c>
      <c r="E17" s="17" t="s">
        <v>164</v>
      </c>
      <c r="F17" s="17" t="s">
        <v>167</v>
      </c>
      <c r="G17" s="17">
        <v>7.47E-5</v>
      </c>
      <c r="H17" s="17">
        <f>G17*$A$2</f>
        <v>1.1025719999999999</v>
      </c>
      <c r="I17" t="s">
        <v>175</v>
      </c>
    </row>
    <row r="18" spans="2:9">
      <c r="B18" s="24"/>
      <c r="C18" s="19"/>
      <c r="D18" s="20"/>
      <c r="E18" s="17" t="s">
        <v>165</v>
      </c>
      <c r="F18" s="17" t="s">
        <v>168</v>
      </c>
      <c r="G18" s="17">
        <v>2.3E-3</v>
      </c>
      <c r="H18" s="17">
        <f>G18*A2</f>
        <v>33.948</v>
      </c>
      <c r="I18" s="14" t="s">
        <v>175</v>
      </c>
    </row>
    <row r="19" spans="2:9">
      <c r="B19" s="24"/>
      <c r="C19" s="19"/>
      <c r="D19" s="20"/>
      <c r="E19" s="17"/>
      <c r="F19" s="17"/>
      <c r="G19" s="17"/>
      <c r="H19" s="17"/>
      <c r="I19" s="14"/>
    </row>
    <row r="20" spans="2:9">
      <c r="B20" s="24"/>
      <c r="C20" s="19"/>
      <c r="D20" s="20"/>
      <c r="E20" s="17"/>
      <c r="F20" s="17"/>
      <c r="G20" s="17"/>
      <c r="H20" s="17"/>
      <c r="I20" s="14"/>
    </row>
    <row r="21" spans="2:9">
      <c r="B21" s="24"/>
      <c r="C21" s="19"/>
      <c r="D21" s="20"/>
      <c r="E21" s="17"/>
      <c r="F21" s="17"/>
      <c r="G21" s="17"/>
      <c r="H21" s="17"/>
      <c r="I21" s="14"/>
    </row>
    <row r="22" spans="2:9">
      <c r="B22" s="24"/>
      <c r="C22" s="19"/>
      <c r="D22" s="20"/>
      <c r="E22" s="17"/>
      <c r="F22" s="17"/>
      <c r="G22" s="17"/>
      <c r="H22" s="17"/>
      <c r="I22" s="14"/>
    </row>
    <row r="23" spans="2:9">
      <c r="B23" s="25"/>
      <c r="C23" s="22"/>
      <c r="D23" s="23"/>
      <c r="E23" s="17"/>
      <c r="F23" s="17"/>
      <c r="G23" s="17"/>
      <c r="H23" s="17"/>
      <c r="I23" s="14"/>
    </row>
    <row r="24" spans="2:9">
      <c r="B24" s="914" t="s">
        <v>127</v>
      </c>
      <c r="C24" s="914"/>
      <c r="D24" s="914"/>
      <c r="E24" s="914"/>
      <c r="F24" s="914"/>
      <c r="G24" s="27">
        <f>SUM(G17:G23)</f>
        <v>2.3747E-3</v>
      </c>
      <c r="H24" s="27">
        <f>SUM(H17:H23)</f>
        <v>35.050572000000003</v>
      </c>
      <c r="I24" s="14"/>
    </row>
    <row r="25" spans="2:9">
      <c r="B25" s="14"/>
      <c r="C25" s="14"/>
      <c r="D25" s="14"/>
      <c r="E25" s="14"/>
      <c r="F25" s="14"/>
      <c r="G25" s="14"/>
      <c r="H25" s="14"/>
    </row>
    <row r="26" spans="2:9">
      <c r="B26" s="14"/>
      <c r="C26" s="14"/>
      <c r="D26" s="14"/>
      <c r="E26" s="14"/>
      <c r="F26" s="26"/>
      <c r="G26" s="14"/>
      <c r="H26" s="14"/>
    </row>
    <row r="27" spans="2:9">
      <c r="B27" s="14"/>
      <c r="C27" s="14"/>
      <c r="D27" s="14"/>
      <c r="E27" s="14"/>
      <c r="F27" s="26"/>
      <c r="G27" s="14"/>
      <c r="H27" s="14"/>
    </row>
    <row r="28" spans="2:9" ht="24">
      <c r="B28" s="29" t="s">
        <v>159</v>
      </c>
      <c r="C28" s="30" t="s">
        <v>160</v>
      </c>
      <c r="D28" s="31"/>
      <c r="E28" s="915" t="s">
        <v>166</v>
      </c>
      <c r="F28" s="915"/>
      <c r="G28" s="28" t="s">
        <v>161</v>
      </c>
      <c r="H28" s="16" t="s">
        <v>163</v>
      </c>
    </row>
    <row r="29" spans="2:9">
      <c r="B29" s="36" t="s">
        <v>130</v>
      </c>
      <c r="C29" s="44">
        <v>76189335</v>
      </c>
      <c r="D29" s="44">
        <v>1</v>
      </c>
      <c r="E29" s="17" t="s">
        <v>164</v>
      </c>
      <c r="F29" s="40" t="s">
        <v>170</v>
      </c>
      <c r="G29" s="41">
        <v>6.6588000000000003E-3</v>
      </c>
      <c r="H29" s="40">
        <f>G29*$A$2</f>
        <v>98.283888000000005</v>
      </c>
      <c r="I29" t="s">
        <v>175</v>
      </c>
    </row>
    <row r="30" spans="2:9">
      <c r="B30" s="24"/>
      <c r="C30" s="14"/>
      <c r="D30" s="14"/>
      <c r="E30" s="17" t="s">
        <v>174</v>
      </c>
      <c r="F30" s="40" t="s">
        <v>173</v>
      </c>
      <c r="G30" s="40">
        <v>-3.0000000000000001E-5</v>
      </c>
      <c r="H30" s="40">
        <f>G30*$A$2</f>
        <v>-0.44280000000000003</v>
      </c>
      <c r="I30" t="s">
        <v>175</v>
      </c>
    </row>
    <row r="31" spans="2:9">
      <c r="B31" s="24"/>
      <c r="C31" s="14"/>
      <c r="D31" s="14"/>
      <c r="E31" s="17" t="s">
        <v>164</v>
      </c>
      <c r="F31" s="40" t="s">
        <v>171</v>
      </c>
      <c r="G31" s="40">
        <v>6.6287999999999998E-3</v>
      </c>
      <c r="H31" s="40">
        <f>G31*$A$2</f>
        <v>97.841087999999999</v>
      </c>
      <c r="I31" t="s">
        <v>175</v>
      </c>
    </row>
    <row r="32" spans="2:9">
      <c r="B32" s="42"/>
      <c r="E32" s="17" t="s">
        <v>165</v>
      </c>
      <c r="F32" s="40" t="s">
        <v>172</v>
      </c>
      <c r="G32" s="40">
        <v>1.7503E-3</v>
      </c>
      <c r="H32" s="40">
        <f>G32*$A$2</f>
        <v>25.834427999999999</v>
      </c>
      <c r="I32" t="s">
        <v>175</v>
      </c>
    </row>
    <row r="33" spans="2:9">
      <c r="B33" s="42"/>
      <c r="E33" s="2"/>
      <c r="F33" s="2"/>
      <c r="G33" s="17"/>
      <c r="H33" s="17"/>
    </row>
    <row r="34" spans="2:9">
      <c r="B34" s="42"/>
      <c r="E34" s="2"/>
      <c r="F34" s="2"/>
      <c r="G34" s="2"/>
      <c r="H34" s="2"/>
    </row>
    <row r="35" spans="2:9">
      <c r="B35" s="42"/>
      <c r="E35" s="2"/>
      <c r="F35" s="2"/>
      <c r="G35" s="2"/>
      <c r="H35" s="2"/>
    </row>
    <row r="36" spans="2:9">
      <c r="B36" s="43"/>
      <c r="E36" s="2"/>
      <c r="F36" s="2"/>
      <c r="G36" s="2"/>
      <c r="H36" s="2"/>
    </row>
    <row r="37" spans="2:9">
      <c r="B37" s="914" t="s">
        <v>127</v>
      </c>
      <c r="C37" s="914"/>
      <c r="D37" s="914"/>
      <c r="E37" s="914"/>
      <c r="F37" s="914"/>
      <c r="G37" s="27">
        <f>G29+G30+G32</f>
        <v>8.3791000000000004E-3</v>
      </c>
      <c r="H37" s="27">
        <f>H29+H30+H32</f>
        <v>123.675516</v>
      </c>
    </row>
    <row r="40" spans="2:9" ht="24">
      <c r="B40" s="32" t="s">
        <v>159</v>
      </c>
      <c r="C40" s="30" t="s">
        <v>160</v>
      </c>
      <c r="D40" s="31"/>
      <c r="E40" s="915" t="s">
        <v>166</v>
      </c>
      <c r="F40" s="915"/>
      <c r="G40" s="28" t="s">
        <v>161</v>
      </c>
      <c r="H40" s="16" t="s">
        <v>163</v>
      </c>
    </row>
    <row r="41" spans="2:9">
      <c r="B41" s="36" t="s">
        <v>131</v>
      </c>
      <c r="C41" s="44">
        <v>5226590</v>
      </c>
      <c r="D41" s="44">
        <v>8</v>
      </c>
      <c r="E41" s="17" t="s">
        <v>164</v>
      </c>
      <c r="F41" s="17" t="s">
        <v>176</v>
      </c>
      <c r="G41" s="40">
        <v>8.4489000000000005E-3</v>
      </c>
      <c r="H41" s="40">
        <f>G41*$A$2</f>
        <v>124.705764</v>
      </c>
      <c r="I41" t="s">
        <v>175</v>
      </c>
    </row>
    <row r="42" spans="2:9">
      <c r="B42" s="42"/>
      <c r="E42" s="17" t="s">
        <v>165</v>
      </c>
      <c r="F42" s="17" t="s">
        <v>179</v>
      </c>
      <c r="G42" s="40">
        <v>1.033E-4</v>
      </c>
      <c r="H42" s="40">
        <f>G42*$A$2</f>
        <v>1.524708</v>
      </c>
      <c r="I42" t="s">
        <v>175</v>
      </c>
    </row>
    <row r="43" spans="2:9">
      <c r="B43" s="42"/>
      <c r="E43" s="17" t="s">
        <v>177</v>
      </c>
      <c r="F43" s="17" t="s">
        <v>178</v>
      </c>
      <c r="G43" s="40">
        <v>-2.0029999999999999E-4</v>
      </c>
      <c r="H43" s="40">
        <f>G43*$A$2</f>
        <v>-2.9564279999999998</v>
      </c>
      <c r="I43" t="s">
        <v>175</v>
      </c>
    </row>
    <row r="44" spans="2:9">
      <c r="B44" s="42"/>
      <c r="E44" s="17"/>
      <c r="F44" s="17"/>
      <c r="G44" s="40"/>
      <c r="H44" s="40"/>
    </row>
    <row r="45" spans="2:9">
      <c r="B45" s="42"/>
      <c r="E45" s="17"/>
      <c r="F45" s="17"/>
      <c r="G45" s="40"/>
      <c r="H45" s="40"/>
    </row>
    <row r="46" spans="2:9">
      <c r="B46" s="43"/>
      <c r="E46" s="17"/>
      <c r="F46" s="17"/>
      <c r="G46" s="40"/>
      <c r="H46" s="40"/>
    </row>
    <row r="47" spans="2:9">
      <c r="B47" s="914" t="s">
        <v>127</v>
      </c>
      <c r="C47" s="914"/>
      <c r="D47" s="914"/>
      <c r="E47" s="914"/>
      <c r="F47" s="914"/>
      <c r="G47" s="27">
        <f>SUM(G41:G46)</f>
        <v>8.3519000000000006E-3</v>
      </c>
      <c r="H47" s="27">
        <f>SUM(H41:H46)</f>
        <v>123.274044</v>
      </c>
    </row>
    <row r="48" spans="2:9">
      <c r="E48" s="14"/>
    </row>
    <row r="49" spans="2:12">
      <c r="E49" s="14"/>
    </row>
    <row r="50" spans="2:12" ht="24">
      <c r="B50" s="32" t="s">
        <v>159</v>
      </c>
      <c r="C50" s="30" t="s">
        <v>160</v>
      </c>
      <c r="D50" s="31"/>
      <c r="E50" s="915" t="s">
        <v>166</v>
      </c>
      <c r="F50" s="915"/>
      <c r="G50" s="28" t="s">
        <v>161</v>
      </c>
      <c r="H50" s="16" t="s">
        <v>163</v>
      </c>
      <c r="I50">
        <v>1.0000000000000001E-5</v>
      </c>
    </row>
    <row r="51" spans="2:12">
      <c r="B51" s="36" t="s">
        <v>132</v>
      </c>
      <c r="C51" s="44">
        <v>76346240</v>
      </c>
      <c r="D51" s="44">
        <v>4</v>
      </c>
      <c r="E51" s="17" t="s">
        <v>164</v>
      </c>
      <c r="F51" s="17" t="s">
        <v>180</v>
      </c>
      <c r="G51" s="40">
        <v>1.05576E-2</v>
      </c>
      <c r="H51" s="40">
        <f t="shared" ref="H51:H56" si="0">G51*$A$2</f>
        <v>155.83017599999999</v>
      </c>
    </row>
    <row r="52" spans="2:12">
      <c r="B52" s="42"/>
      <c r="E52" s="17" t="s">
        <v>177</v>
      </c>
      <c r="F52" s="17" t="s">
        <v>187</v>
      </c>
      <c r="G52" s="40">
        <f>-I50*30</f>
        <v>-3.0000000000000003E-4</v>
      </c>
      <c r="H52" s="40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186</v>
      </c>
    </row>
    <row r="53" spans="2:12">
      <c r="B53" s="42"/>
      <c r="E53" s="17" t="s">
        <v>177</v>
      </c>
      <c r="F53" s="17" t="s">
        <v>185</v>
      </c>
      <c r="G53" s="40">
        <f>-I50*8</f>
        <v>-8.0000000000000007E-5</v>
      </c>
      <c r="H53" s="40">
        <f t="shared" si="0"/>
        <v>-1.1808000000000001</v>
      </c>
      <c r="I53">
        <v>1.01773E-2</v>
      </c>
      <c r="J53">
        <f>I53*$A$2</f>
        <v>150.216948</v>
      </c>
      <c r="K53" s="45">
        <f>I52-I53</f>
        <v>8.0099999999999616E-5</v>
      </c>
      <c r="L53" t="s">
        <v>184</v>
      </c>
    </row>
    <row r="54" spans="2:12">
      <c r="B54" s="42"/>
      <c r="E54" s="17" t="s">
        <v>165</v>
      </c>
      <c r="F54" s="17" t="s">
        <v>181</v>
      </c>
      <c r="G54" s="40">
        <v>1.3550299999999999E-2</v>
      </c>
      <c r="H54" s="40">
        <f t="shared" si="0"/>
        <v>200.00242799999998</v>
      </c>
    </row>
    <row r="55" spans="2:12">
      <c r="B55" s="42"/>
      <c r="E55" s="17" t="s">
        <v>165</v>
      </c>
      <c r="F55" s="17" t="s">
        <v>216</v>
      </c>
      <c r="G55" s="40">
        <v>6.9709000000000004E-3</v>
      </c>
      <c r="H55" s="40">
        <f t="shared" si="0"/>
        <v>102.890484</v>
      </c>
    </row>
    <row r="56" spans="2:12">
      <c r="B56" s="42"/>
      <c r="E56" s="17" t="s">
        <v>183</v>
      </c>
      <c r="F56" s="17" t="s">
        <v>182</v>
      </c>
      <c r="G56" s="40">
        <v>-1.3550299999999999E-2</v>
      </c>
      <c r="H56" s="40">
        <f t="shared" si="0"/>
        <v>-200.00242799999998</v>
      </c>
    </row>
    <row r="57" spans="2:12">
      <c r="B57" s="42"/>
      <c r="E57" s="17"/>
      <c r="G57" s="40"/>
      <c r="H57" s="40"/>
    </row>
    <row r="58" spans="2:12">
      <c r="B58" s="43"/>
      <c r="E58" s="17"/>
      <c r="F58" s="17"/>
      <c r="G58" s="40"/>
      <c r="H58" s="40"/>
    </row>
    <row r="59" spans="2:12">
      <c r="B59" s="914" t="s">
        <v>127</v>
      </c>
      <c r="C59" s="914"/>
      <c r="D59" s="914"/>
      <c r="E59" s="914"/>
      <c r="F59" s="914"/>
      <c r="G59" s="66">
        <f>SUM(G51:G58)</f>
        <v>1.7148499999999997E-2</v>
      </c>
      <c r="H59" s="66">
        <f>SUM(H51:H58)</f>
        <v>253.11186000000001</v>
      </c>
    </row>
    <row r="60" spans="2:12">
      <c r="E60" s="14"/>
      <c r="F60" s="14"/>
      <c r="G60" s="14">
        <f>SUM(G51:G55)</f>
        <v>3.0698799999999998E-2</v>
      </c>
      <c r="H60" s="14">
        <f>SUM(H51:H55)</f>
        <v>453.11428799999999</v>
      </c>
    </row>
    <row r="61" spans="2:12">
      <c r="E61" s="14"/>
      <c r="F61" s="14"/>
      <c r="G61" s="14"/>
    </row>
    <row r="62" spans="2:12">
      <c r="E62" s="14"/>
      <c r="F62" s="14"/>
      <c r="G62" s="14"/>
    </row>
    <row r="63" spans="2:12">
      <c r="E63" s="14"/>
      <c r="F63" s="14"/>
      <c r="G63" s="14"/>
    </row>
    <row r="64" spans="2:12" ht="24">
      <c r="B64" s="32" t="s">
        <v>159</v>
      </c>
      <c r="C64" s="30" t="s">
        <v>160</v>
      </c>
      <c r="D64" s="31"/>
      <c r="E64" s="915" t="s">
        <v>166</v>
      </c>
      <c r="F64" s="915"/>
      <c r="G64" s="32" t="s">
        <v>161</v>
      </c>
      <c r="H64" s="16" t="s">
        <v>163</v>
      </c>
    </row>
    <row r="65" spans="2:8">
      <c r="B65" s="36" t="s">
        <v>133</v>
      </c>
      <c r="C65" s="39">
        <v>77318350</v>
      </c>
      <c r="D65" s="38">
        <v>3</v>
      </c>
      <c r="E65" s="17" t="s">
        <v>164</v>
      </c>
      <c r="F65" s="17" t="s">
        <v>217</v>
      </c>
      <c r="G65" s="40">
        <v>1.72724E-2</v>
      </c>
      <c r="H65" s="40">
        <f>G65*A2</f>
        <v>254.94062400000001</v>
      </c>
    </row>
    <row r="66" spans="2:8">
      <c r="B66" s="24"/>
      <c r="C66" s="18"/>
      <c r="D66" s="20"/>
      <c r="E66" s="17"/>
      <c r="F66" s="17"/>
      <c r="G66" s="40"/>
      <c r="H66" s="40"/>
    </row>
    <row r="67" spans="2:8">
      <c r="B67" s="24"/>
      <c r="C67" s="18"/>
      <c r="D67" s="20"/>
      <c r="E67" s="17"/>
      <c r="F67" s="17"/>
      <c r="G67" s="40"/>
      <c r="H67" s="40"/>
    </row>
    <row r="68" spans="2:8">
      <c r="B68" s="24"/>
      <c r="C68" s="18"/>
      <c r="D68" s="20"/>
      <c r="E68" s="17"/>
      <c r="F68" s="17"/>
      <c r="G68" s="40"/>
      <c r="H68" s="40"/>
    </row>
    <row r="69" spans="2:8">
      <c r="B69" s="24"/>
      <c r="C69" s="18"/>
      <c r="D69" s="20"/>
      <c r="E69" s="17"/>
      <c r="F69" s="17"/>
      <c r="G69" s="40"/>
      <c r="H69" s="40"/>
    </row>
    <row r="70" spans="2:8">
      <c r="B70" s="25"/>
      <c r="C70" s="21"/>
      <c r="D70" s="23"/>
      <c r="E70" s="17"/>
      <c r="F70" s="17"/>
      <c r="G70" s="40"/>
      <c r="H70" s="40"/>
    </row>
    <row r="71" spans="2:8">
      <c r="B71" s="914" t="s">
        <v>127</v>
      </c>
      <c r="C71" s="914"/>
      <c r="D71" s="914"/>
      <c r="E71" s="914"/>
      <c r="F71" s="914"/>
      <c r="G71" s="66">
        <f>SUM(G65:G70)</f>
        <v>1.72724E-2</v>
      </c>
      <c r="H71" s="66">
        <f>SUM(H65:H70)</f>
        <v>254.94062400000001</v>
      </c>
    </row>
    <row r="72" spans="2:8">
      <c r="B72" s="14"/>
      <c r="C72" s="14"/>
      <c r="D72" s="14"/>
      <c r="E72" s="14"/>
      <c r="F72" s="14"/>
      <c r="G72" s="14"/>
    </row>
    <row r="73" spans="2:8">
      <c r="B73" s="14"/>
      <c r="C73" s="14"/>
      <c r="D73" s="14"/>
      <c r="E73" s="14"/>
      <c r="F73" s="14"/>
      <c r="G73" s="14"/>
    </row>
    <row r="74" spans="2:8">
      <c r="B74" s="14"/>
      <c r="C74" s="14"/>
      <c r="D74" s="14"/>
      <c r="E74" s="14"/>
      <c r="F74" s="14"/>
      <c r="G74" s="14"/>
    </row>
    <row r="75" spans="2:8">
      <c r="B75" s="14"/>
      <c r="C75" s="14"/>
      <c r="D75" s="14"/>
      <c r="E75" s="14"/>
      <c r="F75" s="14"/>
      <c r="G75" s="14"/>
    </row>
    <row r="76" spans="2:8" ht="24">
      <c r="B76" s="32" t="s">
        <v>159</v>
      </c>
      <c r="C76" s="30" t="s">
        <v>160</v>
      </c>
      <c r="D76" s="31"/>
      <c r="E76" s="915" t="s">
        <v>166</v>
      </c>
      <c r="F76" s="915"/>
      <c r="G76" s="32" t="s">
        <v>161</v>
      </c>
      <c r="H76" s="16" t="s">
        <v>163</v>
      </c>
    </row>
    <row r="77" spans="2:8">
      <c r="B77" s="36" t="s">
        <v>114</v>
      </c>
      <c r="C77" s="44">
        <v>6322197</v>
      </c>
      <c r="D77" s="44" t="s">
        <v>134</v>
      </c>
      <c r="E77" s="17" t="s">
        <v>164</v>
      </c>
      <c r="F77" s="40" t="s">
        <v>218</v>
      </c>
      <c r="G77" s="40">
        <v>2.95681E-2</v>
      </c>
      <c r="H77" s="40">
        <f>G77*A2</f>
        <v>436.42515600000002</v>
      </c>
    </row>
    <row r="78" spans="2:8">
      <c r="B78" s="24"/>
      <c r="C78" s="14"/>
      <c r="D78" s="14"/>
      <c r="E78" s="17"/>
      <c r="F78" s="40"/>
      <c r="G78" s="17"/>
      <c r="H78" s="2"/>
    </row>
    <row r="79" spans="2:8">
      <c r="B79" s="24"/>
      <c r="C79" s="14"/>
      <c r="D79" s="14"/>
      <c r="E79" s="17"/>
      <c r="F79" s="17"/>
      <c r="G79" s="17"/>
      <c r="H79" s="2"/>
    </row>
    <row r="80" spans="2:8">
      <c r="B80" s="24"/>
      <c r="C80" s="14"/>
      <c r="D80" s="14"/>
      <c r="E80" s="17"/>
      <c r="F80" s="17"/>
      <c r="G80" s="17"/>
      <c r="H80" s="2"/>
    </row>
    <row r="81" spans="2:13">
      <c r="B81" s="24"/>
      <c r="C81" s="14"/>
      <c r="D81" s="14"/>
      <c r="E81" s="17"/>
      <c r="F81" s="17"/>
      <c r="G81" s="17"/>
      <c r="H81" s="2"/>
    </row>
    <row r="82" spans="2:13">
      <c r="B82" s="24"/>
      <c r="C82" s="14"/>
      <c r="D82" s="14"/>
      <c r="E82" s="17"/>
      <c r="F82" s="17"/>
      <c r="G82" s="17"/>
      <c r="H82" s="2"/>
    </row>
    <row r="83" spans="2:13">
      <c r="B83" s="25"/>
      <c r="C83" s="14"/>
      <c r="D83" s="14"/>
      <c r="E83" s="17"/>
      <c r="F83" s="17"/>
      <c r="G83" s="17"/>
      <c r="H83" s="2"/>
    </row>
    <row r="84" spans="2:13">
      <c r="B84" s="914" t="s">
        <v>127</v>
      </c>
      <c r="C84" s="914"/>
      <c r="D84" s="914"/>
      <c r="E84" s="914"/>
      <c r="F84" s="914"/>
      <c r="G84" s="66">
        <f>SUM(G77:G83)</f>
        <v>2.95681E-2</v>
      </c>
      <c r="H84" s="66">
        <f>SUM(H77:H83)</f>
        <v>436.42515600000002</v>
      </c>
    </row>
    <row r="85" spans="2:13">
      <c r="B85" s="14"/>
      <c r="C85" s="14"/>
      <c r="D85" s="14"/>
      <c r="E85" s="14"/>
      <c r="F85" s="14"/>
      <c r="G85" s="14"/>
      <c r="I85">
        <v>76.478999999999999</v>
      </c>
    </row>
    <row r="86" spans="2:13">
      <c r="B86" s="14"/>
      <c r="C86" s="14"/>
      <c r="D86" s="14"/>
      <c r="E86" s="14"/>
      <c r="F86" s="14"/>
      <c r="G86" s="14"/>
      <c r="I86" s="2" t="s">
        <v>233</v>
      </c>
      <c r="J86" s="2" t="s">
        <v>234</v>
      </c>
      <c r="K86" s="69" t="s">
        <v>231</v>
      </c>
      <c r="L86" s="69" t="s">
        <v>232</v>
      </c>
    </row>
    <row r="87" spans="2:13" ht="24">
      <c r="B87" s="32" t="s">
        <v>159</v>
      </c>
      <c r="C87" s="30" t="s">
        <v>160</v>
      </c>
      <c r="D87" s="31"/>
      <c r="E87" s="915" t="s">
        <v>166</v>
      </c>
      <c r="F87" s="915"/>
      <c r="G87" s="32" t="s">
        <v>161</v>
      </c>
      <c r="H87" s="70" t="s">
        <v>163</v>
      </c>
      <c r="I87" s="2">
        <v>1.0000000000000001E-5</v>
      </c>
      <c r="J87" s="2">
        <v>1.5999999999999999E-5</v>
      </c>
      <c r="K87" s="43"/>
      <c r="L87" s="43"/>
    </row>
    <row r="88" spans="2:13">
      <c r="B88" s="14" t="s">
        <v>135</v>
      </c>
      <c r="C88" s="14">
        <v>96962720</v>
      </c>
      <c r="D88" s="14">
        <v>5</v>
      </c>
      <c r="E88" s="17" t="s">
        <v>164</v>
      </c>
      <c r="F88" s="40" t="s">
        <v>219</v>
      </c>
      <c r="G88" s="40">
        <v>0.17089589999999999</v>
      </c>
      <c r="H88" s="40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14"/>
      <c r="C89" s="14"/>
      <c r="D89" s="14"/>
      <c r="E89" s="73" t="s">
        <v>177</v>
      </c>
      <c r="F89" s="73" t="s">
        <v>227</v>
      </c>
      <c r="G89" s="73">
        <v>-7.3849999999999999E-2</v>
      </c>
      <c r="H89" s="74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>L88+K89</f>
        <v>9.705599999999999E-2</v>
      </c>
      <c r="M89">
        <f t="shared" ref="M89:M97" si="2">L89*$A$2</f>
        <v>1432.5465599999998</v>
      </c>
    </row>
    <row r="90" spans="2:13">
      <c r="B90" s="14"/>
      <c r="C90" s="14"/>
      <c r="D90" s="14"/>
      <c r="E90" s="17" t="s">
        <v>165</v>
      </c>
      <c r="F90" s="17" t="s">
        <v>230</v>
      </c>
      <c r="G90" s="17">
        <v>0</v>
      </c>
      <c r="H90" s="40">
        <f t="shared" si="1"/>
        <v>0</v>
      </c>
      <c r="I90" s="71">
        <v>1625</v>
      </c>
      <c r="J90">
        <v>0</v>
      </c>
      <c r="K90" s="71">
        <f>0*I87</f>
        <v>0</v>
      </c>
      <c r="L90">
        <f>L89+K90</f>
        <v>9.705599999999999E-2</v>
      </c>
      <c r="M90">
        <f t="shared" si="2"/>
        <v>1432.5465599999998</v>
      </c>
    </row>
    <row r="91" spans="2:13">
      <c r="B91" s="14"/>
      <c r="C91" s="14"/>
      <c r="D91" s="14"/>
      <c r="E91" s="17" t="s">
        <v>165</v>
      </c>
      <c r="F91" s="17" t="s">
        <v>220</v>
      </c>
      <c r="G91" s="17">
        <v>5.1713999999999996E-3</v>
      </c>
      <c r="H91" s="40">
        <f t="shared" si="1"/>
        <v>76.329864000000001</v>
      </c>
      <c r="I91">
        <v>517</v>
      </c>
      <c r="J91">
        <v>0</v>
      </c>
      <c r="K91">
        <f>I91*$I$87</f>
        <v>5.1700000000000001E-3</v>
      </c>
      <c r="L91">
        <f>L90+K91</f>
        <v>0.10222599999999998</v>
      </c>
      <c r="M91">
        <f t="shared" si="2"/>
        <v>1508.8557599999997</v>
      </c>
    </row>
    <row r="92" spans="2:13">
      <c r="B92" s="14"/>
      <c r="C92" s="14"/>
      <c r="D92" s="14"/>
      <c r="E92" s="17" t="s">
        <v>222</v>
      </c>
      <c r="F92" s="17" t="s">
        <v>221</v>
      </c>
      <c r="G92" s="17">
        <v>-5.1713999999999996E-3</v>
      </c>
      <c r="H92" s="40">
        <f t="shared" si="1"/>
        <v>-76.329864000000001</v>
      </c>
      <c r="I92">
        <v>0</v>
      </c>
      <c r="J92">
        <v>0</v>
      </c>
      <c r="K92">
        <f>I92*$I$87</f>
        <v>0</v>
      </c>
      <c r="L92">
        <f>L91+K92</f>
        <v>0.10222599999999998</v>
      </c>
      <c r="M92">
        <f t="shared" si="2"/>
        <v>1508.8557599999997</v>
      </c>
    </row>
    <row r="93" spans="2:13">
      <c r="B93" s="14"/>
      <c r="C93" s="14"/>
      <c r="D93" s="14"/>
      <c r="E93" s="17" t="s">
        <v>224</v>
      </c>
      <c r="F93" s="17" t="s">
        <v>223</v>
      </c>
      <c r="G93" s="17">
        <v>5.1713999999999996E-3</v>
      </c>
      <c r="H93" s="40">
        <f t="shared" si="1"/>
        <v>76.329864000000001</v>
      </c>
      <c r="I93">
        <v>0</v>
      </c>
      <c r="J93">
        <v>0</v>
      </c>
      <c r="K93">
        <f>I93*$I$87</f>
        <v>0</v>
      </c>
      <c r="L93">
        <f>L92+K93</f>
        <v>0.10222599999999998</v>
      </c>
      <c r="M93">
        <f t="shared" si="2"/>
        <v>1508.8557599999997</v>
      </c>
    </row>
    <row r="94" spans="2:13">
      <c r="B94" s="14"/>
      <c r="C94" s="14"/>
      <c r="D94" s="14"/>
      <c r="E94" s="17" t="s">
        <v>226</v>
      </c>
      <c r="F94" s="17" t="s">
        <v>225</v>
      </c>
      <c r="G94" s="67" t="s">
        <v>24</v>
      </c>
      <c r="H94" s="68" t="s">
        <v>24</v>
      </c>
      <c r="I94">
        <v>0</v>
      </c>
      <c r="J94">
        <v>0</v>
      </c>
      <c r="K94">
        <f t="shared" ref="K94" si="3">I94*$I$87</f>
        <v>0</v>
      </c>
      <c r="L94">
        <f t="shared" ref="L94:L96" si="4">L93+K94</f>
        <v>0.10222599999999998</v>
      </c>
      <c r="M94">
        <f t="shared" si="2"/>
        <v>1508.8557599999997</v>
      </c>
    </row>
    <row r="95" spans="2:13">
      <c r="B95" s="14"/>
      <c r="C95" s="14"/>
      <c r="D95" s="14"/>
      <c r="E95" s="17" t="s">
        <v>177</v>
      </c>
      <c r="F95" s="17" t="s">
        <v>228</v>
      </c>
      <c r="G95" s="17">
        <v>-0.1053169</v>
      </c>
      <c r="H95" s="40">
        <f>G95*$A$2</f>
        <v>-1554.4774440000001</v>
      </c>
      <c r="I95">
        <v>-10531</v>
      </c>
      <c r="J95">
        <v>0</v>
      </c>
      <c r="K95">
        <f>I95*$I$87</f>
        <v>-0.10531000000000001</v>
      </c>
      <c r="L95">
        <f>L94+K95</f>
        <v>-3.0840000000000312E-3</v>
      </c>
      <c r="M95">
        <f t="shared" si="2"/>
        <v>-45.519840000000457</v>
      </c>
    </row>
    <row r="96" spans="2:13">
      <c r="B96" s="14"/>
      <c r="C96" s="14"/>
      <c r="D96" s="14"/>
      <c r="E96" s="17" t="s">
        <v>177</v>
      </c>
      <c r="F96" s="17" t="s">
        <v>229</v>
      </c>
      <c r="G96" s="17">
        <v>-7.9705000000000002E-3</v>
      </c>
      <c r="H96" s="40">
        <f>G96*$A$2</f>
        <v>-117.64458</v>
      </c>
      <c r="I96">
        <v>-797</v>
      </c>
      <c r="J96">
        <v>0</v>
      </c>
      <c r="K96">
        <f>I96*$I$87</f>
        <v>-7.9700000000000014E-3</v>
      </c>
      <c r="L96">
        <f t="shared" si="4"/>
        <v>-1.1054000000000033E-2</v>
      </c>
      <c r="M96">
        <f t="shared" si="2"/>
        <v>-163.15704000000048</v>
      </c>
    </row>
    <row r="97" spans="2:16">
      <c r="B97" s="14"/>
      <c r="C97" s="14"/>
      <c r="D97" s="14"/>
      <c r="E97" s="17" t="s">
        <v>236</v>
      </c>
      <c r="F97" s="17" t="s">
        <v>235</v>
      </c>
      <c r="G97" s="17">
        <v>8.2799999999999992E-3</v>
      </c>
      <c r="H97" s="40">
        <f>G97*$A$2</f>
        <v>122.21279999999999</v>
      </c>
      <c r="I97">
        <v>828</v>
      </c>
      <c r="J97">
        <v>0</v>
      </c>
      <c r="K97">
        <f>I97*$I$87</f>
        <v>8.2800000000000009E-3</v>
      </c>
      <c r="L97">
        <f>L96+K97</f>
        <v>-2.7740000000000316E-3</v>
      </c>
      <c r="M97">
        <f t="shared" si="2"/>
        <v>-40.94424000000047</v>
      </c>
    </row>
    <row r="98" spans="2:16">
      <c r="B98" s="14"/>
      <c r="C98" s="14"/>
      <c r="D98" s="14"/>
      <c r="E98" s="17"/>
      <c r="F98" s="17"/>
      <c r="G98" s="17"/>
      <c r="H98" s="40"/>
    </row>
    <row r="99" spans="2:16">
      <c r="B99" s="14"/>
      <c r="C99" s="14"/>
      <c r="D99" s="14"/>
      <c r="F99" s="14"/>
      <c r="G99" s="14">
        <f>SUM(G88:G98)</f>
        <v>-2.7901000000000228E-3</v>
      </c>
      <c r="H99" s="14">
        <f>SUM(H88:H98)</f>
        <v>-41.181876000000244</v>
      </c>
    </row>
    <row r="100" spans="2:16">
      <c r="B100" s="14"/>
      <c r="C100" s="14"/>
      <c r="D100" s="14"/>
      <c r="E100" s="14"/>
      <c r="F100" s="14" t="s">
        <v>237</v>
      </c>
    </row>
    <row r="101" spans="2:16">
      <c r="B101" s="14"/>
      <c r="C101" s="14"/>
      <c r="D101" s="14"/>
      <c r="E101" s="14"/>
      <c r="F101" s="14"/>
      <c r="G101" s="14"/>
    </row>
    <row r="102" spans="2:16">
      <c r="B102" s="14"/>
      <c r="C102" s="14"/>
      <c r="D102" s="14"/>
      <c r="E102" s="14"/>
      <c r="F102" s="14"/>
      <c r="G102" s="14"/>
    </row>
    <row r="103" spans="2:16">
      <c r="B103" s="14"/>
      <c r="C103" s="14"/>
      <c r="D103" s="14"/>
      <c r="E103" s="14"/>
      <c r="F103" s="14"/>
      <c r="G103" s="14"/>
    </row>
    <row r="104" spans="2:16">
      <c r="B104" s="14"/>
      <c r="C104" s="14"/>
      <c r="D104" s="14"/>
      <c r="E104" s="14"/>
      <c r="F104" s="14"/>
      <c r="G104" s="14"/>
    </row>
    <row r="105" spans="2:16">
      <c r="B105" s="14"/>
      <c r="C105" s="14"/>
      <c r="D105" s="14"/>
      <c r="E105" s="14"/>
      <c r="F105" s="14"/>
      <c r="G105" s="14"/>
      <c r="J105" s="77" t="s">
        <v>233</v>
      </c>
      <c r="K105" s="77" t="s">
        <v>234</v>
      </c>
      <c r="L105" s="78" t="s">
        <v>231</v>
      </c>
      <c r="M105" s="80" t="s">
        <v>232</v>
      </c>
      <c r="N105" s="917" t="s">
        <v>239</v>
      </c>
      <c r="O105" s="918"/>
      <c r="P105" s="919"/>
    </row>
    <row r="106" spans="2:16" ht="24">
      <c r="B106" s="72" t="s">
        <v>159</v>
      </c>
      <c r="C106" s="30" t="s">
        <v>160</v>
      </c>
      <c r="D106" s="31"/>
      <c r="E106" s="915" t="s">
        <v>166</v>
      </c>
      <c r="F106" s="915"/>
      <c r="G106" s="72" t="s">
        <v>161</v>
      </c>
      <c r="H106" s="16" t="s">
        <v>163</v>
      </c>
      <c r="I106" s="82"/>
      <c r="J106" s="69">
        <v>1.0000000000000001E-5</v>
      </c>
      <c r="K106" s="69"/>
      <c r="L106" s="42"/>
      <c r="M106" s="79"/>
      <c r="N106" s="920" t="s">
        <v>233</v>
      </c>
      <c r="O106" s="920"/>
      <c r="P106" s="3" t="s">
        <v>234</v>
      </c>
    </row>
    <row r="107" spans="2:16">
      <c r="B107" s="27" t="s">
        <v>136</v>
      </c>
      <c r="C107" s="75">
        <v>5583535</v>
      </c>
      <c r="D107" s="76">
        <v>7</v>
      </c>
      <c r="E107" s="17" t="s">
        <v>164</v>
      </c>
      <c r="F107" s="2" t="s">
        <v>238</v>
      </c>
      <c r="G107" s="17">
        <v>1.7503E-3</v>
      </c>
      <c r="H107" s="17">
        <f>G107*A2</f>
        <v>25.834427999999999</v>
      </c>
      <c r="I107" s="17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43">
        <v>85957</v>
      </c>
      <c r="O107" s="43">
        <v>96131</v>
      </c>
      <c r="P107" s="2" t="s">
        <v>24</v>
      </c>
    </row>
    <row r="108" spans="2:16">
      <c r="B108" s="914" t="s">
        <v>127</v>
      </c>
      <c r="C108" s="914"/>
      <c r="D108" s="914"/>
      <c r="E108" s="914"/>
      <c r="F108" s="914"/>
      <c r="G108" s="66">
        <f>SUM(G107)</f>
        <v>1.7503E-3</v>
      </c>
      <c r="H108" s="66">
        <f>SUM(H107)</f>
        <v>25.834427999999999</v>
      </c>
      <c r="I108" s="85"/>
    </row>
    <row r="109" spans="2:16">
      <c r="B109" s="14"/>
      <c r="C109" s="14"/>
      <c r="D109" s="14"/>
      <c r="E109" s="14"/>
      <c r="F109" s="14"/>
      <c r="G109" s="14"/>
    </row>
    <row r="110" spans="2:16">
      <c r="B110" s="14"/>
      <c r="C110" s="14"/>
      <c r="D110" s="14"/>
      <c r="E110" s="14"/>
      <c r="F110" s="14"/>
      <c r="G110" s="14"/>
    </row>
    <row r="111" spans="2:16">
      <c r="B111" s="14"/>
      <c r="C111" s="14"/>
      <c r="D111" s="14"/>
      <c r="E111" s="14"/>
      <c r="F111" s="14"/>
      <c r="G111" s="14"/>
      <c r="J111" s="77" t="s">
        <v>233</v>
      </c>
      <c r="K111" s="77" t="s">
        <v>234</v>
      </c>
      <c r="L111" s="78" t="s">
        <v>231</v>
      </c>
      <c r="M111" s="78" t="s">
        <v>232</v>
      </c>
      <c r="N111" s="917" t="s">
        <v>239</v>
      </c>
      <c r="O111" s="918"/>
      <c r="P111" s="919"/>
    </row>
    <row r="112" spans="2:16" ht="24">
      <c r="B112" s="72" t="s">
        <v>159</v>
      </c>
      <c r="C112" s="30" t="s">
        <v>160</v>
      </c>
      <c r="D112" s="31"/>
      <c r="E112" s="916" t="s">
        <v>166</v>
      </c>
      <c r="F112" s="916"/>
      <c r="G112" s="81" t="s">
        <v>161</v>
      </c>
      <c r="H112" s="82" t="s">
        <v>163</v>
      </c>
      <c r="I112" s="82"/>
      <c r="J112" s="69">
        <v>1.0000000000000001E-5</v>
      </c>
      <c r="K112" s="69">
        <v>1.9000000000000001E-5</v>
      </c>
      <c r="L112" s="42"/>
      <c r="M112" s="42"/>
      <c r="N112" s="920" t="s">
        <v>233</v>
      </c>
      <c r="O112" s="920"/>
      <c r="P112" s="3" t="s">
        <v>234</v>
      </c>
    </row>
    <row r="113" spans="2:16">
      <c r="B113" s="17" t="s">
        <v>137</v>
      </c>
      <c r="C113" s="83">
        <v>96603620</v>
      </c>
      <c r="D113" s="84">
        <v>6</v>
      </c>
      <c r="E113" s="17" t="s">
        <v>164</v>
      </c>
      <c r="F113" s="17" t="s">
        <v>240</v>
      </c>
      <c r="G113" s="17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43">
        <v>86132</v>
      </c>
      <c r="O113" s="43">
        <v>86157</v>
      </c>
      <c r="P113" s="2">
        <v>86158</v>
      </c>
    </row>
    <row r="114" spans="2:16">
      <c r="B114" s="14"/>
      <c r="C114" s="14"/>
      <c r="D114" s="14"/>
      <c r="E114" s="17" t="s">
        <v>242</v>
      </c>
      <c r="F114" s="17" t="s">
        <v>241</v>
      </c>
      <c r="G114" s="17">
        <v>1.7899999999999999E-4</v>
      </c>
      <c r="H114" s="2">
        <f>G114*$A$2</f>
        <v>2.6420399999999997</v>
      </c>
      <c r="I114" s="2" t="s">
        <v>243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17" t="s">
        <v>244</v>
      </c>
      <c r="F115" s="2" t="s">
        <v>178</v>
      </c>
      <c r="G115" s="2">
        <v>2.0029999999999999E-4</v>
      </c>
      <c r="H115" s="2">
        <f>G115*$A$2</f>
        <v>2.9564279999999998</v>
      </c>
      <c r="I115" s="2"/>
      <c r="J115" s="4">
        <v>20</v>
      </c>
      <c r="K115" s="4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17" t="s">
        <v>246</v>
      </c>
      <c r="F116" s="17" t="s">
        <v>245</v>
      </c>
      <c r="G116" s="40">
        <v>2.3700000000000001E-3</v>
      </c>
      <c r="H116" s="2">
        <f>G116*$A$2</f>
        <v>34.981200000000001</v>
      </c>
      <c r="I116" s="17"/>
      <c r="J116" s="4">
        <v>237</v>
      </c>
      <c r="K116" s="4">
        <v>0</v>
      </c>
      <c r="L116" s="2">
        <f>(J116*J112)+(K116*K112)</f>
        <v>2.3700000000000001E-3</v>
      </c>
      <c r="M116" s="2">
        <f>M115+L116</f>
        <v>2.7490000000000001E-3</v>
      </c>
      <c r="N116" s="4">
        <v>1424</v>
      </c>
      <c r="O116" s="4">
        <v>1660</v>
      </c>
      <c r="P116" s="2"/>
    </row>
    <row r="117" spans="2:16">
      <c r="E117" s="14"/>
      <c r="F117" s="14"/>
      <c r="G117" s="14"/>
    </row>
    <row r="118" spans="2:16">
      <c r="E118" s="14"/>
      <c r="F118" s="14"/>
      <c r="G118" s="14"/>
    </row>
    <row r="119" spans="2:16">
      <c r="E119" s="14"/>
      <c r="F119" s="14"/>
      <c r="G119" s="14">
        <v>2.7458999999999999E-3</v>
      </c>
      <c r="H119" s="14">
        <f>G119*$A$2</f>
        <v>40.529483999999997</v>
      </c>
    </row>
    <row r="120" spans="2:16">
      <c r="E120" s="14"/>
      <c r="F120" s="14"/>
      <c r="G120" s="14"/>
    </row>
    <row r="121" spans="2:16">
      <c r="E121" s="14"/>
      <c r="F121" s="14"/>
      <c r="G121" s="14"/>
    </row>
    <row r="122" spans="2:16">
      <c r="E122" s="14"/>
      <c r="F122" s="14"/>
      <c r="G122" s="14"/>
    </row>
    <row r="123" spans="2:16">
      <c r="E123" s="14"/>
      <c r="F123" s="14"/>
      <c r="G123" s="14"/>
    </row>
    <row r="124" spans="2:16">
      <c r="E124" s="14"/>
      <c r="F124" s="14"/>
      <c r="G124" s="14"/>
    </row>
    <row r="125" spans="2:16">
      <c r="E125" s="14"/>
      <c r="F125" s="14"/>
      <c r="G125" s="14"/>
    </row>
    <row r="126" spans="2:16">
      <c r="B126" s="14" t="s">
        <v>138</v>
      </c>
      <c r="C126" s="14">
        <v>92387000</v>
      </c>
      <c r="D126" s="14">
        <v>8</v>
      </c>
      <c r="E126" s="14"/>
      <c r="F126" s="14">
        <v>6.6251500000000005E-2</v>
      </c>
      <c r="G126" s="14">
        <f t="shared" ref="G126:G141" si="5">F126*$A$2</f>
        <v>977.87214000000006</v>
      </c>
    </row>
    <row r="127" spans="2:16">
      <c r="B127" s="14" t="s">
        <v>139</v>
      </c>
      <c r="C127" s="14">
        <v>77307850</v>
      </c>
      <c r="D127" s="14">
        <v>5</v>
      </c>
      <c r="E127" s="14"/>
      <c r="F127" s="14">
        <v>1.6967300000000001E-2</v>
      </c>
      <c r="G127" s="14">
        <f t="shared" si="5"/>
        <v>250.43734800000001</v>
      </c>
    </row>
    <row r="128" spans="2:16">
      <c r="B128" s="14" t="s">
        <v>140</v>
      </c>
      <c r="C128" s="14">
        <v>76000200</v>
      </c>
      <c r="D128" s="14">
        <v>3</v>
      </c>
      <c r="E128" s="14"/>
      <c r="F128" s="14">
        <v>5.3163000000000004E-3</v>
      </c>
      <c r="G128" s="14">
        <f t="shared" si="5"/>
        <v>78.468588000000011</v>
      </c>
    </row>
    <row r="129" spans="2:10">
      <c r="B129" s="14" t="s">
        <v>141</v>
      </c>
      <c r="C129" s="14">
        <v>96929960</v>
      </c>
      <c r="D129" s="14">
        <v>7</v>
      </c>
      <c r="E129" s="14"/>
      <c r="F129" s="14">
        <v>1.2242100000000001E-2</v>
      </c>
      <c r="G129" s="14">
        <f t="shared" si="5"/>
        <v>180.69339600000001</v>
      </c>
    </row>
    <row r="130" spans="2:10">
      <c r="B130" s="14" t="s">
        <v>142</v>
      </c>
      <c r="C130" s="14">
        <v>96808510</v>
      </c>
      <c r="D130" s="14">
        <v>7</v>
      </c>
      <c r="E130" s="14"/>
      <c r="F130" s="14">
        <v>5.7010000000000003E-4</v>
      </c>
      <c r="G130" s="14">
        <f t="shared" si="5"/>
        <v>8.414676</v>
      </c>
    </row>
    <row r="131" spans="2:10">
      <c r="B131" s="14" t="s">
        <v>143</v>
      </c>
      <c r="C131" s="14">
        <v>96542880</v>
      </c>
      <c r="D131" s="14">
        <v>1</v>
      </c>
      <c r="E131" s="14"/>
      <c r="F131" s="14">
        <v>4.0000000000000003E-5</v>
      </c>
      <c r="G131" s="14">
        <f t="shared" si="5"/>
        <v>0.59040000000000004</v>
      </c>
    </row>
    <row r="132" spans="2:10">
      <c r="B132" s="14" t="s">
        <v>144</v>
      </c>
      <c r="C132" s="14">
        <v>91374000</v>
      </c>
      <c r="D132" s="14">
        <v>9</v>
      </c>
      <c r="E132" s="14"/>
      <c r="F132" s="14">
        <v>3.0102000000000002E-3</v>
      </c>
      <c r="G132" s="14">
        <f t="shared" si="5"/>
        <v>44.430552000000006</v>
      </c>
    </row>
    <row r="133" spans="2:10">
      <c r="B133" s="14" t="s">
        <v>145</v>
      </c>
      <c r="C133" s="14">
        <v>99520490</v>
      </c>
      <c r="D133" s="14">
        <v>8</v>
      </c>
      <c r="E133" s="14"/>
      <c r="F133" s="14">
        <v>3.2001E-3</v>
      </c>
      <c r="G133" s="14">
        <f t="shared" si="5"/>
        <v>47.233476000000003</v>
      </c>
    </row>
    <row r="134" spans="2:10">
      <c r="B134" s="14" t="s">
        <v>146</v>
      </c>
      <c r="C134" s="14">
        <v>77333980</v>
      </c>
      <c r="D134" s="14">
        <v>5</v>
      </c>
      <c r="E134" s="14"/>
      <c r="F134" s="14">
        <v>3.0000000000000001E-5</v>
      </c>
      <c r="G134" s="14">
        <f t="shared" si="5"/>
        <v>0.44280000000000003</v>
      </c>
    </row>
    <row r="135" spans="2:10">
      <c r="B135" s="14" t="s">
        <v>147</v>
      </c>
      <c r="C135" s="14">
        <v>76299375</v>
      </c>
      <c r="D135" s="14">
        <v>9</v>
      </c>
      <c r="E135" s="14"/>
      <c r="F135" s="14">
        <v>0.78278820000000005</v>
      </c>
      <c r="G135" s="14">
        <f t="shared" si="5"/>
        <v>11553.953832000001</v>
      </c>
      <c r="H135" s="14">
        <v>2.3E-3</v>
      </c>
      <c r="J135">
        <f>H135*A2</f>
        <v>33.948</v>
      </c>
    </row>
    <row r="136" spans="2:10">
      <c r="B136" s="14" t="s">
        <v>148</v>
      </c>
      <c r="C136" s="14">
        <v>76143821</v>
      </c>
      <c r="D136" s="14">
        <v>2</v>
      </c>
      <c r="E136" s="14"/>
      <c r="F136" s="14">
        <v>1.3600000000000001E-3</v>
      </c>
      <c r="G136" s="14">
        <f t="shared" si="5"/>
        <v>20.073600000000003</v>
      </c>
    </row>
    <row r="137" spans="2:10">
      <c r="B137" s="14" t="s">
        <v>149</v>
      </c>
      <c r="C137" s="14">
        <v>76171414</v>
      </c>
      <c r="D137" s="14">
        <v>7</v>
      </c>
      <c r="E137" s="14"/>
      <c r="F137" s="14">
        <v>6.9709000000000004E-3</v>
      </c>
      <c r="G137" s="14">
        <f t="shared" si="5"/>
        <v>102.890484</v>
      </c>
    </row>
    <row r="138" spans="2:10">
      <c r="B138" s="14" t="s">
        <v>150</v>
      </c>
      <c r="C138" s="14">
        <v>6649498</v>
      </c>
      <c r="D138" s="14">
        <v>5</v>
      </c>
      <c r="E138" s="14"/>
      <c r="F138" s="14">
        <v>0</v>
      </c>
      <c r="G138" s="14">
        <f t="shared" si="5"/>
        <v>0</v>
      </c>
    </row>
    <row r="139" spans="2:10">
      <c r="B139" s="14" t="s">
        <v>151</v>
      </c>
      <c r="C139" s="14">
        <v>88912500</v>
      </c>
      <c r="D139" s="14">
        <v>4</v>
      </c>
      <c r="E139" s="14"/>
      <c r="F139" s="14">
        <v>0</v>
      </c>
      <c r="G139" s="14">
        <f t="shared" si="5"/>
        <v>0</v>
      </c>
    </row>
    <row r="140" spans="2:10">
      <c r="B140" s="14" t="s">
        <v>152</v>
      </c>
      <c r="C140" s="14">
        <v>76015307</v>
      </c>
      <c r="D140" s="14">
        <v>9</v>
      </c>
      <c r="E140" s="14"/>
      <c r="F140" s="14">
        <v>0</v>
      </c>
      <c r="G140" s="14">
        <f t="shared" si="5"/>
        <v>0</v>
      </c>
    </row>
    <row r="141" spans="2:10">
      <c r="B141" s="14" t="s">
        <v>153</v>
      </c>
      <c r="C141" s="14">
        <v>7868473</v>
      </c>
      <c r="D141" s="14">
        <v>9</v>
      </c>
      <c r="E141" s="14"/>
      <c r="F141" s="14">
        <v>0</v>
      </c>
      <c r="G141" s="14">
        <f t="shared" si="5"/>
        <v>0</v>
      </c>
    </row>
    <row r="142" spans="2:10">
      <c r="B142" s="14" t="s">
        <v>154</v>
      </c>
      <c r="C142" s="14">
        <v>84902900</v>
      </c>
      <c r="D142" s="14">
        <v>2</v>
      </c>
      <c r="E142" s="14"/>
      <c r="F142" s="14">
        <v>0</v>
      </c>
      <c r="G142" s="14">
        <v>0</v>
      </c>
    </row>
    <row r="143" spans="2:10">
      <c r="B143" s="14" t="s">
        <v>155</v>
      </c>
      <c r="C143" s="14">
        <v>80860400</v>
      </c>
      <c r="D143" s="14">
        <v>0</v>
      </c>
      <c r="E143" s="14"/>
      <c r="F143" s="14">
        <v>0</v>
      </c>
      <c r="G143" s="14">
        <v>0</v>
      </c>
    </row>
    <row r="144" spans="2:10">
      <c r="B144" s="14" t="s">
        <v>156</v>
      </c>
      <c r="C144" s="14">
        <v>77295860</v>
      </c>
      <c r="D144" s="14">
        <v>9</v>
      </c>
      <c r="E144" s="14"/>
      <c r="F144" s="14">
        <v>0</v>
      </c>
      <c r="G144" s="14">
        <v>0</v>
      </c>
    </row>
    <row r="145" spans="2:7">
      <c r="B145" s="14" t="s">
        <v>157</v>
      </c>
      <c r="C145" s="14">
        <v>76596549</v>
      </c>
      <c r="D145" s="14">
        <v>7</v>
      </c>
      <c r="E145" s="14"/>
      <c r="F145" s="14">
        <v>0</v>
      </c>
      <c r="G145" s="14">
        <v>0</v>
      </c>
    </row>
    <row r="146" spans="2:7">
      <c r="B146" s="14" t="s">
        <v>158</v>
      </c>
      <c r="C146" s="14">
        <v>10273896</v>
      </c>
      <c r="D146" s="14">
        <v>9</v>
      </c>
      <c r="E146" s="14"/>
      <c r="F146" s="14">
        <v>0</v>
      </c>
      <c r="G146" s="14">
        <v>0</v>
      </c>
    </row>
    <row r="154" spans="2:7" ht="25.5">
      <c r="B154" s="52" t="s">
        <v>188</v>
      </c>
      <c r="C154" s="53" t="s">
        <v>189</v>
      </c>
      <c r="D154" s="53" t="s">
        <v>190</v>
      </c>
      <c r="E154" s="56" t="s">
        <v>191</v>
      </c>
      <c r="F154" s="54" t="s">
        <v>192</v>
      </c>
    </row>
    <row r="155" spans="2:7">
      <c r="B155" s="47" t="s">
        <v>193</v>
      </c>
      <c r="C155" s="48">
        <v>8.4811999999999995E-3</v>
      </c>
      <c r="D155" s="49">
        <v>93.887</v>
      </c>
      <c r="E155" s="49">
        <v>31.295999999999999</v>
      </c>
      <c r="F155" s="49">
        <v>125.18300000000001</v>
      </c>
    </row>
    <row r="156" spans="2:7">
      <c r="B156" s="47" t="s">
        <v>194</v>
      </c>
      <c r="C156" s="48">
        <v>7.47E-5</v>
      </c>
      <c r="D156" s="49">
        <v>0.82699999999999996</v>
      </c>
      <c r="E156" s="49">
        <v>0.27600000000000002</v>
      </c>
      <c r="F156" s="49">
        <v>1.103</v>
      </c>
    </row>
    <row r="157" spans="2:7">
      <c r="B157" s="47" t="s">
        <v>195</v>
      </c>
      <c r="C157" s="48">
        <v>8.3791000000000004E-3</v>
      </c>
      <c r="D157" s="49">
        <v>92.757000000000005</v>
      </c>
      <c r="E157" s="49">
        <v>30.919</v>
      </c>
      <c r="F157" s="49">
        <v>123.676</v>
      </c>
    </row>
    <row r="158" spans="2:7">
      <c r="B158" s="58" t="s">
        <v>196</v>
      </c>
      <c r="C158" s="59">
        <v>6.9709000000000004E-3</v>
      </c>
      <c r="D158" s="60">
        <v>77.168000000000006</v>
      </c>
      <c r="E158" s="60">
        <v>25.722999999999999</v>
      </c>
      <c r="F158" s="61">
        <v>102.89</v>
      </c>
    </row>
    <row r="159" spans="2:7">
      <c r="B159" s="47" t="s">
        <v>197</v>
      </c>
      <c r="C159" s="48">
        <v>8.0099999999999995E-5</v>
      </c>
      <c r="D159" s="49">
        <v>0.88700000000000001</v>
      </c>
      <c r="E159" s="49">
        <v>0.29599999999999999</v>
      </c>
      <c r="F159" s="49">
        <v>1.1819999999999999</v>
      </c>
    </row>
    <row r="160" spans="2:7">
      <c r="B160" s="47" t="s">
        <v>198</v>
      </c>
      <c r="C160" s="48">
        <v>1.3600000000000001E-3</v>
      </c>
      <c r="D160" s="49">
        <v>15.055</v>
      </c>
      <c r="E160" s="49">
        <v>5.0179999999999998</v>
      </c>
      <c r="F160" s="49">
        <v>20.074000000000002</v>
      </c>
    </row>
    <row r="161" spans="2:7">
      <c r="B161" s="47" t="s">
        <v>199</v>
      </c>
      <c r="C161" s="48">
        <v>0.58079139999999996</v>
      </c>
      <c r="D161" s="51">
        <v>6429.3609999999999</v>
      </c>
      <c r="E161" s="55">
        <v>2143.12</v>
      </c>
      <c r="F161" s="51">
        <v>8572.4809999999998</v>
      </c>
    </row>
    <row r="162" spans="2:7">
      <c r="B162" s="47" t="s">
        <v>200</v>
      </c>
      <c r="C162" s="48">
        <v>8.3519000000000006E-3</v>
      </c>
      <c r="D162" s="49">
        <v>92.456000000000003</v>
      </c>
      <c r="E162" s="49">
        <v>30.818999999999999</v>
      </c>
      <c r="F162" s="49">
        <v>123.274</v>
      </c>
    </row>
    <row r="163" spans="2:7">
      <c r="B163" s="47" t="s">
        <v>201</v>
      </c>
      <c r="C163" s="48">
        <v>5.7010000000000003E-4</v>
      </c>
      <c r="D163" s="49">
        <v>6.3109999999999999</v>
      </c>
      <c r="E163" s="49">
        <v>2.1040000000000001</v>
      </c>
      <c r="F163" s="49">
        <v>8.4149999999999991</v>
      </c>
    </row>
    <row r="164" spans="2:7">
      <c r="B164" s="62" t="s">
        <v>202</v>
      </c>
      <c r="C164" s="63">
        <v>1.01773E-2</v>
      </c>
      <c r="D164" s="64">
        <v>112.663</v>
      </c>
      <c r="E164" s="64">
        <v>37.554000000000002</v>
      </c>
      <c r="F164" s="64">
        <v>150.21700000000001</v>
      </c>
    </row>
    <row r="165" spans="2:7">
      <c r="B165" s="62" t="s">
        <v>202</v>
      </c>
      <c r="C165" s="63">
        <v>1.3550299999999999E-2</v>
      </c>
      <c r="D165" s="64">
        <v>150.00200000000001</v>
      </c>
      <c r="E165" s="64">
        <v>50.000999999999998</v>
      </c>
      <c r="F165" s="64">
        <v>200.00200000000001</v>
      </c>
    </row>
    <row r="166" spans="2:7">
      <c r="B166" s="62" t="s">
        <v>202</v>
      </c>
      <c r="C166" s="63">
        <v>6.9709000000000004E-3</v>
      </c>
      <c r="D166" s="64">
        <v>77.168000000000006</v>
      </c>
      <c r="E166" s="64">
        <v>25.722999999999999</v>
      </c>
      <c r="F166" s="65">
        <v>102.89</v>
      </c>
      <c r="G166" s="46">
        <f>SUM(F164:F166)</f>
        <v>453.10900000000004</v>
      </c>
    </row>
    <row r="167" spans="2:7">
      <c r="B167" s="47" t="s">
        <v>203</v>
      </c>
      <c r="C167" s="48">
        <v>1.72724E-2</v>
      </c>
      <c r="D167" s="49">
        <v>191.20500000000001</v>
      </c>
      <c r="E167" s="49">
        <v>63.734999999999999</v>
      </c>
      <c r="F167" s="49">
        <v>254.941</v>
      </c>
    </row>
    <row r="168" spans="2:7">
      <c r="B168" s="47" t="s">
        <v>204</v>
      </c>
      <c r="C168" s="48">
        <v>2.95681E-2</v>
      </c>
      <c r="D168" s="49">
        <v>327.31900000000002</v>
      </c>
      <c r="E168" s="49">
        <v>109.10599999999999</v>
      </c>
      <c r="F168" s="49">
        <v>436.42500000000001</v>
      </c>
    </row>
    <row r="169" spans="2:7">
      <c r="B169" s="47" t="s">
        <v>205</v>
      </c>
      <c r="C169" s="48">
        <v>5.1815000000000003E-3</v>
      </c>
      <c r="D169" s="49">
        <v>57.359000000000002</v>
      </c>
      <c r="E169" s="57">
        <v>19.12</v>
      </c>
      <c r="F169" s="49">
        <v>76.478999999999999</v>
      </c>
    </row>
    <row r="170" spans="2:7">
      <c r="B170" s="47" t="s">
        <v>206</v>
      </c>
      <c r="C170" s="48">
        <v>1.7503E-3</v>
      </c>
      <c r="D170" s="49">
        <v>19.376000000000001</v>
      </c>
      <c r="E170" s="49">
        <v>6.4589999999999996</v>
      </c>
      <c r="F170" s="49">
        <v>25.834</v>
      </c>
    </row>
    <row r="171" spans="2:7">
      <c r="B171" s="47" t="s">
        <v>207</v>
      </c>
      <c r="C171" s="48">
        <v>3.7589999999999998E-4</v>
      </c>
      <c r="D171" s="49">
        <v>4.1609999999999996</v>
      </c>
      <c r="E171" s="49">
        <v>1.387</v>
      </c>
      <c r="F171" s="49">
        <v>5.548</v>
      </c>
    </row>
    <row r="172" spans="2:7">
      <c r="B172" s="47" t="s">
        <v>208</v>
      </c>
      <c r="C172" s="48">
        <v>5.2701199999999997E-2</v>
      </c>
      <c r="D172" s="49">
        <v>583.40200000000004</v>
      </c>
      <c r="E172" s="49">
        <v>194.46700000000001</v>
      </c>
      <c r="F172" s="50">
        <v>777.87</v>
      </c>
    </row>
    <row r="173" spans="2:7">
      <c r="B173" s="47" t="s">
        <v>209</v>
      </c>
      <c r="C173" s="48">
        <v>1.6967300000000001E-2</v>
      </c>
      <c r="D173" s="49">
        <v>187.828</v>
      </c>
      <c r="E173" s="49">
        <v>62.609000000000002</v>
      </c>
      <c r="F173" s="49">
        <v>250.43700000000001</v>
      </c>
    </row>
    <row r="174" spans="2:7">
      <c r="B174" s="47" t="s">
        <v>210</v>
      </c>
      <c r="C174" s="48">
        <v>5.3163000000000004E-3</v>
      </c>
      <c r="D174" s="49">
        <v>58.850999999999999</v>
      </c>
      <c r="E174" s="49">
        <v>19.617000000000001</v>
      </c>
      <c r="F174" s="49">
        <v>78.468999999999994</v>
      </c>
    </row>
    <row r="175" spans="2:7">
      <c r="B175" s="47" t="s">
        <v>211</v>
      </c>
      <c r="C175" s="48">
        <v>1.2242100000000001E-2</v>
      </c>
      <c r="D175" s="50">
        <v>135.52000000000001</v>
      </c>
      <c r="E175" s="49">
        <v>45.173000000000002</v>
      </c>
      <c r="F175" s="49">
        <v>180.69300000000001</v>
      </c>
    </row>
    <row r="176" spans="2:7">
      <c r="B176" s="47" t="s">
        <v>212</v>
      </c>
      <c r="C176" s="48">
        <v>0.21249680000000001</v>
      </c>
      <c r="D176" s="55">
        <v>2352.34</v>
      </c>
      <c r="E176" s="49">
        <v>784.11300000000006</v>
      </c>
      <c r="F176" s="51">
        <v>3136.453</v>
      </c>
    </row>
    <row r="177" spans="2:6">
      <c r="B177" s="47" t="s">
        <v>213</v>
      </c>
      <c r="C177" s="48">
        <v>3.0019999999999998E-4</v>
      </c>
      <c r="D177" s="49">
        <v>3.323</v>
      </c>
      <c r="E177" s="49">
        <v>1.1080000000000001</v>
      </c>
      <c r="F177" s="49">
        <v>4.431</v>
      </c>
    </row>
    <row r="178" spans="2:6">
      <c r="B178" s="47" t="s">
        <v>214</v>
      </c>
      <c r="C178" s="48">
        <v>3.0000000000000001E-5</v>
      </c>
      <c r="D178" s="49">
        <v>0.33200000000000002</v>
      </c>
      <c r="E178" s="49">
        <v>0.111</v>
      </c>
      <c r="F178" s="49">
        <v>0.443</v>
      </c>
    </row>
    <row r="179" spans="2:6">
      <c r="B179" s="47" t="s">
        <v>215</v>
      </c>
      <c r="C179" s="48">
        <v>4.0000000000000003E-5</v>
      </c>
      <c r="D179" s="49">
        <v>0.443</v>
      </c>
      <c r="E179" s="49">
        <v>0.14799999999999999</v>
      </c>
      <c r="F179" s="49">
        <v>0.59</v>
      </c>
    </row>
    <row r="180" spans="2:6">
      <c r="D180" s="46">
        <f t="shared" ref="D180:E180" si="6">SUM(D155:D179)</f>
        <v>11070.001000000002</v>
      </c>
      <c r="E180" s="46">
        <f t="shared" si="6"/>
        <v>3690.0020000000004</v>
      </c>
      <c r="F180" s="46">
        <f>SUM(F155:F179)</f>
        <v>14760</v>
      </c>
    </row>
  </sheetData>
  <mergeCells count="22">
    <mergeCell ref="E106:F106"/>
    <mergeCell ref="E112:F112"/>
    <mergeCell ref="B108:F108"/>
    <mergeCell ref="N105:P105"/>
    <mergeCell ref="N106:O106"/>
    <mergeCell ref="N111:P111"/>
    <mergeCell ref="N112:O112"/>
    <mergeCell ref="E64:F64"/>
    <mergeCell ref="B71:F71"/>
    <mergeCell ref="E76:F76"/>
    <mergeCell ref="B84:F84"/>
    <mergeCell ref="E87:F87"/>
    <mergeCell ref="B37:F37"/>
    <mergeCell ref="E40:F40"/>
    <mergeCell ref="B47:F47"/>
    <mergeCell ref="E50:F50"/>
    <mergeCell ref="B59:F59"/>
    <mergeCell ref="B24:F24"/>
    <mergeCell ref="E16:F16"/>
    <mergeCell ref="E4:F4"/>
    <mergeCell ref="B11:F11"/>
    <mergeCell ref="E28:F28"/>
  </mergeCells>
  <pageMargins left="0.7" right="0.7" top="0.75" bottom="0.75" header="0.3" footer="0.3"/>
  <pageSetup paperSize="1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topLeftCell="A22" zoomScale="70" zoomScaleNormal="70" workbookViewId="0">
      <selection activeCell="I28" sqref="I28"/>
    </sheetView>
  </sheetViews>
  <sheetFormatPr baseColWidth="10" defaultRowHeight="15"/>
  <cols>
    <col min="1" max="1" width="46.42578125" customWidth="1"/>
    <col min="2" max="4" width="17.140625" customWidth="1"/>
    <col min="5" max="5" width="57.7109375" customWidth="1"/>
    <col min="6" max="6" width="18.28515625" style="12" bestFit="1" customWidth="1"/>
    <col min="7" max="7" width="18.28515625" bestFit="1" customWidth="1"/>
    <col min="8" max="8" width="16" bestFit="1" customWidth="1"/>
  </cols>
  <sheetData>
    <row r="4" spans="1:8" ht="56.25">
      <c r="A4" s="88" t="s">
        <v>1</v>
      </c>
      <c r="B4" s="88" t="s">
        <v>2</v>
      </c>
      <c r="C4" s="88"/>
      <c r="D4" s="88"/>
      <c r="E4" s="88" t="s">
        <v>5</v>
      </c>
      <c r="F4" s="88" t="s">
        <v>6</v>
      </c>
      <c r="G4" s="88" t="s">
        <v>7</v>
      </c>
      <c r="H4" s="88" t="s">
        <v>8</v>
      </c>
    </row>
    <row r="5" spans="1:8">
      <c r="A5" s="12"/>
      <c r="B5" s="12"/>
      <c r="C5" s="12"/>
      <c r="D5" s="12"/>
      <c r="E5" s="12"/>
      <c r="G5" s="12"/>
      <c r="H5" s="12"/>
    </row>
    <row r="6" spans="1:8" ht="23.25">
      <c r="A6" s="949" t="s">
        <v>80</v>
      </c>
      <c r="B6" s="943" t="s">
        <v>38</v>
      </c>
      <c r="C6" s="90"/>
      <c r="D6" s="90"/>
      <c r="E6" s="87" t="s">
        <v>20</v>
      </c>
      <c r="F6" s="86" t="e">
        <f>'Merluza común Artesanal'!#REF!+'Merluza común Artesanal'!G713+'Merluza común Artesanal'!G716+'Merluza común Artesanal'!G719+'Merluza común Artesanal'!G722+'Merluza común Artesanal'!G725+'Merluza común Artesanal'!G728+'Merluza común Artesanal'!G731+'Merluza común Artesanal'!G734+'Merluza común Artesanal'!G737+'Merluza común Artesanal'!G740+'Merluza común Artesanal'!#REF!+'Merluza común Artesanal'!G743+'Merluza común Artesanal'!G746+'Merluza común Artesanal'!G749+'Merluza común Artesanal'!G752+'Merluza común Artesanal'!G755+'Merluza común Artesanal'!G758+'Merluza común Artesanal'!G761+'Merluza común Artesanal'!G764+'Merluza común Artesanal'!G767+'Merluza común Artesanal'!G770+'Merluza común Artesanal'!G773+'Merluza común Artesanal'!G776+'Merluza común Artesanal'!G779+'Merluza común Artesanal'!G782+'Merluza común Artesanal'!G785+'Merluza común Artesanal'!G788</f>
        <v>#REF!</v>
      </c>
      <c r="G6" s="86" t="e">
        <f>'Merluza común Artesanal'!#REF!+'Merluza común Artesanal'!H713+'Merluza común Artesanal'!H716+'Merluza común Artesanal'!H719+'Merluza común Artesanal'!H722+'Merluza común Artesanal'!H725+'Merluza común Artesanal'!H728+'Merluza común Artesanal'!H731+'Merluza común Artesanal'!H734+'Merluza común Artesanal'!H737+'Merluza común Artesanal'!H740+'Merluza común Artesanal'!#REF!+'Merluza común Artesanal'!H743+'Merluza común Artesanal'!H746+'Merluza común Artesanal'!H749+'Merluza común Artesanal'!H752+'Merluza común Artesanal'!H755+'Merluza común Artesanal'!H758+'Merluza común Artesanal'!H761+'Merluza común Artesanal'!H764+'Merluza común Artesanal'!H767+'Merluza común Artesanal'!H770+'Merluza común Artesanal'!H773+'Merluza común Artesanal'!H776+'Merluza común Artesanal'!H779+'Merluza común Artesanal'!H782+'Merluza común Artesanal'!H785+'Merluza común Artesanal'!H788</f>
        <v>#REF!</v>
      </c>
      <c r="H6" s="86" t="e">
        <f>F6+G6</f>
        <v>#REF!</v>
      </c>
    </row>
    <row r="7" spans="1:8" ht="23.25">
      <c r="A7" s="950"/>
      <c r="B7" s="944"/>
      <c r="C7" s="91"/>
      <c r="D7" s="91"/>
      <c r="E7" s="87" t="s">
        <v>21</v>
      </c>
      <c r="F7" s="86" t="e">
        <f>'Merluza común Artesanal'!G711+'Merluza común Artesanal'!G714+'Merluza común Artesanal'!G717+'Merluza común Artesanal'!G720+'Merluza común Artesanal'!G723+'Merluza común Artesanal'!G726+'Merluza común Artesanal'!G729+'Merluza común Artesanal'!G732+'Merluza común Artesanal'!G735+'Merluza común Artesanal'!G738+'Merluza común Artesanal'!G741+'Merluza común Artesanal'!#REF!+'Merluza común Artesanal'!G744+'Merluza común Artesanal'!G747+'Merluza común Artesanal'!G750+'Merluza común Artesanal'!G753+'Merluza común Artesanal'!G756+'Merluza común Artesanal'!G759+'Merluza común Artesanal'!G762+'Merluza común Artesanal'!G765+'Merluza común Artesanal'!G768+'Merluza común Artesanal'!G771+'Merluza común Artesanal'!G774+'Merluza común Artesanal'!G777+'Merluza común Artesanal'!G780+'Merluza común Artesanal'!G783+'Merluza común Artesanal'!G786+'Merluza común Artesanal'!G789</f>
        <v>#REF!</v>
      </c>
      <c r="G7" s="86" t="e">
        <f>'Merluza común Artesanal'!H711+'Merluza común Artesanal'!H714+'Merluza común Artesanal'!H717+'Merluza común Artesanal'!H720+'Merluza común Artesanal'!H723+'Merluza común Artesanal'!H726+'Merluza común Artesanal'!H729+'Merluza común Artesanal'!H732+'Merluza común Artesanal'!H735+'Merluza común Artesanal'!H738+'Merluza común Artesanal'!H741+'Merluza común Artesanal'!#REF!+'Merluza común Artesanal'!H744+'Merluza común Artesanal'!H747+'Merluza común Artesanal'!H750+'Merluza común Artesanal'!H753+'Merluza común Artesanal'!H756+'Merluza común Artesanal'!H759+'Merluza común Artesanal'!H762+'Merluza común Artesanal'!H765+'Merluza común Artesanal'!H768+'Merluza común Artesanal'!H771+'Merluza común Artesanal'!H774+'Merluza común Artesanal'!H777+'Merluza común Artesanal'!H780+'Merluza común Artesanal'!H783+'Merluza común Artesanal'!H786+'Merluza común Artesanal'!H789</f>
        <v>#REF!</v>
      </c>
      <c r="H7" s="86" t="e">
        <f t="shared" ref="H7:H14" si="0">F7+G7</f>
        <v>#REF!</v>
      </c>
    </row>
    <row r="8" spans="1:8" ht="23.25">
      <c r="A8" s="950"/>
      <c r="B8" s="945"/>
      <c r="C8" s="92"/>
      <c r="D8" s="92"/>
      <c r="E8" s="87" t="s">
        <v>22</v>
      </c>
      <c r="F8" s="86" t="e">
        <f>'Merluza común Artesanal'!G712+'Merluza común Artesanal'!G715+'Merluza común Artesanal'!G718+'Merluza común Artesanal'!G721+'Merluza común Artesanal'!G724+'Merluza común Artesanal'!G727+'Merluza común Artesanal'!G730+'Merluza común Artesanal'!G733+'Merluza común Artesanal'!G736+'Merluza común Artesanal'!G739+'Merluza común Artesanal'!G742+'Merluza común Artesanal'!#REF!+'Merluza común Artesanal'!G745+'Merluza común Artesanal'!G748+'Merluza común Artesanal'!G751+'Merluza común Artesanal'!G754+'Merluza común Artesanal'!G757+'Merluza común Artesanal'!G760+'Merluza común Artesanal'!G763+'Merluza común Artesanal'!G766+'Merluza común Artesanal'!G769+'Merluza común Artesanal'!G772+'Merluza común Artesanal'!G775+'Merluza común Artesanal'!G778+'Merluza común Artesanal'!G781+'Merluza común Artesanal'!G784+'Merluza común Artesanal'!G787+'Merluza común Artesanal'!G790</f>
        <v>#REF!</v>
      </c>
      <c r="G8" s="86" t="e">
        <f>'Merluza común Artesanal'!H712+'Merluza común Artesanal'!H715+'Merluza común Artesanal'!H718+'Merluza común Artesanal'!H721+'Merluza común Artesanal'!H724+'Merluza común Artesanal'!H727+'Merluza común Artesanal'!H730+'Merluza común Artesanal'!H733+'Merluza común Artesanal'!H736+'Merluza común Artesanal'!H739+'Merluza común Artesanal'!H742+'Merluza común Artesanal'!#REF!+'Merluza común Artesanal'!H745+'Merluza común Artesanal'!H748+'Merluza común Artesanal'!H751+'Merluza común Artesanal'!H754+'Merluza común Artesanal'!H757+'Merluza común Artesanal'!H760+'Merluza común Artesanal'!H763+'Merluza común Artesanal'!H766+'Merluza común Artesanal'!H769+'Merluza común Artesanal'!H772+'Merluza común Artesanal'!H775+'Merluza común Artesanal'!H778+'Merluza común Artesanal'!H781+'Merluza común Artesanal'!H784+'Merluza común Artesanal'!H787+'Merluza común Artesanal'!H790</f>
        <v>#REF!</v>
      </c>
      <c r="H8" s="86" t="e">
        <f t="shared" si="0"/>
        <v>#REF!</v>
      </c>
    </row>
    <row r="9" spans="1:8" ht="23.25">
      <c r="A9" s="950"/>
      <c r="B9" s="943" t="s">
        <v>23</v>
      </c>
      <c r="C9" s="90"/>
      <c r="D9" s="90"/>
      <c r="E9" s="87" t="s">
        <v>20</v>
      </c>
      <c r="F9" s="86">
        <f>'Merluza común Artesanal'!G800+'Merluza común Artesanal'!G803+'Merluza común Artesanal'!G806+'Merluza común Artesanal'!G809+'Merluza común Artesanal'!G812+'Merluza común Artesanal'!G815+'Merluza común Artesanal'!G818+'Merluza común Artesanal'!G821+'Merluza común Artesanal'!G824+'Merluza común Artesanal'!G827+'Merluza común Artesanal'!G830+'Merluza común Artesanal'!G833+'Merluza común Artesanal'!G836+'Merluza común Artesanal'!G839+'Merluza común Artesanal'!G842+'Merluza común Artesanal'!G845+'Merluza común Artesanal'!G848+'Merluza común Artesanal'!G854</f>
        <v>123.17099999999999</v>
      </c>
      <c r="G9" s="86">
        <f>'Merluza común Artesanal'!H800+'Merluza común Artesanal'!H803+'Merluza común Artesanal'!H806+'Merluza común Artesanal'!H809+'Merluza común Artesanal'!H812+'Merluza común Artesanal'!H815+'Merluza común Artesanal'!H818+'Merluza común Artesanal'!H821+'Merluza común Artesanal'!H824+'Merluza común Artesanal'!H827+'Merluza común Artesanal'!H830+'Merluza común Artesanal'!H833+'Merluza común Artesanal'!H836+'Merluza común Artesanal'!H839+'Merluza común Artesanal'!H842+'Merluza común Artesanal'!H845+'Merluza común Artesanal'!H848+'Merluza común Artesanal'!H854</f>
        <v>0</v>
      </c>
      <c r="H9" s="86">
        <f t="shared" si="0"/>
        <v>123.17099999999999</v>
      </c>
    </row>
    <row r="10" spans="1:8" ht="23.25">
      <c r="A10" s="950"/>
      <c r="B10" s="944"/>
      <c r="C10" s="91"/>
      <c r="D10" s="91"/>
      <c r="E10" s="87" t="s">
        <v>21</v>
      </c>
      <c r="F10" s="86">
        <f>'Merluza común Artesanal'!G801+'Merluza común Artesanal'!G804+'Merluza común Artesanal'!G807+'Merluza común Artesanal'!G810+'Merluza común Artesanal'!G813+'Merluza común Artesanal'!G816+'Merluza común Artesanal'!G819+'Merluza común Artesanal'!G822+'Merluza común Artesanal'!G825+'Merluza común Artesanal'!G828+'Merluza común Artesanal'!G831+'Merluza común Artesanal'!G834+'Merluza común Artesanal'!G837+'Merluza común Artesanal'!G840+'Merluza común Artesanal'!G843+'Merluza común Artesanal'!G846+'Merluza común Artesanal'!G849+'Merluza común Artesanal'!G855</f>
        <v>576.67399999999998</v>
      </c>
      <c r="G10" s="86">
        <f>'Merluza común Artesanal'!H801+'Merluza común Artesanal'!H804+'Merluza común Artesanal'!H807+'Merluza común Artesanal'!H810+'Merluza común Artesanal'!H813+'Merluza común Artesanal'!H816+'Merluza común Artesanal'!H819+'Merluza común Artesanal'!H822+'Merluza común Artesanal'!H825+'Merluza común Artesanal'!H828+'Merluza común Artesanal'!H831+'Merluza común Artesanal'!H834+'Merluza común Artesanal'!H837+'Merluza común Artesanal'!H840+'Merluza común Artesanal'!H843+'Merluza común Artesanal'!H846+'Merluza común Artesanal'!H849+'Merluza común Artesanal'!H855</f>
        <v>-273.5</v>
      </c>
      <c r="H10" s="86">
        <f t="shared" si="0"/>
        <v>303.17399999999998</v>
      </c>
    </row>
    <row r="11" spans="1:8" ht="23.25">
      <c r="A11" s="950"/>
      <c r="B11" s="944"/>
      <c r="C11" s="91"/>
      <c r="D11" s="91"/>
      <c r="E11" s="87" t="s">
        <v>22</v>
      </c>
      <c r="F11" s="86">
        <f>'Merluza común Artesanal'!G802+'Merluza común Artesanal'!G805+'Merluza común Artesanal'!G808+'Merluza común Artesanal'!G811+'Merluza común Artesanal'!G814+'Merluza común Artesanal'!G817+'Merluza común Artesanal'!G820+'Merluza común Artesanal'!G823+'Merluza común Artesanal'!G826+'Merluza común Artesanal'!G829+'Merluza común Artesanal'!G832+'Merluza común Artesanal'!G835+'Merluza común Artesanal'!G838+'Merluza común Artesanal'!G841+'Merluza común Artesanal'!G844+'Merluza común Artesanal'!G847+'Merluza común Artesanal'!G850+'Merluza común Artesanal'!G856</f>
        <v>699.84499999999991</v>
      </c>
      <c r="G11" s="86">
        <f>'Merluza común Artesanal'!H802+'Merluza común Artesanal'!H805+'Merluza común Artesanal'!H808+'Merluza común Artesanal'!H811+'Merluza común Artesanal'!H814+'Merluza común Artesanal'!H817+'Merluza común Artesanal'!H820+'Merluza común Artesanal'!H823+'Merluza común Artesanal'!H826+'Merluza común Artesanal'!H829+'Merluza común Artesanal'!H832+'Merluza común Artesanal'!H835+'Merluza común Artesanal'!H838+'Merluza común Artesanal'!H841+'Merluza común Artesanal'!H844+'Merluza común Artesanal'!H847+'Merluza común Artesanal'!H850+'Merluza común Artesanal'!H856</f>
        <v>0</v>
      </c>
      <c r="H11" s="86">
        <f t="shared" si="0"/>
        <v>699.84499999999991</v>
      </c>
    </row>
    <row r="12" spans="1:8" ht="23.25">
      <c r="A12" s="950"/>
      <c r="B12" s="943" t="s">
        <v>39</v>
      </c>
      <c r="C12" s="90"/>
      <c r="D12" s="90"/>
      <c r="E12" s="87" t="s">
        <v>20</v>
      </c>
      <c r="F12" s="86">
        <f>'Merluza común Artesanal'!G857+'Merluza común Artesanal'!G860+'Merluza común Artesanal'!G863+'Merluza común Artesanal'!G866</f>
        <v>38.068999999999996</v>
      </c>
      <c r="G12" s="86">
        <f>'Merluza común Artesanal'!H857+'Merluza común Artesanal'!H860+'Merluza común Artesanal'!H863+'Merluza común Artesanal'!H866</f>
        <v>0</v>
      </c>
      <c r="H12" s="86">
        <f t="shared" si="0"/>
        <v>38.068999999999996</v>
      </c>
    </row>
    <row r="13" spans="1:8" ht="23.25">
      <c r="A13" s="950"/>
      <c r="B13" s="944"/>
      <c r="C13" s="91"/>
      <c r="D13" s="91"/>
      <c r="E13" s="87" t="s">
        <v>21</v>
      </c>
      <c r="F13" s="86">
        <f>'Merluza común Artesanal'!G858+'Merluza común Artesanal'!G861+'Merluza común Artesanal'!G864+'Merluza común Artesanal'!G867</f>
        <v>178.23399999999998</v>
      </c>
      <c r="G13" s="86">
        <f>'Merluza común Artesanal'!H858+'Merluza común Artesanal'!H861+'Merluza común Artesanal'!H864+'Merluza común Artesanal'!H867</f>
        <v>-40</v>
      </c>
      <c r="H13" s="86">
        <f t="shared" si="0"/>
        <v>138.23399999999998</v>
      </c>
    </row>
    <row r="14" spans="1:8" ht="23.25">
      <c r="A14" s="951"/>
      <c r="B14" s="945"/>
      <c r="C14" s="92"/>
      <c r="D14" s="92"/>
      <c r="E14" s="87" t="s">
        <v>22</v>
      </c>
      <c r="F14" s="86">
        <f>'Merluza común Artesanal'!G859+'Merluza común Artesanal'!G862+'Merluza común Artesanal'!G865+'Merluza común Artesanal'!G868</f>
        <v>216.30200000000002</v>
      </c>
      <c r="G14" s="86">
        <f>'Merluza común Artesanal'!H859+'Merluza común Artesanal'!H862+'Merluza común Artesanal'!H865+'Merluza común Artesanal'!H868</f>
        <v>0</v>
      </c>
      <c r="H14" s="86">
        <f t="shared" si="0"/>
        <v>216.30200000000002</v>
      </c>
    </row>
    <row r="17" spans="1:8" ht="15" customHeight="1">
      <c r="A17" s="946" t="s">
        <v>282</v>
      </c>
      <c r="B17" s="943" t="s">
        <v>38</v>
      </c>
      <c r="C17" s="90"/>
      <c r="D17" s="90"/>
      <c r="E17" s="87" t="s">
        <v>20</v>
      </c>
      <c r="F17" s="89" t="e">
        <f>'Merluza común Artesanal'!#REF!</f>
        <v>#REF!</v>
      </c>
      <c r="G17" s="89" t="e">
        <f>'Merluza común Artesanal'!#REF!</f>
        <v>#REF!</v>
      </c>
      <c r="H17" s="2" t="e">
        <f>F17+G17</f>
        <v>#REF!</v>
      </c>
    </row>
    <row r="18" spans="1:8" ht="15" customHeight="1">
      <c r="A18" s="947"/>
      <c r="B18" s="944"/>
      <c r="C18" s="91"/>
      <c r="D18" s="91"/>
      <c r="E18" s="87" t="s">
        <v>21</v>
      </c>
      <c r="F18" s="89" t="e">
        <f>'Merluza común Artesanal'!#REF!</f>
        <v>#REF!</v>
      </c>
      <c r="G18" s="89" t="e">
        <f>'Merluza común Artesanal'!#REF!</f>
        <v>#REF!</v>
      </c>
      <c r="H18" s="2" t="e">
        <f t="shared" ref="H18:H19" si="1">F18+G18</f>
        <v>#REF!</v>
      </c>
    </row>
    <row r="19" spans="1:8" ht="15" customHeight="1">
      <c r="A19" s="947"/>
      <c r="B19" s="945"/>
      <c r="C19" s="92"/>
      <c r="D19" s="92"/>
      <c r="E19" s="87" t="s">
        <v>22</v>
      </c>
      <c r="F19" s="89" t="e">
        <f>'Merluza común Artesanal'!#REF!</f>
        <v>#REF!</v>
      </c>
      <c r="G19" s="89" t="e">
        <f>'Merluza común Artesanal'!#REF!</f>
        <v>#REF!</v>
      </c>
      <c r="H19" s="2" t="e">
        <f t="shared" si="1"/>
        <v>#REF!</v>
      </c>
    </row>
    <row r="20" spans="1:8" ht="15" customHeight="1">
      <c r="A20" s="947"/>
      <c r="B20" s="943" t="s">
        <v>39</v>
      </c>
      <c r="C20" s="90"/>
      <c r="D20" s="90"/>
      <c r="E20" s="87" t="s">
        <v>20</v>
      </c>
      <c r="F20" s="89" t="e">
        <f>'Merluza común Artesanal'!#REF!+'Merluza común Artesanal'!#REF!+'Merluza común Artesanal'!#REF!+'Merluza común Artesanal'!#REF!+'Merluza común Artesanal'!#REF!+'Merluza común Artesanal'!#REF!+'Merluza común Artesanal'!#REF!+'Merluza común Artesanal'!G69+'Merluza común Artesanal'!#REF!+'Merluza común Artesanal'!#REF!+'Merluza común Artesanal'!G78+'Merluza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0" s="89" t="e">
        <f>'Merluza común Artesanal'!#REF!+'Merluza común Artesanal'!#REF!+'Merluza común Artesanal'!#REF!+'Merluza común Artesanal'!#REF!+'Merluza común Artesanal'!#REF!+'Merluza común Artesanal'!#REF!+'Merluza común Artesanal'!#REF!+'Merluza común Artesanal'!H69+'Merluza común Artesanal'!#REF!+'Merluza común Artesanal'!#REF!+'Merluza común Artesanal'!H78+'Merluza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0" s="89" t="e">
        <f>F20+G20</f>
        <v>#REF!</v>
      </c>
    </row>
    <row r="21" spans="1:8" ht="15" customHeight="1">
      <c r="A21" s="947"/>
      <c r="B21" s="944"/>
      <c r="C21" s="91"/>
      <c r="D21" s="91"/>
      <c r="E21" s="87" t="s">
        <v>21</v>
      </c>
      <c r="F21" s="89" t="e">
        <f>'Merluza común Artesanal'!G54+'Merluza común Artesanal'!#REF!+'Merluza común Artesanal'!#REF!+'Merluza común Artesanal'!#REF!+'Merluza común Artesanal'!#REF!+'Merluza común Artesanal'!#REF!+'Merluza común Artesanal'!#REF!+'Merluza común Artesanal'!G70+'Merluza común Artesanal'!#REF!+'Merluza común Artesanal'!#REF!+'Merluza común Artesanal'!G79+'Merluza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1" s="89" t="e">
        <f>'Merluza común Artesanal'!H54+'Merluza común Artesanal'!#REF!+'Merluza común Artesanal'!#REF!+'Merluza común Artesanal'!#REF!+'Merluza común Artesanal'!#REF!+'Merluza común Artesanal'!#REF!+'Merluza común Artesanal'!#REF!+'Merluza común Artesanal'!H70+'Merluza común Artesanal'!#REF!+'Merluza común Artesanal'!#REF!+'Merluza común Artesanal'!H79+'Merluza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1" s="89" t="e">
        <f t="shared" ref="H21:H22" si="2">F21+G21</f>
        <v>#REF!</v>
      </c>
    </row>
    <row r="22" spans="1:8" ht="15" customHeight="1">
      <c r="A22" s="948"/>
      <c r="B22" s="945"/>
      <c r="C22" s="92"/>
      <c r="D22" s="92"/>
      <c r="E22" s="87" t="s">
        <v>22</v>
      </c>
      <c r="F22" s="89" t="e">
        <f>'Merluza común Artesanal'!G56+'Merluza común Artesanal'!#REF!+'Merluza común Artesanal'!#REF!+'Merluza común Artesanal'!#REF!+'Merluza común Artesanal'!#REF!+'Merluza común Artesanal'!#REF!+'Merluza común Artesanal'!#REF!+'Merluza común Artesanal'!G71+'Merluza común Artesanal'!#REF!+'Merluza común Artesanal'!#REF!+'Merluza común Artesanal'!G80+'Merluza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2" s="89" t="e">
        <f>'Merluza común Artesanal'!H56+'Merluza común Artesanal'!#REF!+'Merluza común Artesanal'!#REF!+'Merluza común Artesanal'!#REF!+'Merluza común Artesanal'!#REF!+'Merluza común Artesanal'!#REF!+'Merluza común Artesanal'!#REF!+'Merluza común Artesanal'!H71+'Merluza común Artesanal'!#REF!+'Merluza común Artesanal'!#REF!+'Merluza común Artesanal'!H80+'Merluza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2" s="89" t="e">
        <f t="shared" si="2"/>
        <v>#REF!</v>
      </c>
    </row>
    <row r="28" spans="1:8" ht="75">
      <c r="A28" s="1" t="s">
        <v>2</v>
      </c>
      <c r="B28" s="1" t="s">
        <v>286</v>
      </c>
      <c r="C28" s="88" t="s">
        <v>5</v>
      </c>
      <c r="D28" s="88" t="s">
        <v>287</v>
      </c>
      <c r="E28" s="88" t="s">
        <v>284</v>
      </c>
      <c r="F28" s="88" t="s">
        <v>285</v>
      </c>
      <c r="G28" s="88" t="s">
        <v>5</v>
      </c>
      <c r="H28" s="88" t="s">
        <v>287</v>
      </c>
    </row>
    <row r="29" spans="1:8">
      <c r="A29" s="937" t="s">
        <v>35</v>
      </c>
      <c r="B29" s="931">
        <f>D29+D34+D39</f>
        <v>241.76600000000002</v>
      </c>
      <c r="C29" s="886" t="s">
        <v>20</v>
      </c>
      <c r="D29" s="928">
        <f>H29+H32+H35+H38+H41</f>
        <v>21.275000000000002</v>
      </c>
      <c r="E29" s="934" t="s">
        <v>260</v>
      </c>
      <c r="F29" s="931">
        <f>H29+H30+H31</f>
        <v>110.83199999999999</v>
      </c>
      <c r="G29" s="87" t="s">
        <v>20</v>
      </c>
      <c r="H29" s="94">
        <v>9.7530000000000001</v>
      </c>
    </row>
    <row r="30" spans="1:8">
      <c r="A30" s="938"/>
      <c r="B30" s="932"/>
      <c r="C30" s="927"/>
      <c r="D30" s="929"/>
      <c r="E30" s="935"/>
      <c r="F30" s="932"/>
      <c r="G30" s="87" t="s">
        <v>21</v>
      </c>
      <c r="H30" s="94">
        <v>45.663000000000004</v>
      </c>
    </row>
    <row r="31" spans="1:8">
      <c r="A31" s="938"/>
      <c r="B31" s="932"/>
      <c r="C31" s="927"/>
      <c r="D31" s="929"/>
      <c r="E31" s="936"/>
      <c r="F31" s="933"/>
      <c r="G31" s="87" t="s">
        <v>22</v>
      </c>
      <c r="H31" s="94">
        <v>55.415999999999997</v>
      </c>
    </row>
    <row r="32" spans="1:8">
      <c r="A32" s="938"/>
      <c r="B32" s="932"/>
      <c r="C32" s="927"/>
      <c r="D32" s="929"/>
      <c r="E32" s="934" t="s">
        <v>259</v>
      </c>
      <c r="F32" s="931">
        <f>H32+H33+H34</f>
        <v>60.448999999999998</v>
      </c>
      <c r="G32" s="87" t="s">
        <v>20</v>
      </c>
      <c r="H32" s="94">
        <v>5.3190000000000008</v>
      </c>
    </row>
    <row r="33" spans="1:8">
      <c r="A33" s="938"/>
      <c r="B33" s="932"/>
      <c r="C33" s="887"/>
      <c r="D33" s="930"/>
      <c r="E33" s="935"/>
      <c r="F33" s="932"/>
      <c r="G33" s="87" t="s">
        <v>21</v>
      </c>
      <c r="H33" s="94">
        <v>24.905000000000001</v>
      </c>
    </row>
    <row r="34" spans="1:8">
      <c r="A34" s="938"/>
      <c r="B34" s="932"/>
      <c r="C34" s="886" t="s">
        <v>21</v>
      </c>
      <c r="D34" s="928">
        <f>H30+H33+H36+H39+H42</f>
        <v>99.608000000000018</v>
      </c>
      <c r="E34" s="936"/>
      <c r="F34" s="933"/>
      <c r="G34" s="87" t="s">
        <v>22</v>
      </c>
      <c r="H34" s="94">
        <v>30.224999999999994</v>
      </c>
    </row>
    <row r="35" spans="1:8">
      <c r="A35" s="938"/>
      <c r="B35" s="932"/>
      <c r="C35" s="927"/>
      <c r="D35" s="929"/>
      <c r="E35" s="934" t="s">
        <v>261</v>
      </c>
      <c r="F35" s="931">
        <f>H35+H36+H37</f>
        <v>20.134</v>
      </c>
      <c r="G35" s="87" t="s">
        <v>20</v>
      </c>
      <c r="H35" s="94">
        <v>1.772</v>
      </c>
    </row>
    <row r="36" spans="1:8">
      <c r="A36" s="938"/>
      <c r="B36" s="932"/>
      <c r="C36" s="927"/>
      <c r="D36" s="929"/>
      <c r="E36" s="935"/>
      <c r="F36" s="932"/>
      <c r="G36" s="87" t="s">
        <v>21</v>
      </c>
      <c r="H36" s="94">
        <v>8.2949999999999999</v>
      </c>
    </row>
    <row r="37" spans="1:8">
      <c r="A37" s="938"/>
      <c r="B37" s="932"/>
      <c r="C37" s="927"/>
      <c r="D37" s="929"/>
      <c r="E37" s="936"/>
      <c r="F37" s="933"/>
      <c r="G37" s="87" t="s">
        <v>22</v>
      </c>
      <c r="H37" s="94">
        <v>10.067</v>
      </c>
    </row>
    <row r="38" spans="1:8">
      <c r="A38" s="938"/>
      <c r="B38" s="932"/>
      <c r="C38" s="887"/>
      <c r="D38" s="930"/>
      <c r="E38" s="934" t="s">
        <v>262</v>
      </c>
      <c r="F38" s="931">
        <f>H38+H39+H40</f>
        <v>20.147999999999996</v>
      </c>
      <c r="G38" s="87" t="s">
        <v>20</v>
      </c>
      <c r="H38" s="94">
        <v>1.7730000000000001</v>
      </c>
    </row>
    <row r="39" spans="1:8">
      <c r="A39" s="938"/>
      <c r="B39" s="932"/>
      <c r="C39" s="886" t="s">
        <v>22</v>
      </c>
      <c r="D39" s="928">
        <f>H31+H34+H37+H40+H43</f>
        <v>120.883</v>
      </c>
      <c r="E39" s="935"/>
      <c r="F39" s="932"/>
      <c r="G39" s="87" t="s">
        <v>21</v>
      </c>
      <c r="H39" s="94">
        <v>8.3009999999999984</v>
      </c>
    </row>
    <row r="40" spans="1:8">
      <c r="A40" s="938"/>
      <c r="B40" s="932"/>
      <c r="C40" s="927"/>
      <c r="D40" s="929"/>
      <c r="E40" s="936"/>
      <c r="F40" s="933"/>
      <c r="G40" s="87" t="s">
        <v>22</v>
      </c>
      <c r="H40" s="94">
        <v>10.074</v>
      </c>
    </row>
    <row r="41" spans="1:8">
      <c r="A41" s="938"/>
      <c r="B41" s="932"/>
      <c r="C41" s="927"/>
      <c r="D41" s="929"/>
      <c r="E41" s="934" t="s">
        <v>263</v>
      </c>
      <c r="F41" s="931">
        <f>H41+H42+H43</f>
        <v>30.203000000000003</v>
      </c>
      <c r="G41" s="87" t="s">
        <v>20</v>
      </c>
      <c r="H41" s="94">
        <v>2.6579999999999999</v>
      </c>
    </row>
    <row r="42" spans="1:8">
      <c r="A42" s="938"/>
      <c r="B42" s="932"/>
      <c r="C42" s="927"/>
      <c r="D42" s="929"/>
      <c r="E42" s="935"/>
      <c r="F42" s="932"/>
      <c r="G42" s="87" t="s">
        <v>21</v>
      </c>
      <c r="H42" s="94">
        <v>12.444000000000001</v>
      </c>
    </row>
    <row r="43" spans="1:8">
      <c r="A43" s="939"/>
      <c r="B43" s="933"/>
      <c r="C43" s="887"/>
      <c r="D43" s="930"/>
      <c r="E43" s="936"/>
      <c r="F43" s="933"/>
      <c r="G43" s="87" t="s">
        <v>22</v>
      </c>
      <c r="H43" s="94">
        <v>15.101000000000001</v>
      </c>
    </row>
    <row r="44" spans="1:8">
      <c r="A44" s="937" t="s">
        <v>36</v>
      </c>
      <c r="B44" s="931">
        <f>D44+D51+D58</f>
        <v>1240.7380000000001</v>
      </c>
      <c r="C44" s="886" t="s">
        <v>20</v>
      </c>
      <c r="D44" s="931">
        <f>H44+H47+H50+H53+H56+H59+H62</f>
        <v>109.185</v>
      </c>
      <c r="E44" s="934" t="s">
        <v>264</v>
      </c>
      <c r="F44" s="931">
        <f>H44+H45+H46</f>
        <v>338.38799999999998</v>
      </c>
      <c r="G44" s="87" t="s">
        <v>20</v>
      </c>
      <c r="H44" s="94">
        <v>29.777999999999999</v>
      </c>
    </row>
    <row r="45" spans="1:8">
      <c r="A45" s="938"/>
      <c r="B45" s="932"/>
      <c r="C45" s="927"/>
      <c r="D45" s="932"/>
      <c r="E45" s="935"/>
      <c r="F45" s="932"/>
      <c r="G45" s="87" t="s">
        <v>21</v>
      </c>
      <c r="H45" s="94">
        <v>139.416</v>
      </c>
    </row>
    <row r="46" spans="1:8">
      <c r="A46" s="938"/>
      <c r="B46" s="932"/>
      <c r="C46" s="927"/>
      <c r="D46" s="932"/>
      <c r="E46" s="936"/>
      <c r="F46" s="933"/>
      <c r="G46" s="87" t="s">
        <v>22</v>
      </c>
      <c r="H46" s="94">
        <v>169.19399999999999</v>
      </c>
    </row>
    <row r="47" spans="1:8">
      <c r="A47" s="938"/>
      <c r="B47" s="932"/>
      <c r="C47" s="927"/>
      <c r="D47" s="932"/>
      <c r="E47" s="934" t="s">
        <v>265</v>
      </c>
      <c r="F47" s="931">
        <f>H47+H48+H49</f>
        <v>620.37199999999996</v>
      </c>
      <c r="G47" s="87" t="s">
        <v>20</v>
      </c>
      <c r="H47" s="94">
        <v>54.593000000000004</v>
      </c>
    </row>
    <row r="48" spans="1:8">
      <c r="A48" s="938"/>
      <c r="B48" s="932"/>
      <c r="C48" s="927"/>
      <c r="D48" s="932"/>
      <c r="E48" s="935"/>
      <c r="F48" s="932"/>
      <c r="G48" s="87" t="s">
        <v>21</v>
      </c>
      <c r="H48" s="94">
        <v>255.59299999999999</v>
      </c>
    </row>
    <row r="49" spans="1:8">
      <c r="A49" s="938"/>
      <c r="B49" s="932"/>
      <c r="C49" s="927"/>
      <c r="D49" s="932"/>
      <c r="E49" s="936"/>
      <c r="F49" s="933"/>
      <c r="G49" s="87" t="s">
        <v>22</v>
      </c>
      <c r="H49" s="94">
        <v>310.18599999999998</v>
      </c>
    </row>
    <row r="50" spans="1:8">
      <c r="A50" s="938"/>
      <c r="B50" s="932"/>
      <c r="C50" s="887"/>
      <c r="D50" s="933"/>
      <c r="E50" s="934" t="s">
        <v>266</v>
      </c>
      <c r="F50" s="931">
        <f>H50+H51+H52</f>
        <v>183.28700000000001</v>
      </c>
      <c r="G50" s="87" t="s">
        <v>20</v>
      </c>
      <c r="H50" s="94">
        <v>16.129000000000001</v>
      </c>
    </row>
    <row r="51" spans="1:8">
      <c r="A51" s="938"/>
      <c r="B51" s="932"/>
      <c r="C51" s="886" t="s">
        <v>21</v>
      </c>
      <c r="D51" s="931">
        <f>H45+H48+H51+H54+H57+H60+H63</f>
        <v>511.18400000000003</v>
      </c>
      <c r="E51" s="935"/>
      <c r="F51" s="932"/>
      <c r="G51" s="87" t="s">
        <v>21</v>
      </c>
      <c r="H51" s="94">
        <v>75.513999999999996</v>
      </c>
    </row>
    <row r="52" spans="1:8">
      <c r="A52" s="938"/>
      <c r="B52" s="932"/>
      <c r="C52" s="927"/>
      <c r="D52" s="932"/>
      <c r="E52" s="936"/>
      <c r="F52" s="933"/>
      <c r="G52" s="87" t="s">
        <v>22</v>
      </c>
      <c r="H52" s="94">
        <v>91.644000000000005</v>
      </c>
    </row>
    <row r="53" spans="1:8">
      <c r="A53" s="938"/>
      <c r="B53" s="932"/>
      <c r="C53" s="927"/>
      <c r="D53" s="932"/>
      <c r="E53" s="934" t="s">
        <v>270</v>
      </c>
      <c r="F53" s="931">
        <f>H53+H54+H55</f>
        <v>28.198</v>
      </c>
      <c r="G53" s="87" t="s">
        <v>20</v>
      </c>
      <c r="H53" s="94">
        <v>2.4809999999999999</v>
      </c>
    </row>
    <row r="54" spans="1:8">
      <c r="A54" s="938"/>
      <c r="B54" s="932"/>
      <c r="C54" s="927"/>
      <c r="D54" s="932"/>
      <c r="E54" s="935"/>
      <c r="F54" s="932"/>
      <c r="G54" s="87" t="s">
        <v>21</v>
      </c>
      <c r="H54" s="94">
        <v>11.618</v>
      </c>
    </row>
    <row r="55" spans="1:8">
      <c r="A55" s="938"/>
      <c r="B55" s="932"/>
      <c r="C55" s="927"/>
      <c r="D55" s="932"/>
      <c r="E55" s="936"/>
      <c r="F55" s="933"/>
      <c r="G55" s="87" t="s">
        <v>22</v>
      </c>
      <c r="H55" s="94">
        <v>14.099</v>
      </c>
    </row>
    <row r="56" spans="1:8">
      <c r="A56" s="938"/>
      <c r="B56" s="932"/>
      <c r="C56" s="927"/>
      <c r="D56" s="932"/>
      <c r="E56" s="934" t="s">
        <v>267</v>
      </c>
      <c r="F56" s="931">
        <f>H56+H57+H58</f>
        <v>14.097999999999999</v>
      </c>
      <c r="G56" s="87" t="s">
        <v>20</v>
      </c>
      <c r="H56" s="94">
        <v>1.2410000000000001</v>
      </c>
    </row>
    <row r="57" spans="1:8">
      <c r="A57" s="938"/>
      <c r="B57" s="932"/>
      <c r="C57" s="887"/>
      <c r="D57" s="933"/>
      <c r="E57" s="935"/>
      <c r="F57" s="932"/>
      <c r="G57" s="87" t="s">
        <v>21</v>
      </c>
      <c r="H57" s="94">
        <v>5.8079999999999998</v>
      </c>
    </row>
    <row r="58" spans="1:8">
      <c r="A58" s="938"/>
      <c r="B58" s="932"/>
      <c r="C58" s="886" t="s">
        <v>22</v>
      </c>
      <c r="D58" s="931">
        <f>H46+H49+H52+H55+H58+H61+H64</f>
        <v>620.36900000000003</v>
      </c>
      <c r="E58" s="936"/>
      <c r="F58" s="933"/>
      <c r="G58" s="87" t="s">
        <v>22</v>
      </c>
      <c r="H58" s="94">
        <v>7.0490000000000004</v>
      </c>
    </row>
    <row r="59" spans="1:8">
      <c r="A59" s="938"/>
      <c r="B59" s="932"/>
      <c r="C59" s="927"/>
      <c r="D59" s="932"/>
      <c r="E59" s="934" t="s">
        <v>268</v>
      </c>
      <c r="F59" s="931">
        <f>H59+H60+H61</f>
        <v>14.100000000000001</v>
      </c>
      <c r="G59" s="87" t="s">
        <v>20</v>
      </c>
      <c r="H59" s="94">
        <v>1.2410000000000001</v>
      </c>
    </row>
    <row r="60" spans="1:8">
      <c r="A60" s="938"/>
      <c r="B60" s="932"/>
      <c r="C60" s="927"/>
      <c r="D60" s="932"/>
      <c r="E60" s="935"/>
      <c r="F60" s="932"/>
      <c r="G60" s="87" t="s">
        <v>21</v>
      </c>
      <c r="H60" s="94">
        <v>5.8090000000000002</v>
      </c>
    </row>
    <row r="61" spans="1:8">
      <c r="A61" s="938"/>
      <c r="B61" s="932"/>
      <c r="C61" s="927"/>
      <c r="D61" s="932"/>
      <c r="E61" s="936"/>
      <c r="F61" s="933"/>
      <c r="G61" s="87" t="s">
        <v>22</v>
      </c>
      <c r="H61" s="94">
        <v>7.05</v>
      </c>
    </row>
    <row r="62" spans="1:8">
      <c r="A62" s="938"/>
      <c r="B62" s="932"/>
      <c r="C62" s="927"/>
      <c r="D62" s="932"/>
      <c r="E62" s="934" t="s">
        <v>269</v>
      </c>
      <c r="F62" s="931">
        <f>H62+H63+H64</f>
        <v>42.295000000000002</v>
      </c>
      <c r="G62" s="87" t="s">
        <v>20</v>
      </c>
      <c r="H62" s="94">
        <v>3.722</v>
      </c>
    </row>
    <row r="63" spans="1:8">
      <c r="A63" s="938"/>
      <c r="B63" s="932"/>
      <c r="C63" s="927"/>
      <c r="D63" s="932"/>
      <c r="E63" s="935"/>
      <c r="F63" s="932"/>
      <c r="G63" s="87" t="s">
        <v>21</v>
      </c>
      <c r="H63" s="94">
        <v>17.425999999999998</v>
      </c>
    </row>
    <row r="64" spans="1:8">
      <c r="A64" s="939"/>
      <c r="B64" s="933"/>
      <c r="C64" s="887"/>
      <c r="D64" s="933"/>
      <c r="E64" s="936"/>
      <c r="F64" s="933"/>
      <c r="G64" s="87" t="s">
        <v>22</v>
      </c>
      <c r="H64" s="94">
        <v>21.146999999999998</v>
      </c>
    </row>
    <row r="65" spans="1:8">
      <c r="A65" s="940" t="s">
        <v>37</v>
      </c>
      <c r="B65" s="921">
        <f>F65</f>
        <v>58.245000000000005</v>
      </c>
      <c r="C65" s="87" t="s">
        <v>20</v>
      </c>
      <c r="D65" s="94">
        <v>5.1260000000000003</v>
      </c>
      <c r="E65" s="886" t="s">
        <v>283</v>
      </c>
      <c r="F65" s="931">
        <f>H65+H66+H67</f>
        <v>58.245000000000005</v>
      </c>
      <c r="G65" s="87" t="s">
        <v>20</v>
      </c>
      <c r="H65" s="94">
        <v>5.1260000000000003</v>
      </c>
    </row>
    <row r="66" spans="1:8">
      <c r="A66" s="941"/>
      <c r="B66" s="922"/>
      <c r="C66" s="87" t="s">
        <v>21</v>
      </c>
      <c r="D66" s="94">
        <v>23.997</v>
      </c>
      <c r="E66" s="927"/>
      <c r="F66" s="932"/>
      <c r="G66" s="87" t="s">
        <v>21</v>
      </c>
      <c r="H66" s="94">
        <v>23.997</v>
      </c>
    </row>
    <row r="67" spans="1:8">
      <c r="A67" s="942"/>
      <c r="B67" s="923"/>
      <c r="C67" s="87" t="s">
        <v>22</v>
      </c>
      <c r="D67" s="94">
        <v>29.122</v>
      </c>
      <c r="E67" s="887"/>
      <c r="F67" s="933"/>
      <c r="G67" s="87" t="s">
        <v>22</v>
      </c>
      <c r="H67" s="94">
        <v>29.122</v>
      </c>
    </row>
    <row r="68" spans="1:8">
      <c r="A68" s="937" t="s">
        <v>39</v>
      </c>
      <c r="B68" s="931">
        <f>D68+D78+D88</f>
        <v>1198.7179999999998</v>
      </c>
      <c r="C68" s="886" t="s">
        <v>20</v>
      </c>
      <c r="D68" s="931">
        <f>H68+H71+H74+H77+H80+H83+H86+H89+H92+H95</f>
        <v>105.48700000000001</v>
      </c>
      <c r="E68" s="934" t="s">
        <v>271</v>
      </c>
      <c r="F68" s="931">
        <f>H68+H69+H70</f>
        <v>101.19200000000001</v>
      </c>
      <c r="G68" s="87" t="s">
        <v>20</v>
      </c>
      <c r="H68" s="94">
        <v>8.9049999999999994</v>
      </c>
    </row>
    <row r="69" spans="1:8">
      <c r="A69" s="938"/>
      <c r="B69" s="932"/>
      <c r="C69" s="927"/>
      <c r="D69" s="932"/>
      <c r="E69" s="935"/>
      <c r="F69" s="932"/>
      <c r="G69" s="87" t="s">
        <v>21</v>
      </c>
      <c r="H69" s="94">
        <v>41.691000000000003</v>
      </c>
    </row>
    <row r="70" spans="1:8">
      <c r="A70" s="938"/>
      <c r="B70" s="932"/>
      <c r="C70" s="927"/>
      <c r="D70" s="932"/>
      <c r="E70" s="936"/>
      <c r="F70" s="933"/>
      <c r="G70" s="87" t="s">
        <v>22</v>
      </c>
      <c r="H70" s="94">
        <v>50.595999999999997</v>
      </c>
    </row>
    <row r="71" spans="1:8">
      <c r="A71" s="938"/>
      <c r="B71" s="932"/>
      <c r="C71" s="927"/>
      <c r="D71" s="932"/>
      <c r="E71" s="934" t="s">
        <v>279</v>
      </c>
      <c r="F71" s="931">
        <f>H71+H72+H73</f>
        <v>50.532000000000004</v>
      </c>
      <c r="G71" s="87" t="s">
        <v>20</v>
      </c>
      <c r="H71" s="94">
        <v>4.4469999999999992</v>
      </c>
    </row>
    <row r="72" spans="1:8">
      <c r="A72" s="938"/>
      <c r="B72" s="932"/>
      <c r="C72" s="927"/>
      <c r="D72" s="932"/>
      <c r="E72" s="935"/>
      <c r="F72" s="932"/>
      <c r="G72" s="87" t="s">
        <v>21</v>
      </c>
      <c r="H72" s="94">
        <v>20.818999999999999</v>
      </c>
    </row>
    <row r="73" spans="1:8">
      <c r="A73" s="938"/>
      <c r="B73" s="932"/>
      <c r="C73" s="927"/>
      <c r="D73" s="932"/>
      <c r="E73" s="936"/>
      <c r="F73" s="933"/>
      <c r="G73" s="87" t="s">
        <v>22</v>
      </c>
      <c r="H73" s="94">
        <v>25.266000000000005</v>
      </c>
    </row>
    <row r="74" spans="1:8">
      <c r="A74" s="938"/>
      <c r="B74" s="932"/>
      <c r="C74" s="927"/>
      <c r="D74" s="932"/>
      <c r="E74" s="934" t="s">
        <v>272</v>
      </c>
      <c r="F74" s="931">
        <f>H74+H75+H76</f>
        <v>137.18699999999998</v>
      </c>
      <c r="G74" s="87" t="s">
        <v>20</v>
      </c>
      <c r="H74" s="94">
        <v>12.071999999999997</v>
      </c>
    </row>
    <row r="75" spans="1:8">
      <c r="A75" s="938"/>
      <c r="B75" s="932"/>
      <c r="C75" s="927"/>
      <c r="D75" s="932"/>
      <c r="E75" s="935"/>
      <c r="F75" s="932"/>
      <c r="G75" s="87" t="s">
        <v>21</v>
      </c>
      <c r="H75" s="94">
        <v>56.521000000000001</v>
      </c>
    </row>
    <row r="76" spans="1:8">
      <c r="A76" s="938"/>
      <c r="B76" s="932"/>
      <c r="C76" s="927"/>
      <c r="D76" s="932"/>
      <c r="E76" s="936"/>
      <c r="F76" s="933"/>
      <c r="G76" s="87" t="s">
        <v>22</v>
      </c>
      <c r="H76" s="94">
        <v>68.59399999999998</v>
      </c>
    </row>
    <row r="77" spans="1:8">
      <c r="A77" s="938"/>
      <c r="B77" s="932"/>
      <c r="C77" s="887"/>
      <c r="D77" s="933"/>
      <c r="E77" s="934" t="s">
        <v>280</v>
      </c>
      <c r="F77" s="931">
        <f>H77+H78+H79</f>
        <v>252.79699999999997</v>
      </c>
      <c r="G77" s="87" t="s">
        <v>20</v>
      </c>
      <c r="H77" s="94">
        <v>22.245999999999999</v>
      </c>
    </row>
    <row r="78" spans="1:8">
      <c r="A78" s="938"/>
      <c r="B78" s="932"/>
      <c r="C78" s="886" t="s">
        <v>21</v>
      </c>
      <c r="D78" s="931">
        <f>H69+H72+H75+H78+H81+H84+H87+H90+H93+H96</f>
        <v>493.87200000000007</v>
      </c>
      <c r="E78" s="935"/>
      <c r="F78" s="932"/>
      <c r="G78" s="87" t="s">
        <v>21</v>
      </c>
      <c r="H78" s="94">
        <v>104.15200000000002</v>
      </c>
    </row>
    <row r="79" spans="1:8">
      <c r="A79" s="938"/>
      <c r="B79" s="932"/>
      <c r="C79" s="927"/>
      <c r="D79" s="932"/>
      <c r="E79" s="936"/>
      <c r="F79" s="933"/>
      <c r="G79" s="87" t="s">
        <v>22</v>
      </c>
      <c r="H79" s="94">
        <v>126.39899999999997</v>
      </c>
    </row>
    <row r="80" spans="1:8">
      <c r="A80" s="938"/>
      <c r="B80" s="932"/>
      <c r="C80" s="927"/>
      <c r="D80" s="932"/>
      <c r="E80" s="934" t="s">
        <v>273</v>
      </c>
      <c r="F80" s="931">
        <f>H80+H81+H82</f>
        <v>101.056</v>
      </c>
      <c r="G80" s="87" t="s">
        <v>20</v>
      </c>
      <c r="H80" s="94">
        <v>8.8929999999999989</v>
      </c>
    </row>
    <row r="81" spans="1:8">
      <c r="A81" s="938"/>
      <c r="B81" s="932"/>
      <c r="C81" s="927"/>
      <c r="D81" s="932"/>
      <c r="E81" s="935"/>
      <c r="F81" s="932"/>
      <c r="G81" s="87" t="s">
        <v>21</v>
      </c>
      <c r="H81" s="94">
        <v>41.634999999999998</v>
      </c>
    </row>
    <row r="82" spans="1:8">
      <c r="A82" s="938"/>
      <c r="B82" s="932"/>
      <c r="C82" s="927"/>
      <c r="D82" s="932"/>
      <c r="E82" s="936"/>
      <c r="F82" s="933"/>
      <c r="G82" s="87" t="s">
        <v>22</v>
      </c>
      <c r="H82" s="94">
        <v>50.527999999999999</v>
      </c>
    </row>
    <row r="83" spans="1:8">
      <c r="A83" s="938"/>
      <c r="B83" s="932"/>
      <c r="C83" s="927"/>
      <c r="D83" s="932"/>
      <c r="E83" s="934" t="s">
        <v>274</v>
      </c>
      <c r="F83" s="931">
        <f>H83+H84+H85</f>
        <v>101.07</v>
      </c>
      <c r="G83" s="87" t="s">
        <v>20</v>
      </c>
      <c r="H83" s="94">
        <v>8.8939999999999984</v>
      </c>
    </row>
    <row r="84" spans="1:8">
      <c r="A84" s="938"/>
      <c r="B84" s="932"/>
      <c r="C84" s="927"/>
      <c r="D84" s="932"/>
      <c r="E84" s="935"/>
      <c r="F84" s="932"/>
      <c r="G84" s="87" t="s">
        <v>21</v>
      </c>
      <c r="H84" s="94">
        <v>41.640999999999991</v>
      </c>
    </row>
    <row r="85" spans="1:8">
      <c r="A85" s="938"/>
      <c r="B85" s="932"/>
      <c r="C85" s="927"/>
      <c r="D85" s="932"/>
      <c r="E85" s="936"/>
      <c r="F85" s="933"/>
      <c r="G85" s="87" t="s">
        <v>22</v>
      </c>
      <c r="H85" s="94">
        <v>50.535000000000004</v>
      </c>
    </row>
    <row r="86" spans="1:8">
      <c r="A86" s="938"/>
      <c r="B86" s="932"/>
      <c r="C86" s="927"/>
      <c r="D86" s="932"/>
      <c r="E86" s="934" t="s">
        <v>275</v>
      </c>
      <c r="F86" s="931">
        <f>H86+H87+H88</f>
        <v>288.83799999999997</v>
      </c>
      <c r="G86" s="87" t="s">
        <v>20</v>
      </c>
      <c r="H86" s="94">
        <v>25.418000000000003</v>
      </c>
    </row>
    <row r="87" spans="1:8">
      <c r="A87" s="938"/>
      <c r="B87" s="932"/>
      <c r="C87" s="887"/>
      <c r="D87" s="933"/>
      <c r="E87" s="935"/>
      <c r="F87" s="932"/>
      <c r="G87" s="87" t="s">
        <v>21</v>
      </c>
      <c r="H87" s="94">
        <v>119.00099999999998</v>
      </c>
    </row>
    <row r="88" spans="1:8">
      <c r="A88" s="938"/>
      <c r="B88" s="932"/>
      <c r="C88" s="886" t="s">
        <v>22</v>
      </c>
      <c r="D88" s="931">
        <f>H70+H73+H76+H79+H82+H85+H88+H91+H94+H97</f>
        <v>599.35899999999992</v>
      </c>
      <c r="E88" s="936"/>
      <c r="F88" s="933"/>
      <c r="G88" s="87" t="s">
        <v>22</v>
      </c>
      <c r="H88" s="94">
        <v>144.41899999999998</v>
      </c>
    </row>
    <row r="89" spans="1:8">
      <c r="A89" s="938"/>
      <c r="B89" s="932"/>
      <c r="C89" s="927"/>
      <c r="D89" s="932"/>
      <c r="E89" s="934" t="s">
        <v>276</v>
      </c>
      <c r="F89" s="931">
        <f>H89+H90+H91</f>
        <v>101.08699999999999</v>
      </c>
      <c r="G89" s="87" t="s">
        <v>20</v>
      </c>
      <c r="H89" s="94">
        <v>8.895999999999999</v>
      </c>
    </row>
    <row r="90" spans="1:8">
      <c r="A90" s="938"/>
      <c r="B90" s="932"/>
      <c r="C90" s="927"/>
      <c r="D90" s="932"/>
      <c r="E90" s="935"/>
      <c r="F90" s="932"/>
      <c r="G90" s="87" t="s">
        <v>21</v>
      </c>
      <c r="H90" s="94">
        <v>41.647999999999996</v>
      </c>
    </row>
    <row r="91" spans="1:8">
      <c r="A91" s="938"/>
      <c r="B91" s="932"/>
      <c r="C91" s="927"/>
      <c r="D91" s="932"/>
      <c r="E91" s="936"/>
      <c r="F91" s="933"/>
      <c r="G91" s="87" t="s">
        <v>22</v>
      </c>
      <c r="H91" s="94">
        <v>50.542999999999999</v>
      </c>
    </row>
    <row r="92" spans="1:8">
      <c r="A92" s="938"/>
      <c r="B92" s="932"/>
      <c r="C92" s="927"/>
      <c r="D92" s="932"/>
      <c r="E92" s="934" t="s">
        <v>277</v>
      </c>
      <c r="F92" s="931">
        <f>H92+H93+H94</f>
        <v>7.2140000000000004</v>
      </c>
      <c r="G92" s="87" t="s">
        <v>20</v>
      </c>
      <c r="H92" s="94">
        <v>0.63500000000000001</v>
      </c>
    </row>
    <row r="93" spans="1:8">
      <c r="A93" s="938"/>
      <c r="B93" s="932"/>
      <c r="C93" s="927"/>
      <c r="D93" s="932"/>
      <c r="E93" s="935"/>
      <c r="F93" s="932"/>
      <c r="G93" s="87" t="s">
        <v>21</v>
      </c>
      <c r="H93" s="94">
        <v>2.972</v>
      </c>
    </row>
    <row r="94" spans="1:8">
      <c r="A94" s="938"/>
      <c r="B94" s="932"/>
      <c r="C94" s="927"/>
      <c r="D94" s="932"/>
      <c r="E94" s="936"/>
      <c r="F94" s="933"/>
      <c r="G94" s="87" t="s">
        <v>22</v>
      </c>
      <c r="H94" s="94">
        <v>3.6070000000000002</v>
      </c>
    </row>
    <row r="95" spans="1:8">
      <c r="A95" s="938"/>
      <c r="B95" s="932"/>
      <c r="C95" s="927"/>
      <c r="D95" s="932"/>
      <c r="E95" s="934" t="s">
        <v>278</v>
      </c>
      <c r="F95" s="931">
        <f>H95+H96+H97</f>
        <v>57.745000000000005</v>
      </c>
      <c r="G95" s="87" t="s">
        <v>20</v>
      </c>
      <c r="H95" s="94">
        <v>5.0810000000000004</v>
      </c>
    </row>
    <row r="96" spans="1:8">
      <c r="A96" s="938"/>
      <c r="B96" s="932"/>
      <c r="C96" s="927"/>
      <c r="D96" s="932"/>
      <c r="E96" s="935"/>
      <c r="F96" s="932"/>
      <c r="G96" s="87" t="s">
        <v>21</v>
      </c>
      <c r="H96" s="94">
        <v>23.792000000000002</v>
      </c>
    </row>
    <row r="97" spans="1:8">
      <c r="A97" s="939"/>
      <c r="B97" s="933"/>
      <c r="C97" s="887"/>
      <c r="D97" s="933"/>
      <c r="E97" s="936"/>
      <c r="F97" s="933"/>
      <c r="G97" s="87" t="s">
        <v>22</v>
      </c>
      <c r="H97" s="94">
        <v>28.872</v>
      </c>
    </row>
    <row r="99" spans="1:8" ht="24.75" customHeight="1">
      <c r="A99" s="924" t="s">
        <v>281</v>
      </c>
      <c r="B99" s="921">
        <f>D99+D100+D101</f>
        <v>2739.4670000000001</v>
      </c>
      <c r="C99" s="87" t="s">
        <v>20</v>
      </c>
      <c r="D99" s="94">
        <f>D29+D44+D65+D68</f>
        <v>241.07300000000004</v>
      </c>
    </row>
    <row r="100" spans="1:8">
      <c r="A100" s="925"/>
      <c r="B100" s="922"/>
      <c r="C100" s="87" t="s">
        <v>21</v>
      </c>
      <c r="D100" s="94">
        <f>D34+D51+D66+D78</f>
        <v>1128.6610000000001</v>
      </c>
    </row>
    <row r="101" spans="1:8">
      <c r="A101" s="926"/>
      <c r="B101" s="923"/>
      <c r="C101" s="87" t="s">
        <v>22</v>
      </c>
      <c r="D101" s="94">
        <f>D39+D58+D67+D88</f>
        <v>1369.7329999999999</v>
      </c>
    </row>
    <row r="102" spans="1:8">
      <c r="B102" s="93"/>
      <c r="C102" s="93"/>
      <c r="D102" s="93"/>
    </row>
    <row r="103" spans="1:8">
      <c r="B103" s="93"/>
      <c r="C103" s="93"/>
      <c r="D103" s="93"/>
    </row>
    <row r="104" spans="1:8">
      <c r="B104" s="93"/>
      <c r="C104" s="93"/>
      <c r="D104" s="93"/>
    </row>
    <row r="105" spans="1:8">
      <c r="B105" s="93"/>
      <c r="C105" s="93"/>
      <c r="D105" s="93"/>
    </row>
    <row r="106" spans="1:8">
      <c r="B106" s="93"/>
      <c r="C106" s="93"/>
      <c r="D106" s="93"/>
    </row>
    <row r="107" spans="1:8">
      <c r="B107" s="93"/>
      <c r="C107" s="93"/>
      <c r="D107" s="93"/>
    </row>
    <row r="108" spans="1:8">
      <c r="B108" s="93"/>
      <c r="C108" s="93"/>
      <c r="D108" s="93"/>
    </row>
    <row r="109" spans="1:8">
      <c r="B109" s="93"/>
      <c r="C109" s="93"/>
      <c r="D109" s="93"/>
    </row>
    <row r="110" spans="1:8">
      <c r="B110" s="93"/>
      <c r="C110" s="93"/>
      <c r="D110" s="93"/>
    </row>
    <row r="111" spans="1:8">
      <c r="B111" s="93"/>
      <c r="C111" s="93"/>
      <c r="D111" s="93"/>
    </row>
    <row r="112" spans="1:8">
      <c r="B112" s="93"/>
      <c r="C112" s="93"/>
      <c r="D112" s="93"/>
    </row>
    <row r="113" spans="2:4">
      <c r="B113" s="93"/>
      <c r="C113" s="93"/>
      <c r="D113" s="93"/>
    </row>
    <row r="114" spans="2:4">
      <c r="B114" s="93"/>
      <c r="C114" s="93"/>
      <c r="D114" s="93"/>
    </row>
    <row r="115" spans="2:4">
      <c r="B115" s="93"/>
      <c r="C115" s="93"/>
      <c r="D115" s="93"/>
    </row>
  </sheetData>
  <mergeCells count="81">
    <mergeCell ref="B17:B19"/>
    <mergeCell ref="B20:B22"/>
    <mergeCell ref="A17:A22"/>
    <mergeCell ref="A6:A14"/>
    <mergeCell ref="B6:B8"/>
    <mergeCell ref="B9:B11"/>
    <mergeCell ref="B12:B14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62:F64"/>
    <mergeCell ref="F65:F67"/>
    <mergeCell ref="F68:F70"/>
    <mergeCell ref="F71:F73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Resumen_año</vt:lpstr>
      <vt:lpstr>Merluza común Artesanal</vt:lpstr>
      <vt:lpstr>Merluza común Industrial</vt:lpstr>
      <vt:lpstr>M. común FUP y P.Investigación</vt:lpstr>
      <vt:lpstr>Cesiones individuales</vt:lpstr>
      <vt:lpstr>Publicacion Web</vt:lpstr>
      <vt:lpstr>Hoja2</vt:lpstr>
      <vt:lpstr>coeficientes LTP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gezul</cp:lastModifiedBy>
  <dcterms:created xsi:type="dcterms:W3CDTF">2018-02-08T19:35:52Z</dcterms:created>
  <dcterms:modified xsi:type="dcterms:W3CDTF">2020-07-09T16:02:17Z</dcterms:modified>
</cp:coreProperties>
</file>