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0\3.- Demersales\Merluza Comun\"/>
    </mc:Choice>
  </mc:AlternateContent>
  <bookViews>
    <workbookView xWindow="-15" yWindow="6240" windowWidth="15795" windowHeight="6285" tabRatio="834"/>
  </bookViews>
  <sheets>
    <sheet name="Resumen_año" sheetId="7" r:id="rId1"/>
    <sheet name="Merluza común Artesanal" sheetId="1" r:id="rId2"/>
    <sheet name="Merluza común Industrial" sheetId="2" r:id="rId3"/>
    <sheet name="M. común FUP y P.Investigación" sheetId="5" r:id="rId4"/>
    <sheet name="Cesiones individuales" sheetId="14" r:id="rId5"/>
    <sheet name="Publicacion Web" sheetId="9" r:id="rId6"/>
    <sheet name="coeficientes LTP" sheetId="12" state="hidden" r:id="rId7"/>
    <sheet name="Hoja1" sheetId="13" state="hidden" r:id="rId8"/>
  </sheets>
  <definedNames>
    <definedName name="_xlnm._FilterDatabase" localSheetId="1" hidden="1">'Merluza común Artesanal'!$A$54:$Z$851</definedName>
    <definedName name="_xlnm._FilterDatabase" localSheetId="5" hidden="1">'Publicacion Web'!$A$1:$O$1015</definedName>
  </definedNames>
  <calcPr calcId="152511"/>
</workbook>
</file>

<file path=xl/calcChain.xml><?xml version="1.0" encoding="utf-8"?>
<calcChain xmlns="http://schemas.openxmlformats.org/spreadsheetml/2006/main">
  <c r="J16" i="1" l="1"/>
  <c r="J10" i="1"/>
  <c r="B3" i="5" l="1"/>
  <c r="J26" i="1" l="1"/>
  <c r="J41" i="1"/>
  <c r="L41" i="1" s="1"/>
  <c r="L29" i="1"/>
  <c r="L24" i="1"/>
  <c r="L26" i="1"/>
  <c r="L32" i="1"/>
  <c r="L35" i="1"/>
  <c r="L38" i="1"/>
  <c r="L8" i="1" l="1"/>
  <c r="L9" i="1"/>
  <c r="L10" i="1"/>
  <c r="L13" i="1"/>
  <c r="L14" i="1"/>
  <c r="L15" i="1"/>
  <c r="L16" i="1"/>
  <c r="L7" i="1"/>
  <c r="O259" i="1"/>
  <c r="Q259" i="1"/>
  <c r="P260" i="1"/>
  <c r="Q260" i="1" s="1"/>
  <c r="S260" i="1" s="1"/>
  <c r="P261" i="1"/>
  <c r="S261" i="1" s="1"/>
  <c r="N259" i="1"/>
  <c r="P259" i="1" s="1"/>
  <c r="R259" i="1" l="1"/>
  <c r="S259" i="1"/>
  <c r="R260" i="1"/>
  <c r="K259" i="1" l="1"/>
  <c r="I260" i="1" s="1"/>
  <c r="I259" i="1"/>
  <c r="L259" i="1" s="1"/>
  <c r="H18" i="7"/>
  <c r="K260" i="1" l="1"/>
  <c r="I261" i="1" s="1"/>
  <c r="L260" i="1"/>
  <c r="K7" i="2"/>
  <c r="E47" i="2"/>
  <c r="E21" i="2"/>
  <c r="E57" i="2"/>
  <c r="K261" i="1" l="1"/>
  <c r="L261" i="1"/>
  <c r="Q54" i="1"/>
  <c r="P54" i="1"/>
  <c r="O54" i="1"/>
  <c r="N54" i="1"/>
  <c r="J168" i="1"/>
  <c r="I168" i="1"/>
  <c r="G168" i="1"/>
  <c r="I55" i="1"/>
  <c r="L55" i="1" s="1"/>
  <c r="L54" i="1"/>
  <c r="K54" i="1"/>
  <c r="I54" i="1"/>
  <c r="L168" i="1" l="1"/>
  <c r="R54" i="1"/>
  <c r="K168" i="1"/>
  <c r="K55" i="1"/>
  <c r="I56" i="1" s="1"/>
  <c r="L56" i="1" s="1"/>
  <c r="S54" i="1"/>
  <c r="K56" i="1" l="1"/>
  <c r="T158" i="1"/>
  <c r="X38" i="1"/>
  <c r="V33" i="1"/>
  <c r="V34" i="1"/>
  <c r="V35" i="1"/>
  <c r="V32" i="1"/>
  <c r="U35" i="1"/>
  <c r="U34" i="1"/>
  <c r="U33" i="1"/>
  <c r="U32" i="1"/>
  <c r="N38" i="1"/>
  <c r="N35" i="1"/>
  <c r="N32" i="1"/>
  <c r="N29" i="1"/>
  <c r="N26" i="1"/>
  <c r="T35" i="1"/>
  <c r="U43" i="1"/>
  <c r="T43" i="1"/>
  <c r="T11" i="1"/>
  <c r="H49" i="2"/>
  <c r="E62" i="2"/>
  <c r="I830" i="1" l="1"/>
  <c r="I773" i="1"/>
  <c r="I776" i="1"/>
  <c r="I779" i="1"/>
  <c r="I782" i="1"/>
  <c r="I785" i="1"/>
  <c r="I788" i="1"/>
  <c r="I791" i="1"/>
  <c r="I794" i="1"/>
  <c r="I797" i="1"/>
  <c r="I800" i="1"/>
  <c r="I803" i="1"/>
  <c r="I806" i="1"/>
  <c r="I809" i="1"/>
  <c r="I812" i="1"/>
  <c r="I815" i="1"/>
  <c r="I818" i="1"/>
  <c r="I821" i="1"/>
  <c r="I824" i="1"/>
  <c r="I827" i="1"/>
  <c r="I725" i="1"/>
  <c r="I695" i="1"/>
  <c r="I689" i="1"/>
  <c r="I692" i="1"/>
  <c r="I698" i="1"/>
  <c r="I701" i="1"/>
  <c r="I704" i="1"/>
  <c r="I707" i="1"/>
  <c r="I710" i="1"/>
  <c r="I713" i="1"/>
  <c r="I716" i="1"/>
  <c r="I719" i="1"/>
  <c r="I722" i="1"/>
  <c r="I728" i="1"/>
  <c r="I731" i="1"/>
  <c r="I734" i="1"/>
  <c r="I737" i="1"/>
  <c r="I740" i="1"/>
  <c r="I743" i="1"/>
  <c r="I746" i="1"/>
  <c r="I749" i="1"/>
  <c r="I752" i="1"/>
  <c r="I755" i="1"/>
  <c r="I758" i="1"/>
  <c r="I761" i="1"/>
  <c r="I764" i="1"/>
  <c r="I767" i="1"/>
  <c r="I770" i="1"/>
  <c r="I686" i="1"/>
  <c r="I16" i="1"/>
  <c r="I13" i="1"/>
  <c r="K13" i="1" s="1"/>
  <c r="I10" i="1"/>
  <c r="K10" i="1" s="1"/>
  <c r="I7" i="1"/>
  <c r="E63" i="2" l="1"/>
  <c r="E64" i="2" s="1"/>
  <c r="E8" i="2" l="1"/>
  <c r="E7" i="2"/>
  <c r="E50" i="2"/>
  <c r="E49" i="2"/>
  <c r="E48" i="2"/>
  <c r="E14" i="2"/>
  <c r="E13" i="2"/>
  <c r="E22" i="2"/>
  <c r="E10" i="2"/>
  <c r="E9" i="2"/>
  <c r="Q172" i="1"/>
  <c r="P173" i="1"/>
  <c r="P174" i="1"/>
  <c r="S174" i="1" s="1"/>
  <c r="Q175" i="1"/>
  <c r="P176" i="1"/>
  <c r="R176" i="1" s="1"/>
  <c r="P177" i="1"/>
  <c r="S177" i="1" s="1"/>
  <c r="Q178" i="1"/>
  <c r="P179" i="1"/>
  <c r="Q179" i="1" s="1"/>
  <c r="S179" i="1" s="1"/>
  <c r="P180" i="1"/>
  <c r="S180" i="1" s="1"/>
  <c r="Q181" i="1"/>
  <c r="P182" i="1"/>
  <c r="R182" i="1" s="1"/>
  <c r="P183" i="1"/>
  <c r="S183" i="1" s="1"/>
  <c r="Q184" i="1"/>
  <c r="P185" i="1"/>
  <c r="Q185" i="1" s="1"/>
  <c r="S185" i="1" s="1"/>
  <c r="P186" i="1"/>
  <c r="S186" i="1" s="1"/>
  <c r="Q187" i="1"/>
  <c r="P188" i="1"/>
  <c r="R188" i="1" s="1"/>
  <c r="P189" i="1"/>
  <c r="S189" i="1" s="1"/>
  <c r="Q190" i="1"/>
  <c r="P191" i="1"/>
  <c r="P192" i="1"/>
  <c r="S192" i="1" s="1"/>
  <c r="Q193" i="1"/>
  <c r="P194" i="1"/>
  <c r="R194" i="1" s="1"/>
  <c r="P195" i="1"/>
  <c r="S195" i="1" s="1"/>
  <c r="Q196" i="1"/>
  <c r="P197" i="1"/>
  <c r="P198" i="1"/>
  <c r="S198" i="1" s="1"/>
  <c r="Q199" i="1"/>
  <c r="P200" i="1"/>
  <c r="R200" i="1" s="1"/>
  <c r="P201" i="1"/>
  <c r="S201" i="1" s="1"/>
  <c r="Q202" i="1"/>
  <c r="P203" i="1"/>
  <c r="R203" i="1" s="1"/>
  <c r="P204" i="1"/>
  <c r="S204" i="1" s="1"/>
  <c r="Q205" i="1"/>
  <c r="P206" i="1"/>
  <c r="R206" i="1" s="1"/>
  <c r="P207" i="1"/>
  <c r="S207" i="1" s="1"/>
  <c r="Q208" i="1"/>
  <c r="P209" i="1"/>
  <c r="R209" i="1" s="1"/>
  <c r="P210" i="1"/>
  <c r="S210" i="1" s="1"/>
  <c r="Q211" i="1"/>
  <c r="P212" i="1"/>
  <c r="R212" i="1" s="1"/>
  <c r="P213" i="1"/>
  <c r="S213" i="1" s="1"/>
  <c r="Q214" i="1"/>
  <c r="P215" i="1"/>
  <c r="P216" i="1"/>
  <c r="S216" i="1" s="1"/>
  <c r="Q217" i="1"/>
  <c r="P218" i="1"/>
  <c r="R218" i="1" s="1"/>
  <c r="P219" i="1"/>
  <c r="S219" i="1" s="1"/>
  <c r="Q220" i="1"/>
  <c r="P221" i="1"/>
  <c r="R221" i="1" s="1"/>
  <c r="P222" i="1"/>
  <c r="S222" i="1" s="1"/>
  <c r="Q223" i="1"/>
  <c r="P224" i="1"/>
  <c r="R224" i="1" s="1"/>
  <c r="P225" i="1"/>
  <c r="S225" i="1" s="1"/>
  <c r="Q226" i="1"/>
  <c r="P227" i="1"/>
  <c r="Q227" i="1" s="1"/>
  <c r="S227" i="1" s="1"/>
  <c r="P228" i="1"/>
  <c r="S228" i="1" s="1"/>
  <c r="Q229" i="1"/>
  <c r="P230" i="1"/>
  <c r="R230" i="1" s="1"/>
  <c r="P231" i="1"/>
  <c r="S231" i="1" s="1"/>
  <c r="Q232" i="1"/>
  <c r="P233" i="1"/>
  <c r="Q233" i="1" s="1"/>
  <c r="S233" i="1" s="1"/>
  <c r="P234" i="1"/>
  <c r="S234" i="1" s="1"/>
  <c r="Q235" i="1"/>
  <c r="P236" i="1"/>
  <c r="R236" i="1" s="1"/>
  <c r="P237" i="1"/>
  <c r="S237" i="1" s="1"/>
  <c r="Q238" i="1"/>
  <c r="P239" i="1"/>
  <c r="P240" i="1"/>
  <c r="S240" i="1" s="1"/>
  <c r="Q241" i="1"/>
  <c r="P242" i="1"/>
  <c r="R242" i="1" s="1"/>
  <c r="P243" i="1"/>
  <c r="S243" i="1" s="1"/>
  <c r="Q244" i="1"/>
  <c r="P245" i="1"/>
  <c r="P246" i="1"/>
  <c r="S246" i="1" s="1"/>
  <c r="Q247" i="1"/>
  <c r="P248" i="1"/>
  <c r="R248" i="1" s="1"/>
  <c r="P249" i="1"/>
  <c r="S249" i="1" s="1"/>
  <c r="Q250" i="1"/>
  <c r="P251" i="1"/>
  <c r="Q251" i="1" s="1"/>
  <c r="S251" i="1" s="1"/>
  <c r="P252" i="1"/>
  <c r="S252" i="1" s="1"/>
  <c r="Q253" i="1"/>
  <c r="P254" i="1"/>
  <c r="R254" i="1" s="1"/>
  <c r="P255" i="1"/>
  <c r="S255" i="1" s="1"/>
  <c r="Q256" i="1"/>
  <c r="P257" i="1"/>
  <c r="Q257" i="1" s="1"/>
  <c r="S257" i="1" s="1"/>
  <c r="P258" i="1"/>
  <c r="S258" i="1" s="1"/>
  <c r="Q262" i="1"/>
  <c r="P263" i="1"/>
  <c r="P264" i="1"/>
  <c r="S264" i="1" s="1"/>
  <c r="Q265" i="1"/>
  <c r="P266" i="1"/>
  <c r="R266" i="1" s="1"/>
  <c r="P267" i="1"/>
  <c r="S267" i="1" s="1"/>
  <c r="Q268" i="1"/>
  <c r="P269" i="1"/>
  <c r="R269" i="1" s="1"/>
  <c r="P270" i="1"/>
  <c r="S270" i="1" s="1"/>
  <c r="Q271" i="1"/>
  <c r="P272" i="1"/>
  <c r="R272" i="1" s="1"/>
  <c r="P273" i="1"/>
  <c r="S273" i="1" s="1"/>
  <c r="Q274" i="1"/>
  <c r="P275" i="1"/>
  <c r="R275" i="1" s="1"/>
  <c r="P276" i="1"/>
  <c r="S276" i="1" s="1"/>
  <c r="Q277" i="1"/>
  <c r="P278" i="1"/>
  <c r="R278" i="1" s="1"/>
  <c r="P279" i="1"/>
  <c r="S279" i="1" s="1"/>
  <c r="Q280" i="1"/>
  <c r="P281" i="1"/>
  <c r="Q281" i="1" s="1"/>
  <c r="S281" i="1" s="1"/>
  <c r="P282" i="1"/>
  <c r="S282" i="1" s="1"/>
  <c r="Q283" i="1"/>
  <c r="P284" i="1"/>
  <c r="R284" i="1" s="1"/>
  <c r="P285" i="1"/>
  <c r="S285" i="1" s="1"/>
  <c r="Q286" i="1"/>
  <c r="P287" i="1"/>
  <c r="P288" i="1"/>
  <c r="S288" i="1" s="1"/>
  <c r="Q289" i="1"/>
  <c r="P290" i="1"/>
  <c r="R290" i="1" s="1"/>
  <c r="P291" i="1"/>
  <c r="S291" i="1" s="1"/>
  <c r="Q292" i="1"/>
  <c r="P293" i="1"/>
  <c r="P294" i="1"/>
  <c r="S294" i="1" s="1"/>
  <c r="Q295" i="1"/>
  <c r="P296" i="1"/>
  <c r="R296" i="1" s="1"/>
  <c r="P297" i="1"/>
  <c r="S297" i="1" s="1"/>
  <c r="Q298" i="1"/>
  <c r="P299" i="1"/>
  <c r="Q299" i="1" s="1"/>
  <c r="S299" i="1" s="1"/>
  <c r="P300" i="1"/>
  <c r="S300" i="1" s="1"/>
  <c r="Q301" i="1"/>
  <c r="P302" i="1"/>
  <c r="R302" i="1" s="1"/>
  <c r="P303" i="1"/>
  <c r="S303" i="1" s="1"/>
  <c r="Q304" i="1"/>
  <c r="P305" i="1"/>
  <c r="R305" i="1" s="1"/>
  <c r="P306" i="1"/>
  <c r="S306" i="1" s="1"/>
  <c r="Q307" i="1"/>
  <c r="P308" i="1"/>
  <c r="R308" i="1" s="1"/>
  <c r="P309" i="1"/>
  <c r="S309" i="1" s="1"/>
  <c r="Q310" i="1"/>
  <c r="P311" i="1"/>
  <c r="P312" i="1"/>
  <c r="S312" i="1" s="1"/>
  <c r="Q313" i="1"/>
  <c r="P314" i="1"/>
  <c r="R314" i="1" s="1"/>
  <c r="P315" i="1"/>
  <c r="S315" i="1" s="1"/>
  <c r="Q316" i="1"/>
  <c r="P317" i="1"/>
  <c r="R317" i="1" s="1"/>
  <c r="P318" i="1"/>
  <c r="S318" i="1" s="1"/>
  <c r="Q319" i="1"/>
  <c r="P320" i="1"/>
  <c r="R320" i="1" s="1"/>
  <c r="P321" i="1"/>
  <c r="S321" i="1" s="1"/>
  <c r="Q322" i="1"/>
  <c r="P323" i="1"/>
  <c r="Q323" i="1" s="1"/>
  <c r="S323" i="1" s="1"/>
  <c r="P324" i="1"/>
  <c r="S324" i="1" s="1"/>
  <c r="Q325" i="1"/>
  <c r="P326" i="1"/>
  <c r="R326" i="1" s="1"/>
  <c r="P327" i="1"/>
  <c r="S327" i="1" s="1"/>
  <c r="Q328" i="1"/>
  <c r="P329" i="1"/>
  <c r="Q329" i="1" s="1"/>
  <c r="S329" i="1" s="1"/>
  <c r="P330" i="1"/>
  <c r="S330" i="1" s="1"/>
  <c r="Q331" i="1"/>
  <c r="P332" i="1"/>
  <c r="R332" i="1" s="1"/>
  <c r="P333" i="1"/>
  <c r="S333" i="1" s="1"/>
  <c r="Q334" i="1"/>
  <c r="P335" i="1"/>
  <c r="P336" i="1"/>
  <c r="S336" i="1" s="1"/>
  <c r="Q337" i="1"/>
  <c r="P338" i="1"/>
  <c r="R338" i="1" s="1"/>
  <c r="P339" i="1"/>
  <c r="S339" i="1" s="1"/>
  <c r="Q340" i="1"/>
  <c r="P341" i="1"/>
  <c r="R341" i="1" s="1"/>
  <c r="P342" i="1"/>
  <c r="S342" i="1" s="1"/>
  <c r="Q343" i="1"/>
  <c r="P344" i="1"/>
  <c r="R344" i="1" s="1"/>
  <c r="P345" i="1"/>
  <c r="S345" i="1" s="1"/>
  <c r="Q346" i="1"/>
  <c r="P347" i="1"/>
  <c r="P348" i="1"/>
  <c r="S348" i="1" s="1"/>
  <c r="Q349" i="1"/>
  <c r="P350" i="1"/>
  <c r="R350" i="1" s="1"/>
  <c r="P351" i="1"/>
  <c r="S351" i="1" s="1"/>
  <c r="Q352" i="1"/>
  <c r="P353" i="1"/>
  <c r="P354" i="1"/>
  <c r="S354" i="1" s="1"/>
  <c r="Q355" i="1"/>
  <c r="P356" i="1"/>
  <c r="R356" i="1" s="1"/>
  <c r="P357" i="1"/>
  <c r="S357" i="1" s="1"/>
  <c r="Q358" i="1"/>
  <c r="P359" i="1"/>
  <c r="Q359" i="1" s="1"/>
  <c r="S359" i="1" s="1"/>
  <c r="P360" i="1"/>
  <c r="S360" i="1" s="1"/>
  <c r="Q361" i="1"/>
  <c r="P362" i="1"/>
  <c r="R362" i="1" s="1"/>
  <c r="P363" i="1"/>
  <c r="S363" i="1" s="1"/>
  <c r="Q364" i="1"/>
  <c r="P365" i="1"/>
  <c r="Q365" i="1" s="1"/>
  <c r="S365" i="1" s="1"/>
  <c r="P366" i="1"/>
  <c r="S366" i="1" s="1"/>
  <c r="Q367" i="1"/>
  <c r="P368" i="1"/>
  <c r="R368" i="1" s="1"/>
  <c r="P369" i="1"/>
  <c r="S369" i="1" s="1"/>
  <c r="Q370" i="1"/>
  <c r="P371" i="1"/>
  <c r="R371" i="1" s="1"/>
  <c r="P372" i="1"/>
  <c r="S372" i="1" s="1"/>
  <c r="Q373" i="1"/>
  <c r="P374" i="1"/>
  <c r="R374" i="1" s="1"/>
  <c r="P375" i="1"/>
  <c r="S375" i="1" s="1"/>
  <c r="Q376" i="1"/>
  <c r="P377" i="1"/>
  <c r="P378" i="1"/>
  <c r="S378" i="1" s="1"/>
  <c r="Q379" i="1"/>
  <c r="P380" i="1"/>
  <c r="R380" i="1" s="1"/>
  <c r="P381" i="1"/>
  <c r="S381" i="1" s="1"/>
  <c r="Q382" i="1"/>
  <c r="P383" i="1"/>
  <c r="Q383" i="1" s="1"/>
  <c r="S383" i="1" s="1"/>
  <c r="P384" i="1"/>
  <c r="S384" i="1" s="1"/>
  <c r="Q385" i="1"/>
  <c r="P386" i="1"/>
  <c r="R386" i="1" s="1"/>
  <c r="P387" i="1"/>
  <c r="S387" i="1" s="1"/>
  <c r="Q388" i="1"/>
  <c r="P389" i="1"/>
  <c r="R389" i="1" s="1"/>
  <c r="P390" i="1"/>
  <c r="S390" i="1" s="1"/>
  <c r="Q391" i="1"/>
  <c r="P392" i="1"/>
  <c r="R392" i="1" s="1"/>
  <c r="P393" i="1"/>
  <c r="S393" i="1" s="1"/>
  <c r="Q394" i="1"/>
  <c r="P395" i="1"/>
  <c r="R395" i="1" s="1"/>
  <c r="P396" i="1"/>
  <c r="S396" i="1" s="1"/>
  <c r="Q397" i="1"/>
  <c r="P398" i="1"/>
  <c r="R398" i="1" s="1"/>
  <c r="P399" i="1"/>
  <c r="S399" i="1" s="1"/>
  <c r="Q400" i="1"/>
  <c r="P401" i="1"/>
  <c r="Q401" i="1" s="1"/>
  <c r="S401" i="1" s="1"/>
  <c r="P402" i="1"/>
  <c r="S402" i="1" s="1"/>
  <c r="Q403" i="1"/>
  <c r="P404" i="1"/>
  <c r="R404" i="1" s="1"/>
  <c r="P405" i="1"/>
  <c r="S405" i="1" s="1"/>
  <c r="Q406" i="1"/>
  <c r="P407" i="1"/>
  <c r="Q407" i="1" s="1"/>
  <c r="S407" i="1" s="1"/>
  <c r="P408" i="1"/>
  <c r="S408" i="1" s="1"/>
  <c r="Q409" i="1"/>
  <c r="P410" i="1"/>
  <c r="R410" i="1" s="1"/>
  <c r="P411" i="1"/>
  <c r="S411" i="1" s="1"/>
  <c r="Q412" i="1"/>
  <c r="P413" i="1"/>
  <c r="R413" i="1" s="1"/>
  <c r="P414" i="1"/>
  <c r="S414" i="1" s="1"/>
  <c r="Q415" i="1"/>
  <c r="P416" i="1"/>
  <c r="R416" i="1" s="1"/>
  <c r="P417" i="1"/>
  <c r="S417" i="1" s="1"/>
  <c r="Q418" i="1"/>
  <c r="P419" i="1"/>
  <c r="P420" i="1"/>
  <c r="S420" i="1" s="1"/>
  <c r="Q421" i="1"/>
  <c r="P422" i="1"/>
  <c r="P423" i="1"/>
  <c r="S423" i="1" s="1"/>
  <c r="Q424" i="1"/>
  <c r="P425" i="1"/>
  <c r="Q425" i="1" s="1"/>
  <c r="S425" i="1" s="1"/>
  <c r="P426" i="1"/>
  <c r="S426" i="1" s="1"/>
  <c r="Q427" i="1"/>
  <c r="P428" i="1"/>
  <c r="Q428" i="1" s="1"/>
  <c r="S428" i="1" s="1"/>
  <c r="P429" i="1"/>
  <c r="S429" i="1" s="1"/>
  <c r="Q430" i="1"/>
  <c r="P431" i="1"/>
  <c r="P432" i="1"/>
  <c r="S432" i="1" s="1"/>
  <c r="Q433" i="1"/>
  <c r="P434" i="1"/>
  <c r="R434" i="1" s="1"/>
  <c r="P435" i="1"/>
  <c r="S435" i="1" s="1"/>
  <c r="Q436" i="1"/>
  <c r="P437" i="1"/>
  <c r="P438" i="1"/>
  <c r="S438" i="1" s="1"/>
  <c r="Q439" i="1"/>
  <c r="P440" i="1"/>
  <c r="R440" i="1" s="1"/>
  <c r="P441" i="1"/>
  <c r="S441" i="1" s="1"/>
  <c r="Q442" i="1"/>
  <c r="P443" i="1"/>
  <c r="P444" i="1"/>
  <c r="S444" i="1" s="1"/>
  <c r="Q445" i="1"/>
  <c r="P446" i="1"/>
  <c r="R446" i="1" s="1"/>
  <c r="P447" i="1"/>
  <c r="S447" i="1" s="1"/>
  <c r="Q448" i="1"/>
  <c r="P449" i="1"/>
  <c r="P450" i="1"/>
  <c r="S450" i="1" s="1"/>
  <c r="Q451" i="1"/>
  <c r="P452" i="1"/>
  <c r="R452" i="1" s="1"/>
  <c r="P453" i="1"/>
  <c r="S453" i="1" s="1"/>
  <c r="Q454" i="1"/>
  <c r="P455" i="1"/>
  <c r="P456" i="1"/>
  <c r="S456" i="1" s="1"/>
  <c r="Q457" i="1"/>
  <c r="P458" i="1"/>
  <c r="Q458" i="1" s="1"/>
  <c r="S458" i="1" s="1"/>
  <c r="P459" i="1"/>
  <c r="S459" i="1" s="1"/>
  <c r="Q460" i="1"/>
  <c r="P461" i="1"/>
  <c r="P462" i="1"/>
  <c r="S462" i="1" s="1"/>
  <c r="Q463" i="1"/>
  <c r="P464" i="1"/>
  <c r="Q464" i="1" s="1"/>
  <c r="S464" i="1" s="1"/>
  <c r="P465" i="1"/>
  <c r="S465" i="1" s="1"/>
  <c r="Q466" i="1"/>
  <c r="P467" i="1"/>
  <c r="P468" i="1"/>
  <c r="S468" i="1" s="1"/>
  <c r="Q469" i="1"/>
  <c r="P470" i="1"/>
  <c r="Q470" i="1" s="1"/>
  <c r="S470" i="1" s="1"/>
  <c r="P471" i="1"/>
  <c r="S471" i="1" s="1"/>
  <c r="Q472" i="1"/>
  <c r="P473" i="1"/>
  <c r="P474" i="1"/>
  <c r="S474" i="1" s="1"/>
  <c r="Q475" i="1"/>
  <c r="P476" i="1"/>
  <c r="P477" i="1"/>
  <c r="S477" i="1" s="1"/>
  <c r="Q478" i="1"/>
  <c r="P479" i="1"/>
  <c r="P480" i="1"/>
  <c r="S480" i="1" s="1"/>
  <c r="Q481" i="1"/>
  <c r="P482" i="1"/>
  <c r="P483" i="1"/>
  <c r="S483" i="1" s="1"/>
  <c r="Q484" i="1"/>
  <c r="P485" i="1"/>
  <c r="P486" i="1"/>
  <c r="S486" i="1" s="1"/>
  <c r="Q487" i="1"/>
  <c r="P488" i="1"/>
  <c r="R488" i="1" s="1"/>
  <c r="P489" i="1"/>
  <c r="S489" i="1" s="1"/>
  <c r="Q490" i="1"/>
  <c r="P491" i="1"/>
  <c r="P492" i="1"/>
  <c r="S492" i="1" s="1"/>
  <c r="Q493" i="1"/>
  <c r="P494" i="1"/>
  <c r="P495" i="1"/>
  <c r="S495" i="1" s="1"/>
  <c r="Q496" i="1"/>
  <c r="P497" i="1"/>
  <c r="P498" i="1"/>
  <c r="S498" i="1" s="1"/>
  <c r="Q499" i="1"/>
  <c r="P500" i="1"/>
  <c r="R500" i="1" s="1"/>
  <c r="P501" i="1"/>
  <c r="S501" i="1" s="1"/>
  <c r="Q502" i="1"/>
  <c r="P503" i="1"/>
  <c r="P504" i="1"/>
  <c r="S504" i="1" s="1"/>
  <c r="Q505" i="1"/>
  <c r="P506" i="1"/>
  <c r="R506" i="1" s="1"/>
  <c r="P507" i="1"/>
  <c r="S507" i="1" s="1"/>
  <c r="Q508" i="1"/>
  <c r="P509" i="1"/>
  <c r="P510" i="1"/>
  <c r="S510" i="1" s="1"/>
  <c r="Q511" i="1"/>
  <c r="P512" i="1"/>
  <c r="R512" i="1" s="1"/>
  <c r="P513" i="1"/>
  <c r="S513" i="1" s="1"/>
  <c r="Q514" i="1"/>
  <c r="P515" i="1"/>
  <c r="P516" i="1"/>
  <c r="S516" i="1" s="1"/>
  <c r="Q517" i="1"/>
  <c r="P518" i="1"/>
  <c r="Q518" i="1" s="1"/>
  <c r="S518" i="1" s="1"/>
  <c r="P519" i="1"/>
  <c r="S519" i="1" s="1"/>
  <c r="Q520" i="1"/>
  <c r="P521" i="1"/>
  <c r="P522" i="1"/>
  <c r="S522" i="1" s="1"/>
  <c r="Q523" i="1"/>
  <c r="P524" i="1"/>
  <c r="Q524" i="1" s="1"/>
  <c r="S524" i="1" s="1"/>
  <c r="P525" i="1"/>
  <c r="S525" i="1" s="1"/>
  <c r="Q526" i="1"/>
  <c r="P527" i="1"/>
  <c r="Q527" i="1" s="1"/>
  <c r="S527" i="1" s="1"/>
  <c r="P528" i="1"/>
  <c r="S528" i="1" s="1"/>
  <c r="Q529" i="1"/>
  <c r="P530" i="1"/>
  <c r="Q530" i="1" s="1"/>
  <c r="S530" i="1" s="1"/>
  <c r="P531" i="1"/>
  <c r="S531" i="1" s="1"/>
  <c r="Q532" i="1"/>
  <c r="P533" i="1"/>
  <c r="Q533" i="1" s="1"/>
  <c r="S533" i="1" s="1"/>
  <c r="P534" i="1"/>
  <c r="S534" i="1" s="1"/>
  <c r="Q535" i="1"/>
  <c r="P536" i="1"/>
  <c r="R536" i="1" s="1"/>
  <c r="P537" i="1"/>
  <c r="S537" i="1" s="1"/>
  <c r="Q538" i="1"/>
  <c r="P539" i="1"/>
  <c r="Q539" i="1" s="1"/>
  <c r="S539" i="1" s="1"/>
  <c r="P540" i="1"/>
  <c r="S540" i="1" s="1"/>
  <c r="Q541" i="1"/>
  <c r="P542" i="1"/>
  <c r="P543" i="1"/>
  <c r="S543" i="1" s="1"/>
  <c r="Q544" i="1"/>
  <c r="P545" i="1"/>
  <c r="Q545" i="1" s="1"/>
  <c r="S545" i="1" s="1"/>
  <c r="P546" i="1"/>
  <c r="S546" i="1" s="1"/>
  <c r="Q547" i="1"/>
  <c r="P548" i="1"/>
  <c r="Q548" i="1" s="1"/>
  <c r="S548" i="1" s="1"/>
  <c r="P549" i="1"/>
  <c r="S549" i="1" s="1"/>
  <c r="Q550" i="1"/>
  <c r="P551" i="1"/>
  <c r="P552" i="1"/>
  <c r="S552" i="1" s="1"/>
  <c r="Q553" i="1"/>
  <c r="P554" i="1"/>
  <c r="P555" i="1"/>
  <c r="S555" i="1" s="1"/>
  <c r="Q556" i="1"/>
  <c r="P557" i="1"/>
  <c r="Q557" i="1" s="1"/>
  <c r="S557" i="1" s="1"/>
  <c r="P558" i="1"/>
  <c r="S558" i="1" s="1"/>
  <c r="Q559" i="1"/>
  <c r="P560" i="1"/>
  <c r="P561" i="1"/>
  <c r="S561" i="1" s="1"/>
  <c r="Q562" i="1"/>
  <c r="P563" i="1"/>
  <c r="P564" i="1"/>
  <c r="S564" i="1" s="1"/>
  <c r="Q565" i="1"/>
  <c r="P566" i="1"/>
  <c r="P567" i="1"/>
  <c r="S567" i="1" s="1"/>
  <c r="Q568" i="1"/>
  <c r="P569" i="1"/>
  <c r="Q569" i="1" s="1"/>
  <c r="S569" i="1" s="1"/>
  <c r="P570" i="1"/>
  <c r="S570" i="1" s="1"/>
  <c r="Q571" i="1"/>
  <c r="P572" i="1"/>
  <c r="P573" i="1"/>
  <c r="S573" i="1" s="1"/>
  <c r="Q574" i="1"/>
  <c r="P575" i="1"/>
  <c r="P576" i="1"/>
  <c r="S576" i="1" s="1"/>
  <c r="Q577" i="1"/>
  <c r="P578" i="1"/>
  <c r="P579" i="1"/>
  <c r="S579" i="1" s="1"/>
  <c r="Q580" i="1"/>
  <c r="P581" i="1"/>
  <c r="Q581" i="1" s="1"/>
  <c r="S581" i="1" s="1"/>
  <c r="P582" i="1"/>
  <c r="S582" i="1" s="1"/>
  <c r="Q583" i="1"/>
  <c r="P584" i="1"/>
  <c r="P585" i="1"/>
  <c r="S585" i="1" s="1"/>
  <c r="Q586" i="1"/>
  <c r="P587" i="1"/>
  <c r="P588" i="1"/>
  <c r="S588" i="1" s="1"/>
  <c r="Q589" i="1"/>
  <c r="P590" i="1"/>
  <c r="P591" i="1"/>
  <c r="S591" i="1" s="1"/>
  <c r="Q592" i="1"/>
  <c r="P593" i="1"/>
  <c r="Q593" i="1" s="1"/>
  <c r="S593" i="1" s="1"/>
  <c r="P594" i="1"/>
  <c r="S594" i="1" s="1"/>
  <c r="Q595" i="1"/>
  <c r="P596" i="1"/>
  <c r="P597" i="1"/>
  <c r="S597" i="1" s="1"/>
  <c r="Q598" i="1"/>
  <c r="P599" i="1"/>
  <c r="Q599" i="1" s="1"/>
  <c r="S599" i="1" s="1"/>
  <c r="P600" i="1"/>
  <c r="S600" i="1" s="1"/>
  <c r="Q601" i="1"/>
  <c r="P602" i="1"/>
  <c r="P603" i="1"/>
  <c r="S603" i="1" s="1"/>
  <c r="Q604" i="1"/>
  <c r="P605" i="1"/>
  <c r="Q605" i="1" s="1"/>
  <c r="S605" i="1" s="1"/>
  <c r="P606" i="1"/>
  <c r="S606" i="1" s="1"/>
  <c r="Q607" i="1"/>
  <c r="P608" i="1"/>
  <c r="P609" i="1"/>
  <c r="S609" i="1" s="1"/>
  <c r="Q610" i="1"/>
  <c r="P611" i="1"/>
  <c r="Q611" i="1" s="1"/>
  <c r="S611" i="1" s="1"/>
  <c r="P612" i="1"/>
  <c r="S612" i="1" s="1"/>
  <c r="Q613" i="1"/>
  <c r="P614" i="1"/>
  <c r="P615" i="1"/>
  <c r="S615" i="1" s="1"/>
  <c r="Q616" i="1"/>
  <c r="P617" i="1"/>
  <c r="Q617" i="1" s="1"/>
  <c r="S617" i="1" s="1"/>
  <c r="P618" i="1"/>
  <c r="S618" i="1" s="1"/>
  <c r="Q619" i="1"/>
  <c r="P620" i="1"/>
  <c r="P621" i="1"/>
  <c r="S621" i="1" s="1"/>
  <c r="Q622" i="1"/>
  <c r="P623" i="1"/>
  <c r="Q623" i="1" s="1"/>
  <c r="S623" i="1" s="1"/>
  <c r="P624" i="1"/>
  <c r="S624" i="1" s="1"/>
  <c r="Q625" i="1"/>
  <c r="P626" i="1"/>
  <c r="P627" i="1"/>
  <c r="S627" i="1" s="1"/>
  <c r="Q628" i="1"/>
  <c r="P629" i="1"/>
  <c r="Q629" i="1" s="1"/>
  <c r="S629" i="1" s="1"/>
  <c r="P630" i="1"/>
  <c r="S630" i="1" s="1"/>
  <c r="Q631" i="1"/>
  <c r="P632" i="1"/>
  <c r="P633" i="1"/>
  <c r="S633" i="1" s="1"/>
  <c r="Q634" i="1"/>
  <c r="P635" i="1"/>
  <c r="Q635" i="1" s="1"/>
  <c r="S635" i="1" s="1"/>
  <c r="R635" i="1"/>
  <c r="P636" i="1"/>
  <c r="S636" i="1" s="1"/>
  <c r="Q637" i="1"/>
  <c r="P638" i="1"/>
  <c r="P639" i="1"/>
  <c r="S639" i="1" s="1"/>
  <c r="Q640" i="1"/>
  <c r="P641" i="1"/>
  <c r="Q641" i="1" s="1"/>
  <c r="S641" i="1" s="1"/>
  <c r="P642" i="1"/>
  <c r="S642" i="1" s="1"/>
  <c r="Q643" i="1"/>
  <c r="P644" i="1"/>
  <c r="P645" i="1"/>
  <c r="S645" i="1" s="1"/>
  <c r="Q646" i="1"/>
  <c r="P647" i="1"/>
  <c r="Q647" i="1" s="1"/>
  <c r="S647" i="1" s="1"/>
  <c r="P648" i="1"/>
  <c r="S648" i="1" s="1"/>
  <c r="Q649" i="1"/>
  <c r="P650" i="1"/>
  <c r="P651" i="1"/>
  <c r="S651" i="1" s="1"/>
  <c r="Q652" i="1"/>
  <c r="P653" i="1"/>
  <c r="Q653" i="1" s="1"/>
  <c r="S653" i="1" s="1"/>
  <c r="P654" i="1"/>
  <c r="S654" i="1" s="1"/>
  <c r="Q655" i="1"/>
  <c r="P656" i="1"/>
  <c r="P657" i="1"/>
  <c r="S657" i="1" s="1"/>
  <c r="Q658" i="1"/>
  <c r="P659" i="1"/>
  <c r="Q659" i="1" s="1"/>
  <c r="S659" i="1" s="1"/>
  <c r="P660" i="1"/>
  <c r="S660" i="1" s="1"/>
  <c r="Q661" i="1"/>
  <c r="P662" i="1"/>
  <c r="P663" i="1"/>
  <c r="S663" i="1" s="1"/>
  <c r="Q664" i="1"/>
  <c r="P665" i="1"/>
  <c r="Q665" i="1" s="1"/>
  <c r="S665" i="1" s="1"/>
  <c r="P666" i="1"/>
  <c r="S666" i="1" s="1"/>
  <c r="Q667" i="1"/>
  <c r="P668" i="1"/>
  <c r="P669" i="1"/>
  <c r="S669" i="1" s="1"/>
  <c r="Q670" i="1"/>
  <c r="P671" i="1"/>
  <c r="Q671" i="1" s="1"/>
  <c r="S671" i="1" s="1"/>
  <c r="P672" i="1"/>
  <c r="S672" i="1" s="1"/>
  <c r="Q673" i="1"/>
  <c r="P674" i="1"/>
  <c r="P675" i="1"/>
  <c r="S675" i="1" s="1"/>
  <c r="Q676" i="1"/>
  <c r="P677" i="1"/>
  <c r="Q677" i="1" s="1"/>
  <c r="S677" i="1" s="1"/>
  <c r="P678" i="1"/>
  <c r="S678" i="1" s="1"/>
  <c r="Q679" i="1"/>
  <c r="P680" i="1"/>
  <c r="P681" i="1"/>
  <c r="S681" i="1" s="1"/>
  <c r="Q682" i="1"/>
  <c r="P683" i="1"/>
  <c r="Q683" i="1" s="1"/>
  <c r="S683" i="1" s="1"/>
  <c r="P684" i="1"/>
  <c r="S684" i="1" s="1"/>
  <c r="Q169" i="1"/>
  <c r="O190" i="1"/>
  <c r="O193" i="1"/>
  <c r="O196" i="1"/>
  <c r="O199" i="1"/>
  <c r="O202" i="1"/>
  <c r="O205" i="1"/>
  <c r="O208" i="1"/>
  <c r="O211" i="1"/>
  <c r="O214" i="1"/>
  <c r="O217" i="1"/>
  <c r="O220" i="1"/>
  <c r="O223" i="1"/>
  <c r="O226" i="1"/>
  <c r="O229" i="1"/>
  <c r="O232" i="1"/>
  <c r="O235" i="1"/>
  <c r="O238" i="1"/>
  <c r="O241" i="1"/>
  <c r="O244" i="1"/>
  <c r="O247" i="1"/>
  <c r="O250" i="1"/>
  <c r="O253" i="1"/>
  <c r="O256" i="1"/>
  <c r="O262" i="1"/>
  <c r="O265" i="1"/>
  <c r="O268" i="1"/>
  <c r="O271" i="1"/>
  <c r="O274" i="1"/>
  <c r="O277" i="1"/>
  <c r="O280" i="1"/>
  <c r="O283" i="1"/>
  <c r="O286" i="1"/>
  <c r="O289" i="1"/>
  <c r="O292" i="1"/>
  <c r="O295" i="1"/>
  <c r="O298" i="1"/>
  <c r="O301" i="1"/>
  <c r="O304" i="1"/>
  <c r="O307" i="1"/>
  <c r="O310" i="1"/>
  <c r="O313" i="1"/>
  <c r="O316" i="1"/>
  <c r="O319" i="1"/>
  <c r="O322" i="1"/>
  <c r="O325" i="1"/>
  <c r="O328" i="1"/>
  <c r="O331" i="1"/>
  <c r="O334" i="1"/>
  <c r="O337" i="1"/>
  <c r="O340" i="1"/>
  <c r="O343" i="1"/>
  <c r="O346" i="1"/>
  <c r="O349" i="1"/>
  <c r="O352" i="1"/>
  <c r="O355" i="1"/>
  <c r="O358" i="1"/>
  <c r="O361" i="1"/>
  <c r="O364" i="1"/>
  <c r="O367" i="1"/>
  <c r="O370" i="1"/>
  <c r="O373" i="1"/>
  <c r="O376" i="1"/>
  <c r="O379" i="1"/>
  <c r="O382" i="1"/>
  <c r="O385" i="1"/>
  <c r="O388" i="1"/>
  <c r="O391" i="1"/>
  <c r="O394" i="1"/>
  <c r="O397" i="1"/>
  <c r="O400" i="1"/>
  <c r="O403" i="1"/>
  <c r="O406" i="1"/>
  <c r="O409" i="1"/>
  <c r="O412" i="1"/>
  <c r="O415" i="1"/>
  <c r="O418" i="1"/>
  <c r="O421" i="1"/>
  <c r="O424" i="1"/>
  <c r="O427" i="1"/>
  <c r="O430" i="1"/>
  <c r="O433" i="1"/>
  <c r="O436" i="1"/>
  <c r="O439" i="1"/>
  <c r="O442" i="1"/>
  <c r="O445" i="1"/>
  <c r="O448" i="1"/>
  <c r="O451" i="1"/>
  <c r="O454" i="1"/>
  <c r="O457" i="1"/>
  <c r="O460" i="1"/>
  <c r="O463" i="1"/>
  <c r="O466" i="1"/>
  <c r="O469" i="1"/>
  <c r="O472" i="1"/>
  <c r="O475" i="1"/>
  <c r="O478" i="1"/>
  <c r="O481" i="1"/>
  <c r="O484" i="1"/>
  <c r="O487" i="1"/>
  <c r="O490" i="1"/>
  <c r="O493" i="1"/>
  <c r="O496" i="1"/>
  <c r="O499" i="1"/>
  <c r="O502" i="1"/>
  <c r="O505" i="1"/>
  <c r="O508" i="1"/>
  <c r="O511" i="1"/>
  <c r="O514" i="1"/>
  <c r="O517" i="1"/>
  <c r="O520" i="1"/>
  <c r="O523" i="1"/>
  <c r="O526" i="1"/>
  <c r="O529" i="1"/>
  <c r="O532" i="1"/>
  <c r="O535" i="1"/>
  <c r="O538" i="1"/>
  <c r="O541" i="1"/>
  <c r="O544" i="1"/>
  <c r="O547" i="1"/>
  <c r="O550" i="1"/>
  <c r="O553" i="1"/>
  <c r="O556" i="1"/>
  <c r="O559" i="1"/>
  <c r="O562" i="1"/>
  <c r="O565" i="1"/>
  <c r="O568" i="1"/>
  <c r="O571" i="1"/>
  <c r="O574" i="1"/>
  <c r="O577" i="1"/>
  <c r="O580" i="1"/>
  <c r="O583" i="1"/>
  <c r="O586" i="1"/>
  <c r="O589" i="1"/>
  <c r="O592" i="1"/>
  <c r="O595" i="1"/>
  <c r="O598" i="1"/>
  <c r="O601" i="1"/>
  <c r="O604" i="1"/>
  <c r="O607" i="1"/>
  <c r="O610" i="1"/>
  <c r="O613" i="1"/>
  <c r="O616" i="1"/>
  <c r="O619" i="1"/>
  <c r="O622" i="1"/>
  <c r="O625" i="1"/>
  <c r="O628" i="1"/>
  <c r="O631" i="1"/>
  <c r="O634" i="1"/>
  <c r="O637" i="1"/>
  <c r="O640" i="1"/>
  <c r="O643" i="1"/>
  <c r="O646" i="1"/>
  <c r="O649" i="1"/>
  <c r="O652" i="1"/>
  <c r="O655" i="1"/>
  <c r="O658" i="1"/>
  <c r="O661" i="1"/>
  <c r="O664" i="1"/>
  <c r="O667" i="1"/>
  <c r="O670" i="1"/>
  <c r="O673" i="1"/>
  <c r="O676" i="1"/>
  <c r="O679" i="1"/>
  <c r="O682" i="1"/>
  <c r="O172" i="1"/>
  <c r="O175" i="1"/>
  <c r="O178" i="1"/>
  <c r="O181" i="1"/>
  <c r="O184" i="1"/>
  <c r="O187" i="1"/>
  <c r="O169" i="1"/>
  <c r="P170" i="1"/>
  <c r="P171" i="1"/>
  <c r="S171" i="1" s="1"/>
  <c r="R665" i="1" l="1"/>
  <c r="R593" i="1"/>
  <c r="R683" i="1"/>
  <c r="R641" i="1"/>
  <c r="R548" i="1"/>
  <c r="R530" i="1"/>
  <c r="R428" i="1"/>
  <c r="R617" i="1"/>
  <c r="R365" i="1"/>
  <c r="R227" i="1"/>
  <c r="R329" i="1"/>
  <c r="R185" i="1"/>
  <c r="R179" i="1"/>
  <c r="R659" i="1"/>
  <c r="R611" i="1"/>
  <c r="Q371" i="1"/>
  <c r="S371" i="1" s="1"/>
  <c r="R299" i="1"/>
  <c r="R671" i="1"/>
  <c r="R647" i="1"/>
  <c r="R623" i="1"/>
  <c r="R599" i="1"/>
  <c r="R581" i="1"/>
  <c r="Q413" i="1"/>
  <c r="S413" i="1" s="1"/>
  <c r="Q209" i="1"/>
  <c r="S209" i="1" s="1"/>
  <c r="R653" i="1"/>
  <c r="R629" i="1"/>
  <c r="R605" i="1"/>
  <c r="R401" i="1"/>
  <c r="R257" i="1"/>
  <c r="R677" i="1"/>
  <c r="Q488" i="1"/>
  <c r="S488" i="1" s="1"/>
  <c r="Q536" i="1"/>
  <c r="S536" i="1" s="1"/>
  <c r="Q434" i="1"/>
  <c r="S434" i="1" s="1"/>
  <c r="Q317" i="1"/>
  <c r="S317" i="1" s="1"/>
  <c r="R557" i="1"/>
  <c r="R518" i="1"/>
  <c r="Q512" i="1"/>
  <c r="S512" i="1" s="1"/>
  <c r="Q506" i="1"/>
  <c r="S506" i="1" s="1"/>
  <c r="Q500" i="1"/>
  <c r="S500" i="1" s="1"/>
  <c r="Q452" i="1"/>
  <c r="S452" i="1" s="1"/>
  <c r="Q446" i="1"/>
  <c r="S446" i="1" s="1"/>
  <c r="Q416" i="1"/>
  <c r="S416" i="1" s="1"/>
  <c r="Q395" i="1"/>
  <c r="S395" i="1" s="1"/>
  <c r="Q341" i="1"/>
  <c r="S341" i="1" s="1"/>
  <c r="Q305" i="1"/>
  <c r="S305" i="1" s="1"/>
  <c r="Q275" i="1"/>
  <c r="S275" i="1" s="1"/>
  <c r="Q269" i="1"/>
  <c r="S269" i="1" s="1"/>
  <c r="Q221" i="1"/>
  <c r="S221" i="1" s="1"/>
  <c r="Q203" i="1"/>
  <c r="S203" i="1" s="1"/>
  <c r="R464" i="1"/>
  <c r="R458" i="1"/>
  <c r="R407" i="1"/>
  <c r="R359" i="1"/>
  <c r="R323" i="1"/>
  <c r="R281" i="1"/>
  <c r="R251" i="1"/>
  <c r="R233" i="1"/>
  <c r="R569" i="1"/>
  <c r="R470" i="1"/>
  <c r="Q551" i="1"/>
  <c r="S551" i="1" s="1"/>
  <c r="R551" i="1"/>
  <c r="Q494" i="1"/>
  <c r="S494" i="1" s="1"/>
  <c r="R494" i="1"/>
  <c r="Q587" i="1"/>
  <c r="S587" i="1" s="1"/>
  <c r="R587" i="1"/>
  <c r="Q542" i="1"/>
  <c r="S542" i="1" s="1"/>
  <c r="R542" i="1"/>
  <c r="Q287" i="1"/>
  <c r="S287" i="1" s="1"/>
  <c r="R287" i="1"/>
  <c r="Q563" i="1"/>
  <c r="S563" i="1" s="1"/>
  <c r="R563" i="1"/>
  <c r="R482" i="1"/>
  <c r="Q482" i="1"/>
  <c r="S482" i="1" s="1"/>
  <c r="Q419" i="1"/>
  <c r="S419" i="1" s="1"/>
  <c r="R419" i="1"/>
  <c r="Q575" i="1"/>
  <c r="S575" i="1" s="1"/>
  <c r="R575" i="1"/>
  <c r="Q476" i="1"/>
  <c r="S476" i="1" s="1"/>
  <c r="R476" i="1"/>
  <c r="Q377" i="1"/>
  <c r="S377" i="1" s="1"/>
  <c r="R377" i="1"/>
  <c r="R245" i="1"/>
  <c r="Q245" i="1"/>
  <c r="S245" i="1" s="1"/>
  <c r="Q191" i="1"/>
  <c r="S191" i="1" s="1"/>
  <c r="R191" i="1"/>
  <c r="Q347" i="1"/>
  <c r="S347" i="1" s="1"/>
  <c r="R347" i="1"/>
  <c r="Q173" i="1"/>
  <c r="S173" i="1" s="1"/>
  <c r="R173" i="1"/>
  <c r="R524" i="1"/>
  <c r="Q440" i="1"/>
  <c r="S440" i="1" s="1"/>
  <c r="R425" i="1"/>
  <c r="Q389" i="1"/>
  <c r="S389" i="1" s="1"/>
  <c r="R383" i="1"/>
  <c r="Q311" i="1"/>
  <c r="S311" i="1" s="1"/>
  <c r="R311" i="1"/>
  <c r="Q263" i="1"/>
  <c r="S263" i="1" s="1"/>
  <c r="R263" i="1"/>
  <c r="Q215" i="1"/>
  <c r="S215" i="1" s="1"/>
  <c r="R215" i="1"/>
  <c r="R353" i="1"/>
  <c r="Q353" i="1"/>
  <c r="S353" i="1" s="1"/>
  <c r="R335" i="1"/>
  <c r="Q335" i="1"/>
  <c r="S335" i="1" s="1"/>
  <c r="R293" i="1"/>
  <c r="Q293" i="1"/>
  <c r="S293" i="1" s="1"/>
  <c r="R197" i="1"/>
  <c r="Q197" i="1"/>
  <c r="S197" i="1" s="1"/>
  <c r="Q239" i="1"/>
  <c r="S239" i="1" s="1"/>
  <c r="R239" i="1"/>
  <c r="R674" i="1"/>
  <c r="Q674" i="1"/>
  <c r="S674" i="1" s="1"/>
  <c r="Q668" i="1"/>
  <c r="S668" i="1" s="1"/>
  <c r="R668" i="1"/>
  <c r="R662" i="1"/>
  <c r="Q662" i="1"/>
  <c r="S662" i="1" s="1"/>
  <c r="Q656" i="1"/>
  <c r="S656" i="1" s="1"/>
  <c r="R656" i="1"/>
  <c r="Q650" i="1"/>
  <c r="S650" i="1" s="1"/>
  <c r="R650" i="1"/>
  <c r="Q644" i="1"/>
  <c r="S644" i="1" s="1"/>
  <c r="R644" i="1"/>
  <c r="R638" i="1"/>
  <c r="Q638" i="1"/>
  <c r="S638" i="1" s="1"/>
  <c r="R632" i="1"/>
  <c r="Q632" i="1"/>
  <c r="S632" i="1" s="1"/>
  <c r="Q626" i="1"/>
  <c r="S626" i="1" s="1"/>
  <c r="R626" i="1"/>
  <c r="Q620" i="1"/>
  <c r="S620" i="1" s="1"/>
  <c r="R620" i="1"/>
  <c r="R614" i="1"/>
  <c r="Q614" i="1"/>
  <c r="S614" i="1" s="1"/>
  <c r="R608" i="1"/>
  <c r="Q608" i="1"/>
  <c r="S608" i="1" s="1"/>
  <c r="Q602" i="1"/>
  <c r="S602" i="1" s="1"/>
  <c r="R602" i="1"/>
  <c r="R596" i="1"/>
  <c r="Q596" i="1"/>
  <c r="S596" i="1" s="1"/>
  <c r="Q590" i="1"/>
  <c r="S590" i="1" s="1"/>
  <c r="R590" i="1"/>
  <c r="Q578" i="1"/>
  <c r="S578" i="1" s="1"/>
  <c r="R578" i="1"/>
  <c r="R566" i="1"/>
  <c r="Q566" i="1"/>
  <c r="S566" i="1" s="1"/>
  <c r="Q554" i="1"/>
  <c r="S554" i="1" s="1"/>
  <c r="R554" i="1"/>
  <c r="R521" i="1"/>
  <c r="Q521" i="1"/>
  <c r="S521" i="1" s="1"/>
  <c r="R473" i="1"/>
  <c r="Q473" i="1"/>
  <c r="S473" i="1" s="1"/>
  <c r="Q584" i="1"/>
  <c r="S584" i="1" s="1"/>
  <c r="R584" i="1"/>
  <c r="Q572" i="1"/>
  <c r="S572" i="1" s="1"/>
  <c r="R572" i="1"/>
  <c r="Q560" i="1"/>
  <c r="S560" i="1" s="1"/>
  <c r="R560" i="1"/>
  <c r="R497" i="1"/>
  <c r="Q497" i="1"/>
  <c r="S497" i="1" s="1"/>
  <c r="R449" i="1"/>
  <c r="Q449" i="1"/>
  <c r="S449" i="1" s="1"/>
  <c r="R485" i="1"/>
  <c r="Q485" i="1"/>
  <c r="S485" i="1" s="1"/>
  <c r="R437" i="1"/>
  <c r="Q437" i="1"/>
  <c r="S437" i="1" s="1"/>
  <c r="Q680" i="1"/>
  <c r="S680" i="1" s="1"/>
  <c r="R680" i="1"/>
  <c r="R509" i="1"/>
  <c r="Q509" i="1"/>
  <c r="S509" i="1" s="1"/>
  <c r="R461" i="1"/>
  <c r="Q461" i="1"/>
  <c r="S461" i="1" s="1"/>
  <c r="R503" i="1"/>
  <c r="Q503" i="1"/>
  <c r="S503" i="1" s="1"/>
  <c r="R479" i="1"/>
  <c r="Q479" i="1"/>
  <c r="S479" i="1" s="1"/>
  <c r="R443" i="1"/>
  <c r="Q443" i="1"/>
  <c r="S443" i="1" s="1"/>
  <c r="R545" i="1"/>
  <c r="R539" i="1"/>
  <c r="R533" i="1"/>
  <c r="R527" i="1"/>
  <c r="R422" i="1"/>
  <c r="Q422" i="1"/>
  <c r="S422" i="1" s="1"/>
  <c r="R515" i="1"/>
  <c r="Q515" i="1"/>
  <c r="S515" i="1" s="1"/>
  <c r="R491" i="1"/>
  <c r="Q491" i="1"/>
  <c r="S491" i="1" s="1"/>
  <c r="R467" i="1"/>
  <c r="Q467" i="1"/>
  <c r="S467" i="1" s="1"/>
  <c r="R455" i="1"/>
  <c r="Q455" i="1"/>
  <c r="S455" i="1" s="1"/>
  <c r="R431" i="1"/>
  <c r="Q431" i="1"/>
  <c r="S431" i="1" s="1"/>
  <c r="Q410" i="1"/>
  <c r="S410" i="1" s="1"/>
  <c r="Q404" i="1"/>
  <c r="S404" i="1" s="1"/>
  <c r="Q398" i="1"/>
  <c r="S398" i="1" s="1"/>
  <c r="Q392" i="1"/>
  <c r="S392" i="1" s="1"/>
  <c r="Q386" i="1"/>
  <c r="S386" i="1" s="1"/>
  <c r="Q380" i="1"/>
  <c r="S380" i="1" s="1"/>
  <c r="Q374" i="1"/>
  <c r="S374" i="1" s="1"/>
  <c r="Q368" i="1"/>
  <c r="S368" i="1" s="1"/>
  <c r="Q362" i="1"/>
  <c r="S362" i="1" s="1"/>
  <c r="Q356" i="1"/>
  <c r="S356" i="1" s="1"/>
  <c r="Q350" i="1"/>
  <c r="S350" i="1" s="1"/>
  <c r="Q344" i="1"/>
  <c r="S344" i="1" s="1"/>
  <c r="Q338" i="1"/>
  <c r="S338" i="1" s="1"/>
  <c r="Q332" i="1"/>
  <c r="S332" i="1" s="1"/>
  <c r="Q326" i="1"/>
  <c r="S326" i="1" s="1"/>
  <c r="Q320" i="1"/>
  <c r="S320" i="1" s="1"/>
  <c r="Q314" i="1"/>
  <c r="S314" i="1" s="1"/>
  <c r="Q308" i="1"/>
  <c r="S308" i="1" s="1"/>
  <c r="Q302" i="1"/>
  <c r="S302" i="1" s="1"/>
  <c r="Q296" i="1"/>
  <c r="S296" i="1" s="1"/>
  <c r="Q290" i="1"/>
  <c r="S290" i="1" s="1"/>
  <c r="Q284" i="1"/>
  <c r="S284" i="1" s="1"/>
  <c r="Q278" i="1"/>
  <c r="S278" i="1" s="1"/>
  <c r="Q272" i="1"/>
  <c r="S272" i="1" s="1"/>
  <c r="Q266" i="1"/>
  <c r="S266" i="1" s="1"/>
  <c r="Q254" i="1"/>
  <c r="S254" i="1" s="1"/>
  <c r="Q248" i="1"/>
  <c r="S248" i="1" s="1"/>
  <c r="Q242" i="1"/>
  <c r="S242" i="1" s="1"/>
  <c r="Q236" i="1"/>
  <c r="S236" i="1" s="1"/>
  <c r="Q230" i="1"/>
  <c r="S230" i="1" s="1"/>
  <c r="Q224" i="1"/>
  <c r="S224" i="1" s="1"/>
  <c r="Q218" i="1"/>
  <c r="S218" i="1" s="1"/>
  <c r="Q212" i="1"/>
  <c r="S212" i="1" s="1"/>
  <c r="Q206" i="1"/>
  <c r="S206" i="1" s="1"/>
  <c r="Q200" i="1"/>
  <c r="S200" i="1" s="1"/>
  <c r="Q194" i="1"/>
  <c r="S194" i="1" s="1"/>
  <c r="Q188" i="1"/>
  <c r="S188" i="1" s="1"/>
  <c r="Q182" i="1"/>
  <c r="S182" i="1" s="1"/>
  <c r="Q176" i="1"/>
  <c r="S176" i="1" s="1"/>
  <c r="N661" i="1"/>
  <c r="P661" i="1" s="1"/>
  <c r="R661" i="1" s="1"/>
  <c r="N172" i="1"/>
  <c r="P172" i="1" s="1"/>
  <c r="N175" i="1"/>
  <c r="P175" i="1" s="1"/>
  <c r="R175" i="1" s="1"/>
  <c r="N178" i="1"/>
  <c r="P178" i="1" s="1"/>
  <c r="R178" i="1" s="1"/>
  <c r="N181" i="1"/>
  <c r="P181" i="1" s="1"/>
  <c r="S181" i="1" s="1"/>
  <c r="N184" i="1"/>
  <c r="P184" i="1" s="1"/>
  <c r="N187" i="1"/>
  <c r="P187" i="1" s="1"/>
  <c r="R187" i="1" s="1"/>
  <c r="N190" i="1"/>
  <c r="P190" i="1" s="1"/>
  <c r="N193" i="1"/>
  <c r="P193" i="1" s="1"/>
  <c r="S193" i="1" s="1"/>
  <c r="N196" i="1"/>
  <c r="P196" i="1" s="1"/>
  <c r="R196" i="1" s="1"/>
  <c r="N199" i="1"/>
  <c r="P199" i="1" s="1"/>
  <c r="S199" i="1" s="1"/>
  <c r="N202" i="1"/>
  <c r="P202" i="1" s="1"/>
  <c r="R202" i="1" s="1"/>
  <c r="N205" i="1"/>
  <c r="P205" i="1" s="1"/>
  <c r="S205" i="1" s="1"/>
  <c r="N208" i="1"/>
  <c r="P208" i="1" s="1"/>
  <c r="N211" i="1"/>
  <c r="P211" i="1" s="1"/>
  <c r="S211" i="1" s="1"/>
  <c r="N214" i="1"/>
  <c r="P214" i="1" s="1"/>
  <c r="N217" i="1"/>
  <c r="P217" i="1" s="1"/>
  <c r="S217" i="1" s="1"/>
  <c r="N220" i="1"/>
  <c r="P220" i="1" s="1"/>
  <c r="R220" i="1" s="1"/>
  <c r="N223" i="1"/>
  <c r="P223" i="1" s="1"/>
  <c r="R223" i="1" s="1"/>
  <c r="N226" i="1"/>
  <c r="P226" i="1" s="1"/>
  <c r="R226" i="1" s="1"/>
  <c r="N229" i="1"/>
  <c r="P229" i="1" s="1"/>
  <c r="R229" i="1" s="1"/>
  <c r="N232" i="1"/>
  <c r="P232" i="1" s="1"/>
  <c r="N235" i="1"/>
  <c r="P235" i="1" s="1"/>
  <c r="S235" i="1" s="1"/>
  <c r="N238" i="1"/>
  <c r="P238" i="1" s="1"/>
  <c r="N241" i="1"/>
  <c r="P241" i="1" s="1"/>
  <c r="S241" i="1" s="1"/>
  <c r="N244" i="1"/>
  <c r="P244" i="1" s="1"/>
  <c r="R244" i="1" s="1"/>
  <c r="N247" i="1"/>
  <c r="P247" i="1" s="1"/>
  <c r="R247" i="1" s="1"/>
  <c r="N250" i="1"/>
  <c r="P250" i="1" s="1"/>
  <c r="R250" i="1" s="1"/>
  <c r="N253" i="1"/>
  <c r="P253" i="1" s="1"/>
  <c r="S253" i="1" s="1"/>
  <c r="N256" i="1"/>
  <c r="P256" i="1" s="1"/>
  <c r="N262" i="1"/>
  <c r="P262" i="1" s="1"/>
  <c r="N265" i="1"/>
  <c r="P265" i="1" s="1"/>
  <c r="S265" i="1" s="1"/>
  <c r="N268" i="1"/>
  <c r="P268" i="1" s="1"/>
  <c r="R268" i="1" s="1"/>
  <c r="N271" i="1"/>
  <c r="P271" i="1" s="1"/>
  <c r="R271" i="1" s="1"/>
  <c r="N274" i="1"/>
  <c r="P274" i="1" s="1"/>
  <c r="R274" i="1" s="1"/>
  <c r="N277" i="1"/>
  <c r="P277" i="1" s="1"/>
  <c r="S277" i="1" s="1"/>
  <c r="N280" i="1"/>
  <c r="P280" i="1" s="1"/>
  <c r="N283" i="1"/>
  <c r="P283" i="1" s="1"/>
  <c r="S283" i="1" s="1"/>
  <c r="N286" i="1"/>
  <c r="P286" i="1" s="1"/>
  <c r="N289" i="1"/>
  <c r="P289" i="1" s="1"/>
  <c r="R289" i="1" s="1"/>
  <c r="N292" i="1"/>
  <c r="P292" i="1" s="1"/>
  <c r="R292" i="1" s="1"/>
  <c r="N295" i="1"/>
  <c r="P295" i="1" s="1"/>
  <c r="S295" i="1" s="1"/>
  <c r="N298" i="1"/>
  <c r="P298" i="1" s="1"/>
  <c r="R298" i="1" s="1"/>
  <c r="N301" i="1"/>
  <c r="P301" i="1" s="1"/>
  <c r="S301" i="1" s="1"/>
  <c r="N304" i="1"/>
  <c r="P304" i="1" s="1"/>
  <c r="N307" i="1"/>
  <c r="P307" i="1" s="1"/>
  <c r="S307" i="1" s="1"/>
  <c r="N310" i="1"/>
  <c r="P310" i="1" s="1"/>
  <c r="N313" i="1"/>
  <c r="P313" i="1" s="1"/>
  <c r="S313" i="1" s="1"/>
  <c r="N316" i="1"/>
  <c r="P316" i="1" s="1"/>
  <c r="R316" i="1" s="1"/>
  <c r="N319" i="1"/>
  <c r="P319" i="1" s="1"/>
  <c r="R319" i="1" s="1"/>
  <c r="N322" i="1"/>
  <c r="P322" i="1" s="1"/>
  <c r="R322" i="1" s="1"/>
  <c r="N325" i="1"/>
  <c r="P325" i="1" s="1"/>
  <c r="R325" i="1" s="1"/>
  <c r="N328" i="1"/>
  <c r="P328" i="1" s="1"/>
  <c r="N331" i="1"/>
  <c r="P331" i="1" s="1"/>
  <c r="S331" i="1" s="1"/>
  <c r="N334" i="1"/>
  <c r="P334" i="1" s="1"/>
  <c r="N337" i="1"/>
  <c r="P337" i="1" s="1"/>
  <c r="R337" i="1" s="1"/>
  <c r="N340" i="1"/>
  <c r="P340" i="1" s="1"/>
  <c r="R340" i="1" s="1"/>
  <c r="N343" i="1"/>
  <c r="P343" i="1" s="1"/>
  <c r="R343" i="1" s="1"/>
  <c r="N346" i="1"/>
  <c r="P346" i="1" s="1"/>
  <c r="N349" i="1"/>
  <c r="P349" i="1" s="1"/>
  <c r="R349" i="1" s="1"/>
  <c r="N352" i="1"/>
  <c r="P352" i="1" s="1"/>
  <c r="N355" i="1"/>
  <c r="P355" i="1" s="1"/>
  <c r="S355" i="1" s="1"/>
  <c r="N358" i="1"/>
  <c r="P358" i="1" s="1"/>
  <c r="R358" i="1" s="1"/>
  <c r="N361" i="1"/>
  <c r="P361" i="1" s="1"/>
  <c r="R361" i="1" s="1"/>
  <c r="N364" i="1"/>
  <c r="P364" i="1" s="1"/>
  <c r="N367" i="1"/>
  <c r="P367" i="1" s="1"/>
  <c r="R367" i="1" s="1"/>
  <c r="N370" i="1"/>
  <c r="P370" i="1" s="1"/>
  <c r="R370" i="1" s="1"/>
  <c r="N373" i="1"/>
  <c r="P373" i="1" s="1"/>
  <c r="R373" i="1" s="1"/>
  <c r="N376" i="1"/>
  <c r="P376" i="1" s="1"/>
  <c r="R376" i="1" s="1"/>
  <c r="N379" i="1"/>
  <c r="P379" i="1" s="1"/>
  <c r="S379" i="1" s="1"/>
  <c r="N382" i="1"/>
  <c r="P382" i="1" s="1"/>
  <c r="N385" i="1"/>
  <c r="P385" i="1" s="1"/>
  <c r="R385" i="1" s="1"/>
  <c r="N388" i="1"/>
  <c r="P388" i="1" s="1"/>
  <c r="N391" i="1"/>
  <c r="P391" i="1" s="1"/>
  <c r="S391" i="1" s="1"/>
  <c r="N394" i="1"/>
  <c r="P394" i="1" s="1"/>
  <c r="N397" i="1"/>
  <c r="P397" i="1" s="1"/>
  <c r="R397" i="1" s="1"/>
  <c r="N400" i="1"/>
  <c r="P400" i="1" s="1"/>
  <c r="N403" i="1"/>
  <c r="P403" i="1" s="1"/>
  <c r="R403" i="1" s="1"/>
  <c r="N406" i="1"/>
  <c r="P406" i="1" s="1"/>
  <c r="R406" i="1" s="1"/>
  <c r="N409" i="1"/>
  <c r="P409" i="1" s="1"/>
  <c r="R409" i="1" s="1"/>
  <c r="N412" i="1"/>
  <c r="P412" i="1" s="1"/>
  <c r="R412" i="1" s="1"/>
  <c r="N415" i="1"/>
  <c r="P415" i="1" s="1"/>
  <c r="S415" i="1" s="1"/>
  <c r="N418" i="1"/>
  <c r="P418" i="1" s="1"/>
  <c r="S418" i="1" s="1"/>
  <c r="N421" i="1"/>
  <c r="P421" i="1" s="1"/>
  <c r="R421" i="1" s="1"/>
  <c r="N424" i="1"/>
  <c r="P424" i="1" s="1"/>
  <c r="N427" i="1"/>
  <c r="P427" i="1" s="1"/>
  <c r="R427" i="1" s="1"/>
  <c r="N430" i="1"/>
  <c r="P430" i="1" s="1"/>
  <c r="R430" i="1" s="1"/>
  <c r="N433" i="1"/>
  <c r="P433" i="1" s="1"/>
  <c r="S433" i="1" s="1"/>
  <c r="N436" i="1"/>
  <c r="P436" i="1" s="1"/>
  <c r="N439" i="1"/>
  <c r="P439" i="1" s="1"/>
  <c r="S439" i="1" s="1"/>
  <c r="N442" i="1"/>
  <c r="P442" i="1" s="1"/>
  <c r="R442" i="1" s="1"/>
  <c r="N445" i="1"/>
  <c r="P445" i="1" s="1"/>
  <c r="S445" i="1" s="1"/>
  <c r="N448" i="1"/>
  <c r="P448" i="1" s="1"/>
  <c r="R448" i="1" s="1"/>
  <c r="N451" i="1"/>
  <c r="P451" i="1" s="1"/>
  <c r="S451" i="1" s="1"/>
  <c r="N454" i="1"/>
  <c r="P454" i="1" s="1"/>
  <c r="R454" i="1" s="1"/>
  <c r="N457" i="1"/>
  <c r="P457" i="1" s="1"/>
  <c r="R457" i="1" s="1"/>
  <c r="N460" i="1"/>
  <c r="P460" i="1" s="1"/>
  <c r="N463" i="1"/>
  <c r="P463" i="1" s="1"/>
  <c r="S463" i="1" s="1"/>
  <c r="N466" i="1"/>
  <c r="P466" i="1" s="1"/>
  <c r="R466" i="1" s="1"/>
  <c r="N469" i="1"/>
  <c r="P469" i="1" s="1"/>
  <c r="S469" i="1" s="1"/>
  <c r="N472" i="1"/>
  <c r="P472" i="1" s="1"/>
  <c r="N475" i="1"/>
  <c r="P475" i="1" s="1"/>
  <c r="S475" i="1" s="1"/>
  <c r="N478" i="1"/>
  <c r="P478" i="1" s="1"/>
  <c r="R478" i="1" s="1"/>
  <c r="N481" i="1"/>
  <c r="P481" i="1" s="1"/>
  <c r="R481" i="1" s="1"/>
  <c r="N484" i="1"/>
  <c r="P484" i="1" s="1"/>
  <c r="N487" i="1"/>
  <c r="P487" i="1" s="1"/>
  <c r="S487" i="1" s="1"/>
  <c r="N490" i="1"/>
  <c r="P490" i="1" s="1"/>
  <c r="R490" i="1" s="1"/>
  <c r="N493" i="1"/>
  <c r="P493" i="1" s="1"/>
  <c r="R493" i="1" s="1"/>
  <c r="N496" i="1"/>
  <c r="P496" i="1" s="1"/>
  <c r="R496" i="1" s="1"/>
  <c r="N499" i="1"/>
  <c r="P499" i="1" s="1"/>
  <c r="S499" i="1" s="1"/>
  <c r="N502" i="1"/>
  <c r="P502" i="1" s="1"/>
  <c r="R502" i="1" s="1"/>
  <c r="N505" i="1"/>
  <c r="P505" i="1" s="1"/>
  <c r="S505" i="1" s="1"/>
  <c r="N508" i="1"/>
  <c r="P508" i="1" s="1"/>
  <c r="N511" i="1"/>
  <c r="P511" i="1" s="1"/>
  <c r="S511" i="1" s="1"/>
  <c r="N514" i="1"/>
  <c r="P514" i="1" s="1"/>
  <c r="R514" i="1" s="1"/>
  <c r="N517" i="1"/>
  <c r="P517" i="1" s="1"/>
  <c r="S517" i="1" s="1"/>
  <c r="N520" i="1"/>
  <c r="P520" i="1" s="1"/>
  <c r="N523" i="1"/>
  <c r="P523" i="1" s="1"/>
  <c r="S523" i="1" s="1"/>
  <c r="N526" i="1"/>
  <c r="P526" i="1" s="1"/>
  <c r="R526" i="1" s="1"/>
  <c r="N529" i="1"/>
  <c r="P529" i="1" s="1"/>
  <c r="R529" i="1" s="1"/>
  <c r="N532" i="1"/>
  <c r="P532" i="1" s="1"/>
  <c r="N535" i="1"/>
  <c r="P535" i="1" s="1"/>
  <c r="R535" i="1" s="1"/>
  <c r="N538" i="1"/>
  <c r="P538" i="1" s="1"/>
  <c r="N541" i="1"/>
  <c r="P541" i="1" s="1"/>
  <c r="R541" i="1" s="1"/>
  <c r="N544" i="1"/>
  <c r="P544" i="1" s="1"/>
  <c r="N547" i="1"/>
  <c r="P547" i="1" s="1"/>
  <c r="R547" i="1" s="1"/>
  <c r="N550" i="1"/>
  <c r="P550" i="1" s="1"/>
  <c r="R550" i="1" s="1"/>
  <c r="N553" i="1"/>
  <c r="P553" i="1" s="1"/>
  <c r="R553" i="1" s="1"/>
  <c r="N556" i="1"/>
  <c r="P556" i="1" s="1"/>
  <c r="R556" i="1" s="1"/>
  <c r="N559" i="1"/>
  <c r="P559" i="1" s="1"/>
  <c r="R559" i="1" s="1"/>
  <c r="N562" i="1"/>
  <c r="P562" i="1" s="1"/>
  <c r="R562" i="1" s="1"/>
  <c r="N565" i="1"/>
  <c r="P565" i="1" s="1"/>
  <c r="R565" i="1" s="1"/>
  <c r="N568" i="1"/>
  <c r="P568" i="1" s="1"/>
  <c r="R568" i="1" s="1"/>
  <c r="N571" i="1"/>
  <c r="P571" i="1" s="1"/>
  <c r="R571" i="1" s="1"/>
  <c r="N574" i="1"/>
  <c r="P574" i="1" s="1"/>
  <c r="R574" i="1" s="1"/>
  <c r="N577" i="1"/>
  <c r="P577" i="1" s="1"/>
  <c r="S577" i="1" s="1"/>
  <c r="N580" i="1"/>
  <c r="P580" i="1" s="1"/>
  <c r="R580" i="1" s="1"/>
  <c r="N583" i="1"/>
  <c r="P583" i="1" s="1"/>
  <c r="S583" i="1" s="1"/>
  <c r="N586" i="1"/>
  <c r="P586" i="1" s="1"/>
  <c r="R586" i="1" s="1"/>
  <c r="N589" i="1"/>
  <c r="P589" i="1" s="1"/>
  <c r="S589" i="1" s="1"/>
  <c r="N592" i="1"/>
  <c r="P592" i="1" s="1"/>
  <c r="R592" i="1" s="1"/>
  <c r="N595" i="1"/>
  <c r="P595" i="1" s="1"/>
  <c r="S595" i="1" s="1"/>
  <c r="N598" i="1"/>
  <c r="P598" i="1" s="1"/>
  <c r="R598" i="1" s="1"/>
  <c r="N601" i="1"/>
  <c r="P601" i="1" s="1"/>
  <c r="R601" i="1" s="1"/>
  <c r="N604" i="1"/>
  <c r="P604" i="1" s="1"/>
  <c r="R604" i="1" s="1"/>
  <c r="N607" i="1"/>
  <c r="P607" i="1" s="1"/>
  <c r="S607" i="1" s="1"/>
  <c r="N610" i="1"/>
  <c r="P610" i="1" s="1"/>
  <c r="R610" i="1" s="1"/>
  <c r="N613" i="1"/>
  <c r="P613" i="1" s="1"/>
  <c r="R613" i="1" s="1"/>
  <c r="N616" i="1"/>
  <c r="P616" i="1" s="1"/>
  <c r="R616" i="1" s="1"/>
  <c r="N619" i="1"/>
  <c r="P619" i="1" s="1"/>
  <c r="R619" i="1" s="1"/>
  <c r="N622" i="1"/>
  <c r="P622" i="1" s="1"/>
  <c r="R622" i="1" s="1"/>
  <c r="N625" i="1"/>
  <c r="P625" i="1" s="1"/>
  <c r="S625" i="1" s="1"/>
  <c r="N628" i="1"/>
  <c r="P628" i="1" s="1"/>
  <c r="R628" i="1" s="1"/>
  <c r="N631" i="1"/>
  <c r="P631" i="1" s="1"/>
  <c r="S631" i="1" s="1"/>
  <c r="N634" i="1"/>
  <c r="P634" i="1" s="1"/>
  <c r="R634" i="1" s="1"/>
  <c r="N637" i="1"/>
  <c r="P637" i="1" s="1"/>
  <c r="R637" i="1" s="1"/>
  <c r="N640" i="1"/>
  <c r="P640" i="1" s="1"/>
  <c r="R640" i="1" s="1"/>
  <c r="N643" i="1"/>
  <c r="P643" i="1" s="1"/>
  <c r="R643" i="1" s="1"/>
  <c r="N646" i="1"/>
  <c r="P646" i="1" s="1"/>
  <c r="R646" i="1" s="1"/>
  <c r="N649" i="1"/>
  <c r="P649" i="1" s="1"/>
  <c r="S649" i="1" s="1"/>
  <c r="N652" i="1"/>
  <c r="P652" i="1" s="1"/>
  <c r="R652" i="1" s="1"/>
  <c r="N655" i="1"/>
  <c r="P655" i="1" s="1"/>
  <c r="R655" i="1" s="1"/>
  <c r="N658" i="1"/>
  <c r="P658" i="1" s="1"/>
  <c r="R658" i="1" s="1"/>
  <c r="N664" i="1"/>
  <c r="P664" i="1" s="1"/>
  <c r="R664" i="1" s="1"/>
  <c r="N667" i="1"/>
  <c r="P667" i="1" s="1"/>
  <c r="R667" i="1" s="1"/>
  <c r="N670" i="1"/>
  <c r="P670" i="1" s="1"/>
  <c r="R670" i="1" s="1"/>
  <c r="N673" i="1"/>
  <c r="P673" i="1" s="1"/>
  <c r="R673" i="1" s="1"/>
  <c r="N676" i="1"/>
  <c r="P676" i="1" s="1"/>
  <c r="R676" i="1" s="1"/>
  <c r="N679" i="1"/>
  <c r="P679" i="1" s="1"/>
  <c r="R679" i="1" s="1"/>
  <c r="N682" i="1"/>
  <c r="P682" i="1" s="1"/>
  <c r="R682" i="1" s="1"/>
  <c r="N169" i="1"/>
  <c r="P169" i="1" s="1"/>
  <c r="H685" i="1"/>
  <c r="L686" i="1"/>
  <c r="I679" i="1"/>
  <c r="I676" i="1"/>
  <c r="I172" i="1"/>
  <c r="L172" i="1" s="1"/>
  <c r="I173" i="1"/>
  <c r="L173" i="1" s="1"/>
  <c r="I175" i="1"/>
  <c r="L175" i="1" s="1"/>
  <c r="I176" i="1"/>
  <c r="L176" i="1" s="1"/>
  <c r="I178" i="1"/>
  <c r="L178" i="1" s="1"/>
  <c r="I179" i="1"/>
  <c r="L179" i="1" s="1"/>
  <c r="I181" i="1"/>
  <c r="L181" i="1" s="1"/>
  <c r="I182" i="1"/>
  <c r="L182" i="1" s="1"/>
  <c r="I184" i="1"/>
  <c r="L184" i="1" s="1"/>
  <c r="I185" i="1"/>
  <c r="L185" i="1" s="1"/>
  <c r="I187" i="1"/>
  <c r="L187" i="1" s="1"/>
  <c r="I188" i="1"/>
  <c r="L188" i="1" s="1"/>
  <c r="I190" i="1"/>
  <c r="L190" i="1" s="1"/>
  <c r="I191" i="1"/>
  <c r="L191" i="1" s="1"/>
  <c r="I193" i="1"/>
  <c r="L193" i="1" s="1"/>
  <c r="I194" i="1"/>
  <c r="L194" i="1" s="1"/>
  <c r="I196" i="1"/>
  <c r="L196" i="1" s="1"/>
  <c r="I197" i="1"/>
  <c r="L197" i="1" s="1"/>
  <c r="I199" i="1"/>
  <c r="L199" i="1" s="1"/>
  <c r="I200" i="1"/>
  <c r="L200" i="1" s="1"/>
  <c r="I202" i="1"/>
  <c r="L202" i="1" s="1"/>
  <c r="I205" i="1"/>
  <c r="L205" i="1" s="1"/>
  <c r="I206" i="1"/>
  <c r="L206" i="1" s="1"/>
  <c r="I208" i="1"/>
  <c r="L208" i="1" s="1"/>
  <c r="I209" i="1"/>
  <c r="L209" i="1" s="1"/>
  <c r="I211" i="1"/>
  <c r="L211" i="1" s="1"/>
  <c r="I212" i="1"/>
  <c r="L212" i="1" s="1"/>
  <c r="I214" i="1"/>
  <c r="L214" i="1" s="1"/>
  <c r="I215" i="1"/>
  <c r="L215" i="1" s="1"/>
  <c r="I217" i="1"/>
  <c r="L217" i="1" s="1"/>
  <c r="I218" i="1"/>
  <c r="L218" i="1" s="1"/>
  <c r="I220" i="1"/>
  <c r="L220" i="1" s="1"/>
  <c r="I223" i="1"/>
  <c r="L223" i="1" s="1"/>
  <c r="I224" i="1"/>
  <c r="L224" i="1" s="1"/>
  <c r="I226" i="1"/>
  <c r="L226" i="1" s="1"/>
  <c r="I229" i="1"/>
  <c r="L229" i="1" s="1"/>
  <c r="I230" i="1"/>
  <c r="L230" i="1" s="1"/>
  <c r="I232" i="1"/>
  <c r="L232" i="1" s="1"/>
  <c r="I233" i="1"/>
  <c r="L233" i="1" s="1"/>
  <c r="I235" i="1"/>
  <c r="L235" i="1" s="1"/>
  <c r="I238" i="1"/>
  <c r="I241" i="1"/>
  <c r="I244" i="1"/>
  <c r="L244" i="1" s="1"/>
  <c r="I247" i="1"/>
  <c r="I250" i="1"/>
  <c r="L250" i="1" s="1"/>
  <c r="I253" i="1"/>
  <c r="I256" i="1"/>
  <c r="I262" i="1"/>
  <c r="I265" i="1"/>
  <c r="L265" i="1" s="1"/>
  <c r="I268" i="1"/>
  <c r="I271" i="1"/>
  <c r="I274" i="1"/>
  <c r="I277" i="1"/>
  <c r="I280" i="1"/>
  <c r="I283" i="1"/>
  <c r="I286" i="1"/>
  <c r="L286" i="1" s="1"/>
  <c r="I289" i="1"/>
  <c r="I292" i="1"/>
  <c r="I295" i="1"/>
  <c r="I298" i="1"/>
  <c r="I301" i="1"/>
  <c r="I304" i="1"/>
  <c r="I307" i="1"/>
  <c r="I310" i="1"/>
  <c r="I313" i="1"/>
  <c r="I316" i="1"/>
  <c r="I319" i="1"/>
  <c r="I322" i="1"/>
  <c r="I325" i="1"/>
  <c r="I328" i="1"/>
  <c r="I331" i="1"/>
  <c r="I334" i="1"/>
  <c r="I337" i="1"/>
  <c r="I340" i="1"/>
  <c r="I343" i="1"/>
  <c r="I346" i="1"/>
  <c r="I349" i="1"/>
  <c r="I352" i="1"/>
  <c r="I355" i="1"/>
  <c r="I358" i="1"/>
  <c r="I361" i="1"/>
  <c r="I364" i="1"/>
  <c r="I367" i="1"/>
  <c r="I370" i="1"/>
  <c r="I373" i="1"/>
  <c r="I376" i="1"/>
  <c r="I379" i="1"/>
  <c r="I382" i="1"/>
  <c r="I385" i="1"/>
  <c r="I388" i="1"/>
  <c r="I391" i="1"/>
  <c r="I394" i="1"/>
  <c r="I397" i="1"/>
  <c r="I400" i="1"/>
  <c r="I403" i="1"/>
  <c r="I406" i="1"/>
  <c r="I409" i="1"/>
  <c r="I412" i="1"/>
  <c r="I415" i="1"/>
  <c r="I418" i="1"/>
  <c r="I421" i="1"/>
  <c r="I424" i="1"/>
  <c r="I427" i="1"/>
  <c r="I430" i="1"/>
  <c r="I433" i="1"/>
  <c r="I436" i="1"/>
  <c r="I439" i="1"/>
  <c r="I442" i="1"/>
  <c r="I445" i="1"/>
  <c r="I448" i="1"/>
  <c r="I451" i="1"/>
  <c r="I454" i="1"/>
  <c r="I457" i="1"/>
  <c r="I460" i="1"/>
  <c r="I463" i="1"/>
  <c r="I466" i="1"/>
  <c r="I469" i="1"/>
  <c r="I472" i="1"/>
  <c r="I475" i="1"/>
  <c r="I478" i="1"/>
  <c r="I481" i="1"/>
  <c r="I484" i="1"/>
  <c r="I487" i="1"/>
  <c r="I490" i="1"/>
  <c r="I493" i="1"/>
  <c r="I496" i="1"/>
  <c r="I499" i="1"/>
  <c r="I502" i="1"/>
  <c r="I505" i="1"/>
  <c r="I508" i="1"/>
  <c r="I511" i="1"/>
  <c r="I514" i="1"/>
  <c r="I517" i="1"/>
  <c r="I520" i="1"/>
  <c r="I523" i="1"/>
  <c r="I526" i="1"/>
  <c r="I529" i="1"/>
  <c r="I532" i="1"/>
  <c r="I535" i="1"/>
  <c r="I538" i="1"/>
  <c r="I541" i="1"/>
  <c r="I544" i="1"/>
  <c r="I547" i="1"/>
  <c r="I550" i="1"/>
  <c r="I553" i="1"/>
  <c r="I556" i="1"/>
  <c r="I559" i="1"/>
  <c r="I562" i="1"/>
  <c r="I565" i="1"/>
  <c r="I568" i="1"/>
  <c r="I571" i="1"/>
  <c r="I574" i="1"/>
  <c r="I577" i="1"/>
  <c r="I580" i="1"/>
  <c r="I583" i="1"/>
  <c r="I586" i="1"/>
  <c r="I589" i="1"/>
  <c r="I592" i="1"/>
  <c r="I595" i="1"/>
  <c r="I598" i="1"/>
  <c r="I601" i="1"/>
  <c r="I604" i="1"/>
  <c r="I607" i="1"/>
  <c r="I610" i="1"/>
  <c r="I613" i="1"/>
  <c r="I616" i="1"/>
  <c r="I619" i="1"/>
  <c r="I622" i="1"/>
  <c r="I625" i="1"/>
  <c r="I628" i="1"/>
  <c r="I631" i="1"/>
  <c r="I634" i="1"/>
  <c r="I637" i="1"/>
  <c r="I640" i="1"/>
  <c r="I643" i="1"/>
  <c r="I646" i="1"/>
  <c r="I649" i="1"/>
  <c r="I652" i="1"/>
  <c r="I655" i="1"/>
  <c r="I658" i="1"/>
  <c r="I661" i="1"/>
  <c r="I664" i="1"/>
  <c r="I667" i="1"/>
  <c r="I670" i="1"/>
  <c r="I673" i="1"/>
  <c r="I682" i="1"/>
  <c r="I169" i="1"/>
  <c r="I165" i="1"/>
  <c r="L673" i="1" l="1"/>
  <c r="K673" i="1"/>
  <c r="I674" i="1" s="1"/>
  <c r="L667" i="1"/>
  <c r="K667" i="1"/>
  <c r="I668" i="1" s="1"/>
  <c r="L668" i="1" s="1"/>
  <c r="L661" i="1"/>
  <c r="K661" i="1"/>
  <c r="I662" i="1" s="1"/>
  <c r="L662" i="1" s="1"/>
  <c r="L655" i="1"/>
  <c r="K655" i="1"/>
  <c r="I656" i="1" s="1"/>
  <c r="L656" i="1" s="1"/>
  <c r="L649" i="1"/>
  <c r="K649" i="1"/>
  <c r="I650" i="1" s="1"/>
  <c r="L520" i="1"/>
  <c r="K520" i="1"/>
  <c r="I521" i="1" s="1"/>
  <c r="L521" i="1" s="1"/>
  <c r="L514" i="1"/>
  <c r="K514" i="1"/>
  <c r="I515" i="1" s="1"/>
  <c r="L515" i="1" s="1"/>
  <c r="L508" i="1"/>
  <c r="K508" i="1"/>
  <c r="I509" i="1" s="1"/>
  <c r="L509" i="1" s="1"/>
  <c r="L502" i="1"/>
  <c r="K502" i="1"/>
  <c r="I503" i="1" s="1"/>
  <c r="L496" i="1"/>
  <c r="K496" i="1"/>
  <c r="I497" i="1" s="1"/>
  <c r="L497" i="1" s="1"/>
  <c r="L490" i="1"/>
  <c r="K490" i="1"/>
  <c r="I491" i="1" s="1"/>
  <c r="L491" i="1" s="1"/>
  <c r="L484" i="1"/>
  <c r="K484" i="1"/>
  <c r="I485" i="1" s="1"/>
  <c r="L485" i="1" s="1"/>
  <c r="L379" i="1"/>
  <c r="K379" i="1"/>
  <c r="L373" i="1"/>
  <c r="K373" i="1"/>
  <c r="I374" i="1" s="1"/>
  <c r="L374" i="1" s="1"/>
  <c r="L367" i="1"/>
  <c r="K367" i="1"/>
  <c r="I368" i="1" s="1"/>
  <c r="L368" i="1" s="1"/>
  <c r="L361" i="1"/>
  <c r="K361" i="1"/>
  <c r="I362" i="1" s="1"/>
  <c r="L362" i="1" s="1"/>
  <c r="L355" i="1"/>
  <c r="K355" i="1"/>
  <c r="I356" i="1" s="1"/>
  <c r="L356" i="1" s="1"/>
  <c r="L349" i="1"/>
  <c r="K349" i="1"/>
  <c r="I350" i="1" s="1"/>
  <c r="L350" i="1" s="1"/>
  <c r="L343" i="1"/>
  <c r="K343" i="1"/>
  <c r="I344" i="1" s="1"/>
  <c r="L344" i="1" s="1"/>
  <c r="L280" i="1"/>
  <c r="K280" i="1"/>
  <c r="I281" i="1" s="1"/>
  <c r="L281" i="1" s="1"/>
  <c r="L274" i="1"/>
  <c r="K274" i="1"/>
  <c r="I275" i="1" s="1"/>
  <c r="L275" i="1" s="1"/>
  <c r="L268" i="1"/>
  <c r="K268" i="1"/>
  <c r="I269" i="1" s="1"/>
  <c r="L269" i="1" s="1"/>
  <c r="L676" i="1"/>
  <c r="K676" i="1"/>
  <c r="I677" i="1" s="1"/>
  <c r="L677" i="1" s="1"/>
  <c r="L643" i="1"/>
  <c r="K643" i="1"/>
  <c r="L631" i="1"/>
  <c r="K631" i="1"/>
  <c r="I632" i="1" s="1"/>
  <c r="L632" i="1" s="1"/>
  <c r="L619" i="1"/>
  <c r="K619" i="1"/>
  <c r="I620" i="1" s="1"/>
  <c r="L620" i="1" s="1"/>
  <c r="L607" i="1"/>
  <c r="K607" i="1"/>
  <c r="I608" i="1" s="1"/>
  <c r="L608" i="1" s="1"/>
  <c r="L595" i="1"/>
  <c r="K595" i="1"/>
  <c r="I596" i="1" s="1"/>
  <c r="L596" i="1" s="1"/>
  <c r="L583" i="1"/>
  <c r="K583" i="1"/>
  <c r="I584" i="1" s="1"/>
  <c r="L584" i="1" s="1"/>
  <c r="L571" i="1"/>
  <c r="K571" i="1"/>
  <c r="I572" i="1" s="1"/>
  <c r="L572" i="1" s="1"/>
  <c r="L559" i="1"/>
  <c r="K559" i="1"/>
  <c r="I560" i="1" s="1"/>
  <c r="L560" i="1" s="1"/>
  <c r="L547" i="1"/>
  <c r="K547" i="1"/>
  <c r="I548" i="1" s="1"/>
  <c r="L548" i="1" s="1"/>
  <c r="L541" i="1"/>
  <c r="K541" i="1"/>
  <c r="I542" i="1" s="1"/>
  <c r="K542" i="1" s="1"/>
  <c r="L529" i="1"/>
  <c r="K529" i="1"/>
  <c r="I530" i="1" s="1"/>
  <c r="L530" i="1" s="1"/>
  <c r="L478" i="1"/>
  <c r="K478" i="1"/>
  <c r="I479" i="1" s="1"/>
  <c r="L479" i="1" s="1"/>
  <c r="L472" i="1"/>
  <c r="K472" i="1"/>
  <c r="I473" i="1" s="1"/>
  <c r="L473" i="1" s="1"/>
  <c r="L460" i="1"/>
  <c r="K460" i="1"/>
  <c r="I461" i="1" s="1"/>
  <c r="K461" i="1" s="1"/>
  <c r="L448" i="1"/>
  <c r="K448" i="1"/>
  <c r="I449" i="1" s="1"/>
  <c r="L449" i="1" s="1"/>
  <c r="L436" i="1"/>
  <c r="K436" i="1"/>
  <c r="I437" i="1" s="1"/>
  <c r="L424" i="1"/>
  <c r="K424" i="1"/>
  <c r="I425" i="1" s="1"/>
  <c r="L425" i="1" s="1"/>
  <c r="L412" i="1"/>
  <c r="K412" i="1"/>
  <c r="I413" i="1" s="1"/>
  <c r="L394" i="1"/>
  <c r="K394" i="1"/>
  <c r="I395" i="1" s="1"/>
  <c r="L395" i="1" s="1"/>
  <c r="L475" i="1"/>
  <c r="K475" i="1"/>
  <c r="I476" i="1" s="1"/>
  <c r="L476" i="1" s="1"/>
  <c r="L637" i="1"/>
  <c r="K637" i="1"/>
  <c r="I638" i="1" s="1"/>
  <c r="L638" i="1" s="1"/>
  <c r="L625" i="1"/>
  <c r="K625" i="1"/>
  <c r="I626" i="1" s="1"/>
  <c r="L613" i="1"/>
  <c r="K613" i="1"/>
  <c r="I614" i="1" s="1"/>
  <c r="L614" i="1" s="1"/>
  <c r="L601" i="1"/>
  <c r="K601" i="1"/>
  <c r="I602" i="1" s="1"/>
  <c r="L602" i="1" s="1"/>
  <c r="L589" i="1"/>
  <c r="K589" i="1"/>
  <c r="I590" i="1" s="1"/>
  <c r="L590" i="1" s="1"/>
  <c r="L577" i="1"/>
  <c r="K577" i="1"/>
  <c r="I578" i="1" s="1"/>
  <c r="K578" i="1" s="1"/>
  <c r="L565" i="1"/>
  <c r="K565" i="1"/>
  <c r="I566" i="1" s="1"/>
  <c r="L566" i="1" s="1"/>
  <c r="L553" i="1"/>
  <c r="K553" i="1"/>
  <c r="I554" i="1" s="1"/>
  <c r="L554" i="1" s="1"/>
  <c r="L535" i="1"/>
  <c r="K535" i="1"/>
  <c r="I536" i="1" s="1"/>
  <c r="L536" i="1" s="1"/>
  <c r="L466" i="1"/>
  <c r="K466" i="1"/>
  <c r="I467" i="1" s="1"/>
  <c r="L467" i="1" s="1"/>
  <c r="L454" i="1"/>
  <c r="K454" i="1"/>
  <c r="I455" i="1" s="1"/>
  <c r="L455" i="1" s="1"/>
  <c r="L442" i="1"/>
  <c r="K442" i="1"/>
  <c r="I443" i="1" s="1"/>
  <c r="L443" i="1" s="1"/>
  <c r="L430" i="1"/>
  <c r="K430" i="1"/>
  <c r="I431" i="1" s="1"/>
  <c r="L431" i="1" s="1"/>
  <c r="L418" i="1"/>
  <c r="K418" i="1"/>
  <c r="I419" i="1" s="1"/>
  <c r="L419" i="1" s="1"/>
  <c r="L406" i="1"/>
  <c r="K406" i="1"/>
  <c r="I407" i="1" s="1"/>
  <c r="L407" i="1" s="1"/>
  <c r="L400" i="1"/>
  <c r="K400" i="1"/>
  <c r="I401" i="1" s="1"/>
  <c r="K401" i="1" s="1"/>
  <c r="L388" i="1"/>
  <c r="K388" i="1"/>
  <c r="I389" i="1" s="1"/>
  <c r="L389" i="1" s="1"/>
  <c r="L382" i="1"/>
  <c r="K382" i="1"/>
  <c r="I383" i="1" s="1"/>
  <c r="L383" i="1" s="1"/>
  <c r="L337" i="1"/>
  <c r="K337" i="1"/>
  <c r="I338" i="1" s="1"/>
  <c r="L338" i="1" s="1"/>
  <c r="L331" i="1"/>
  <c r="K331" i="1"/>
  <c r="I332" i="1" s="1"/>
  <c r="L332" i="1" s="1"/>
  <c r="L325" i="1"/>
  <c r="K325" i="1"/>
  <c r="I326" i="1" s="1"/>
  <c r="L326" i="1" s="1"/>
  <c r="L319" i="1"/>
  <c r="K319" i="1"/>
  <c r="I320" i="1" s="1"/>
  <c r="L320" i="1" s="1"/>
  <c r="L313" i="1"/>
  <c r="K313" i="1"/>
  <c r="I314" i="1" s="1"/>
  <c r="L314" i="1" s="1"/>
  <c r="L307" i="1"/>
  <c r="K307" i="1"/>
  <c r="I308" i="1" s="1"/>
  <c r="L308" i="1" s="1"/>
  <c r="L301" i="1"/>
  <c r="K301" i="1"/>
  <c r="I302" i="1" s="1"/>
  <c r="L302" i="1" s="1"/>
  <c r="L295" i="1"/>
  <c r="K295" i="1"/>
  <c r="I296" i="1" s="1"/>
  <c r="L296" i="1" s="1"/>
  <c r="L289" i="1"/>
  <c r="K289" i="1"/>
  <c r="I290" i="1" s="1"/>
  <c r="L290" i="1" s="1"/>
  <c r="L262" i="1"/>
  <c r="K262" i="1"/>
  <c r="I263" i="1" s="1"/>
  <c r="L263" i="1" s="1"/>
  <c r="L253" i="1"/>
  <c r="K253" i="1"/>
  <c r="I254" i="1" s="1"/>
  <c r="L254" i="1" s="1"/>
  <c r="L238" i="1"/>
  <c r="K238" i="1"/>
  <c r="I239" i="1" s="1"/>
  <c r="L239" i="1" s="1"/>
  <c r="L640" i="1"/>
  <c r="K640" i="1"/>
  <c r="I641" i="1" s="1"/>
  <c r="L641" i="1" s="1"/>
  <c r="L634" i="1"/>
  <c r="K634" i="1"/>
  <c r="I635" i="1" s="1"/>
  <c r="L635" i="1" s="1"/>
  <c r="L628" i="1"/>
  <c r="K628" i="1"/>
  <c r="I629" i="1" s="1"/>
  <c r="L629" i="1" s="1"/>
  <c r="L622" i="1"/>
  <c r="K622" i="1"/>
  <c r="I623" i="1" s="1"/>
  <c r="L623" i="1" s="1"/>
  <c r="L616" i="1"/>
  <c r="K616" i="1"/>
  <c r="I617" i="1" s="1"/>
  <c r="L617" i="1" s="1"/>
  <c r="L610" i="1"/>
  <c r="K610" i="1"/>
  <c r="I611" i="1" s="1"/>
  <c r="L611" i="1" s="1"/>
  <c r="L604" i="1"/>
  <c r="K604" i="1"/>
  <c r="I605" i="1" s="1"/>
  <c r="L605" i="1" s="1"/>
  <c r="L598" i="1"/>
  <c r="K598" i="1"/>
  <c r="I599" i="1" s="1"/>
  <c r="L599" i="1" s="1"/>
  <c r="L592" i="1"/>
  <c r="K592" i="1"/>
  <c r="I593" i="1" s="1"/>
  <c r="L593" i="1" s="1"/>
  <c r="L586" i="1"/>
  <c r="K586" i="1"/>
  <c r="I587" i="1" s="1"/>
  <c r="L587" i="1" s="1"/>
  <c r="L580" i="1"/>
  <c r="K580" i="1"/>
  <c r="I581" i="1" s="1"/>
  <c r="L581" i="1" s="1"/>
  <c r="L574" i="1"/>
  <c r="K574" i="1"/>
  <c r="I575" i="1" s="1"/>
  <c r="L575" i="1" s="1"/>
  <c r="L568" i="1"/>
  <c r="K568" i="1"/>
  <c r="I569" i="1" s="1"/>
  <c r="L569" i="1" s="1"/>
  <c r="L562" i="1"/>
  <c r="K562" i="1"/>
  <c r="I563" i="1" s="1"/>
  <c r="L563" i="1" s="1"/>
  <c r="L556" i="1"/>
  <c r="K556" i="1"/>
  <c r="I557" i="1" s="1"/>
  <c r="L557" i="1" s="1"/>
  <c r="L550" i="1"/>
  <c r="K550" i="1"/>
  <c r="I551" i="1" s="1"/>
  <c r="L551" i="1" s="1"/>
  <c r="L544" i="1"/>
  <c r="K544" i="1"/>
  <c r="I545" i="1" s="1"/>
  <c r="L545" i="1" s="1"/>
  <c r="L538" i="1"/>
  <c r="K538" i="1"/>
  <c r="I539" i="1" s="1"/>
  <c r="L539" i="1" s="1"/>
  <c r="L532" i="1"/>
  <c r="K532" i="1"/>
  <c r="I533" i="1" s="1"/>
  <c r="L533" i="1" s="1"/>
  <c r="L526" i="1"/>
  <c r="K526" i="1"/>
  <c r="I527" i="1" s="1"/>
  <c r="L527" i="1" s="1"/>
  <c r="L481" i="1"/>
  <c r="K481" i="1"/>
  <c r="L469" i="1"/>
  <c r="K469" i="1"/>
  <c r="I470" i="1" s="1"/>
  <c r="L470" i="1" s="1"/>
  <c r="L463" i="1"/>
  <c r="K463" i="1"/>
  <c r="I464" i="1" s="1"/>
  <c r="L464" i="1" s="1"/>
  <c r="L457" i="1"/>
  <c r="K457" i="1"/>
  <c r="I458" i="1" s="1"/>
  <c r="L458" i="1" s="1"/>
  <c r="L451" i="1"/>
  <c r="K451" i="1"/>
  <c r="I452" i="1" s="1"/>
  <c r="L452" i="1" s="1"/>
  <c r="L445" i="1"/>
  <c r="K445" i="1"/>
  <c r="I446" i="1" s="1"/>
  <c r="L446" i="1" s="1"/>
  <c r="L439" i="1"/>
  <c r="K439" i="1"/>
  <c r="I440" i="1" s="1"/>
  <c r="L440" i="1" s="1"/>
  <c r="L433" i="1"/>
  <c r="K433" i="1"/>
  <c r="I434" i="1" s="1"/>
  <c r="L434" i="1" s="1"/>
  <c r="L427" i="1"/>
  <c r="K427" i="1"/>
  <c r="I428" i="1" s="1"/>
  <c r="L428" i="1" s="1"/>
  <c r="L421" i="1"/>
  <c r="K421" i="1"/>
  <c r="I422" i="1" s="1"/>
  <c r="L422" i="1" s="1"/>
  <c r="L415" i="1"/>
  <c r="K415" i="1"/>
  <c r="I416" i="1" s="1"/>
  <c r="L416" i="1" s="1"/>
  <c r="L409" i="1"/>
  <c r="K409" i="1"/>
  <c r="I410" i="1" s="1"/>
  <c r="L410" i="1" s="1"/>
  <c r="L403" i="1"/>
  <c r="K403" i="1"/>
  <c r="I404" i="1" s="1"/>
  <c r="L404" i="1" s="1"/>
  <c r="L397" i="1"/>
  <c r="K397" i="1"/>
  <c r="I398" i="1" s="1"/>
  <c r="L398" i="1" s="1"/>
  <c r="L391" i="1"/>
  <c r="K391" i="1"/>
  <c r="I392" i="1" s="1"/>
  <c r="L392" i="1" s="1"/>
  <c r="L385" i="1"/>
  <c r="K385" i="1"/>
  <c r="I386" i="1" s="1"/>
  <c r="L386" i="1" s="1"/>
  <c r="L340" i="1"/>
  <c r="K340" i="1"/>
  <c r="L334" i="1"/>
  <c r="K334" i="1"/>
  <c r="I335" i="1" s="1"/>
  <c r="L335" i="1" s="1"/>
  <c r="L328" i="1"/>
  <c r="K328" i="1"/>
  <c r="I329" i="1" s="1"/>
  <c r="L329" i="1" s="1"/>
  <c r="L322" i="1"/>
  <c r="K322" i="1"/>
  <c r="I323" i="1" s="1"/>
  <c r="K323" i="1" s="1"/>
  <c r="L316" i="1"/>
  <c r="K316" i="1"/>
  <c r="I317" i="1" s="1"/>
  <c r="L317" i="1" s="1"/>
  <c r="L310" i="1"/>
  <c r="K310" i="1"/>
  <c r="I311" i="1" s="1"/>
  <c r="K311" i="1" s="1"/>
  <c r="L304" i="1"/>
  <c r="K304" i="1"/>
  <c r="I305" i="1" s="1"/>
  <c r="L305" i="1" s="1"/>
  <c r="L298" i="1"/>
  <c r="K298" i="1"/>
  <c r="I299" i="1" s="1"/>
  <c r="K299" i="1" s="1"/>
  <c r="L292" i="1"/>
  <c r="K292" i="1"/>
  <c r="I293" i="1" s="1"/>
  <c r="L293" i="1" s="1"/>
  <c r="L256" i="1"/>
  <c r="K256" i="1"/>
  <c r="I257" i="1" s="1"/>
  <c r="L257" i="1" s="1"/>
  <c r="L241" i="1"/>
  <c r="K241" i="1"/>
  <c r="I242" i="1" s="1"/>
  <c r="L242" i="1" s="1"/>
  <c r="L682" i="1"/>
  <c r="K682" i="1"/>
  <c r="I683" i="1" s="1"/>
  <c r="L683" i="1" s="1"/>
  <c r="L670" i="1"/>
  <c r="K670" i="1"/>
  <c r="I671" i="1" s="1"/>
  <c r="L671" i="1" s="1"/>
  <c r="L664" i="1"/>
  <c r="K664" i="1"/>
  <c r="I665" i="1" s="1"/>
  <c r="L665" i="1" s="1"/>
  <c r="L658" i="1"/>
  <c r="K658" i="1"/>
  <c r="I659" i="1" s="1"/>
  <c r="L659" i="1" s="1"/>
  <c r="L652" i="1"/>
  <c r="K652" i="1"/>
  <c r="I653" i="1" s="1"/>
  <c r="L653" i="1" s="1"/>
  <c r="L646" i="1"/>
  <c r="K646" i="1"/>
  <c r="I647" i="1" s="1"/>
  <c r="L647" i="1" s="1"/>
  <c r="L523" i="1"/>
  <c r="K523" i="1"/>
  <c r="L517" i="1"/>
  <c r="K517" i="1"/>
  <c r="I518" i="1" s="1"/>
  <c r="L518" i="1" s="1"/>
  <c r="L511" i="1"/>
  <c r="K511" i="1"/>
  <c r="I512" i="1" s="1"/>
  <c r="L512" i="1" s="1"/>
  <c r="L505" i="1"/>
  <c r="K505" i="1"/>
  <c r="I506" i="1" s="1"/>
  <c r="L506" i="1" s="1"/>
  <c r="L499" i="1"/>
  <c r="K499" i="1"/>
  <c r="I500" i="1" s="1"/>
  <c r="L500" i="1" s="1"/>
  <c r="L493" i="1"/>
  <c r="K493" i="1"/>
  <c r="I494" i="1" s="1"/>
  <c r="L494" i="1" s="1"/>
  <c r="L487" i="1"/>
  <c r="K487" i="1"/>
  <c r="I488" i="1" s="1"/>
  <c r="K488" i="1" s="1"/>
  <c r="L376" i="1"/>
  <c r="K376" i="1"/>
  <c r="I377" i="1" s="1"/>
  <c r="L377" i="1" s="1"/>
  <c r="L370" i="1"/>
  <c r="K370" i="1"/>
  <c r="I371" i="1" s="1"/>
  <c r="L371" i="1" s="1"/>
  <c r="L364" i="1"/>
  <c r="K364" i="1"/>
  <c r="I365" i="1" s="1"/>
  <c r="L365" i="1" s="1"/>
  <c r="L358" i="1"/>
  <c r="K358" i="1"/>
  <c r="I359" i="1" s="1"/>
  <c r="L359" i="1" s="1"/>
  <c r="L352" i="1"/>
  <c r="K352" i="1"/>
  <c r="I353" i="1" s="1"/>
  <c r="L353" i="1" s="1"/>
  <c r="L346" i="1"/>
  <c r="K346" i="1"/>
  <c r="I347" i="1" s="1"/>
  <c r="L347" i="1" s="1"/>
  <c r="L283" i="1"/>
  <c r="K283" i="1"/>
  <c r="I284" i="1" s="1"/>
  <c r="L284" i="1" s="1"/>
  <c r="L277" i="1"/>
  <c r="K277" i="1"/>
  <c r="I278" i="1" s="1"/>
  <c r="L278" i="1" s="1"/>
  <c r="L271" i="1"/>
  <c r="K271" i="1"/>
  <c r="I272" i="1" s="1"/>
  <c r="L272" i="1" s="1"/>
  <c r="L247" i="1"/>
  <c r="K247" i="1"/>
  <c r="I248" i="1" s="1"/>
  <c r="L248" i="1" s="1"/>
  <c r="L679" i="1"/>
  <c r="K679" i="1"/>
  <c r="K512" i="1"/>
  <c r="L488" i="1"/>
  <c r="K371" i="1"/>
  <c r="K359" i="1"/>
  <c r="K677" i="1"/>
  <c r="L626" i="1"/>
  <c r="K626" i="1"/>
  <c r="K614" i="1"/>
  <c r="K602" i="1"/>
  <c r="L578" i="1"/>
  <c r="K554" i="1"/>
  <c r="K479" i="1"/>
  <c r="L461" i="1"/>
  <c r="L437" i="1"/>
  <c r="K437" i="1"/>
  <c r="L413" i="1"/>
  <c r="K413" i="1"/>
  <c r="L401" i="1"/>
  <c r="K308" i="1"/>
  <c r="L674" i="1"/>
  <c r="K674" i="1"/>
  <c r="K662" i="1"/>
  <c r="L650" i="1"/>
  <c r="K650" i="1"/>
  <c r="K515" i="1"/>
  <c r="L503" i="1"/>
  <c r="K503" i="1"/>
  <c r="K491" i="1"/>
  <c r="K368" i="1"/>
  <c r="K356" i="1"/>
  <c r="K344" i="1"/>
  <c r="K635" i="1"/>
  <c r="K623" i="1"/>
  <c r="K611" i="1"/>
  <c r="K587" i="1"/>
  <c r="K575" i="1"/>
  <c r="K563" i="1"/>
  <c r="K539" i="1"/>
  <c r="K527" i="1"/>
  <c r="K476" i="1"/>
  <c r="K446" i="1"/>
  <c r="K440" i="1"/>
  <c r="K398" i="1"/>
  <c r="K392" i="1"/>
  <c r="K335" i="1"/>
  <c r="L323" i="1"/>
  <c r="L311" i="1"/>
  <c r="L299" i="1"/>
  <c r="S502" i="1"/>
  <c r="S316" i="1"/>
  <c r="S640" i="1"/>
  <c r="S250" i="1"/>
  <c r="S667" i="1"/>
  <c r="S340" i="1"/>
  <c r="S376" i="1"/>
  <c r="S610" i="1"/>
  <c r="S580" i="1"/>
  <c r="R253" i="1"/>
  <c r="R505" i="1"/>
  <c r="S409" i="1"/>
  <c r="R625" i="1"/>
  <c r="S601" i="1"/>
  <c r="S637" i="1"/>
  <c r="S325" i="1"/>
  <c r="S457" i="1"/>
  <c r="R205" i="1"/>
  <c r="R301" i="1"/>
  <c r="S373" i="1"/>
  <c r="S529" i="1"/>
  <c r="S454" i="1"/>
  <c r="R649" i="1"/>
  <c r="S553" i="1"/>
  <c r="S565" i="1"/>
  <c r="R577" i="1"/>
  <c r="R589" i="1"/>
  <c r="S613" i="1"/>
  <c r="S229" i="1"/>
  <c r="S493" i="1"/>
  <c r="S274" i="1"/>
  <c r="S322" i="1"/>
  <c r="S562" i="1"/>
  <c r="S298" i="1"/>
  <c r="S361" i="1"/>
  <c r="S490" i="1"/>
  <c r="S244" i="1"/>
  <c r="S178" i="1"/>
  <c r="R181" i="1"/>
  <c r="R277" i="1"/>
  <c r="R445" i="1"/>
  <c r="S541" i="1"/>
  <c r="S442" i="1"/>
  <c r="S421" i="1"/>
  <c r="S550" i="1"/>
  <c r="S289" i="1"/>
  <c r="S370" i="1"/>
  <c r="S622" i="1"/>
  <c r="S676" i="1"/>
  <c r="R415" i="1"/>
  <c r="R355" i="1"/>
  <c r="R439" i="1"/>
  <c r="R523" i="1"/>
  <c r="S559" i="1"/>
  <c r="S571" i="1"/>
  <c r="R583" i="1"/>
  <c r="S223" i="1"/>
  <c r="S367" i="1"/>
  <c r="S544" i="1"/>
  <c r="R544" i="1"/>
  <c r="R508" i="1"/>
  <c r="S508" i="1"/>
  <c r="R484" i="1"/>
  <c r="S484" i="1"/>
  <c r="R460" i="1"/>
  <c r="S460" i="1"/>
  <c r="R352" i="1"/>
  <c r="S352" i="1"/>
  <c r="R328" i="1"/>
  <c r="S328" i="1"/>
  <c r="R256" i="1"/>
  <c r="S256" i="1"/>
  <c r="R232" i="1"/>
  <c r="S232" i="1"/>
  <c r="S208" i="1"/>
  <c r="R208" i="1"/>
  <c r="R172" i="1"/>
  <c r="S172" i="1"/>
  <c r="R211" i="1"/>
  <c r="R283" i="1"/>
  <c r="R331" i="1"/>
  <c r="S343" i="1"/>
  <c r="R193" i="1"/>
  <c r="R217" i="1"/>
  <c r="R241" i="1"/>
  <c r="R265" i="1"/>
  <c r="R313" i="1"/>
  <c r="R418" i="1"/>
  <c r="R391" i="1"/>
  <c r="R469" i="1"/>
  <c r="R517" i="1"/>
  <c r="S535" i="1"/>
  <c r="S547" i="1"/>
  <c r="R379" i="1"/>
  <c r="S427" i="1"/>
  <c r="S466" i="1"/>
  <c r="S514" i="1"/>
  <c r="R451" i="1"/>
  <c r="R499" i="1"/>
  <c r="S643" i="1"/>
  <c r="S673" i="1"/>
  <c r="R595" i="1"/>
  <c r="R607" i="1"/>
  <c r="S619" i="1"/>
  <c r="S655" i="1"/>
  <c r="R463" i="1"/>
  <c r="R511" i="1"/>
  <c r="S661" i="1"/>
  <c r="S175" i="1"/>
  <c r="S271" i="1"/>
  <c r="S187" i="1"/>
  <c r="S226" i="1"/>
  <c r="S448" i="1"/>
  <c r="S574" i="1"/>
  <c r="S481" i="1"/>
  <c r="S196" i="1"/>
  <c r="S403" i="1"/>
  <c r="S568" i="1"/>
  <c r="S598" i="1"/>
  <c r="S628" i="1"/>
  <c r="S658" i="1"/>
  <c r="S616" i="1"/>
  <c r="S406" i="1"/>
  <c r="R475" i="1"/>
  <c r="R487" i="1"/>
  <c r="R631" i="1"/>
  <c r="S319" i="1"/>
  <c r="S670" i="1"/>
  <c r="S532" i="1"/>
  <c r="R532" i="1"/>
  <c r="R520" i="1"/>
  <c r="S520" i="1"/>
  <c r="R472" i="1"/>
  <c r="S472" i="1"/>
  <c r="R436" i="1"/>
  <c r="S436" i="1"/>
  <c r="R424" i="1"/>
  <c r="S424" i="1"/>
  <c r="R400" i="1"/>
  <c r="S400" i="1"/>
  <c r="R388" i="1"/>
  <c r="S388" i="1"/>
  <c r="S364" i="1"/>
  <c r="R364" i="1"/>
  <c r="S304" i="1"/>
  <c r="R304" i="1"/>
  <c r="S280" i="1"/>
  <c r="R280" i="1"/>
  <c r="S184" i="1"/>
  <c r="R184" i="1"/>
  <c r="R235" i="1"/>
  <c r="R307" i="1"/>
  <c r="S247" i="1"/>
  <c r="S220" i="1"/>
  <c r="S496" i="1"/>
  <c r="S592" i="1"/>
  <c r="S652" i="1"/>
  <c r="S292" i="1"/>
  <c r="R169" i="1"/>
  <c r="S169" i="1"/>
  <c r="S538" i="1"/>
  <c r="R538" i="1"/>
  <c r="R394" i="1"/>
  <c r="S394" i="1"/>
  <c r="R382" i="1"/>
  <c r="S382" i="1"/>
  <c r="R346" i="1"/>
  <c r="S346" i="1"/>
  <c r="R334" i="1"/>
  <c r="S334" i="1"/>
  <c r="R310" i="1"/>
  <c r="S310" i="1"/>
  <c r="R286" i="1"/>
  <c r="S286" i="1"/>
  <c r="R262" i="1"/>
  <c r="S262" i="1"/>
  <c r="R238" i="1"/>
  <c r="S238" i="1"/>
  <c r="R214" i="1"/>
  <c r="S214" i="1"/>
  <c r="R190" i="1"/>
  <c r="S190" i="1"/>
  <c r="R199" i="1"/>
  <c r="R295" i="1"/>
  <c r="S349" i="1"/>
  <c r="S397" i="1"/>
  <c r="R433" i="1"/>
  <c r="S337" i="1"/>
  <c r="S385" i="1"/>
  <c r="S430" i="1"/>
  <c r="S478" i="1"/>
  <c r="S526" i="1"/>
  <c r="S679" i="1"/>
  <c r="S268" i="1"/>
  <c r="S586" i="1"/>
  <c r="S202" i="1"/>
  <c r="S682" i="1"/>
  <c r="S358" i="1"/>
  <c r="S412" i="1"/>
  <c r="S604" i="1"/>
  <c r="S634" i="1"/>
  <c r="S664" i="1"/>
  <c r="S646" i="1"/>
  <c r="S556" i="1"/>
  <c r="Q60" i="1"/>
  <c r="Q63" i="1"/>
  <c r="Q66" i="1"/>
  <c r="Q69" i="1"/>
  <c r="Q72" i="1"/>
  <c r="Q75" i="1"/>
  <c r="Q78" i="1"/>
  <c r="Q81" i="1"/>
  <c r="Q84" i="1"/>
  <c r="Q87" i="1"/>
  <c r="Q90" i="1"/>
  <c r="Q93" i="1"/>
  <c r="Q96" i="1"/>
  <c r="Q99" i="1"/>
  <c r="Q102" i="1"/>
  <c r="Q105" i="1"/>
  <c r="Q108" i="1"/>
  <c r="Q111" i="1"/>
  <c r="Q114" i="1"/>
  <c r="Q117" i="1"/>
  <c r="Q120" i="1"/>
  <c r="Q123" i="1"/>
  <c r="Q126" i="1"/>
  <c r="Q129" i="1"/>
  <c r="Q132" i="1"/>
  <c r="Q135" i="1"/>
  <c r="Q138" i="1"/>
  <c r="Q141" i="1"/>
  <c r="Q144" i="1"/>
  <c r="Q147" i="1"/>
  <c r="Q150" i="1"/>
  <c r="Q153" i="1"/>
  <c r="Q156" i="1"/>
  <c r="Q159" i="1"/>
  <c r="Q162" i="1"/>
  <c r="Q165" i="1"/>
  <c r="Q57" i="1"/>
  <c r="N141" i="1"/>
  <c r="N150" i="1"/>
  <c r="N162" i="1"/>
  <c r="O60" i="1"/>
  <c r="O63" i="1"/>
  <c r="O66" i="1"/>
  <c r="O69" i="1"/>
  <c r="O72" i="1"/>
  <c r="O75" i="1"/>
  <c r="O78" i="1"/>
  <c r="O81" i="1"/>
  <c r="O84" i="1"/>
  <c r="O87" i="1"/>
  <c r="O90" i="1"/>
  <c r="O93" i="1"/>
  <c r="O96" i="1"/>
  <c r="O99" i="1"/>
  <c r="O102" i="1"/>
  <c r="O105" i="1"/>
  <c r="O108" i="1"/>
  <c r="O111" i="1"/>
  <c r="O114" i="1"/>
  <c r="O117" i="1"/>
  <c r="O120" i="1"/>
  <c r="O123" i="1"/>
  <c r="O126" i="1"/>
  <c r="O129" i="1"/>
  <c r="O132" i="1"/>
  <c r="O135" i="1"/>
  <c r="O138" i="1"/>
  <c r="O141" i="1"/>
  <c r="O144" i="1"/>
  <c r="O147" i="1"/>
  <c r="O150" i="1"/>
  <c r="O153" i="1"/>
  <c r="O156" i="1"/>
  <c r="O159" i="1"/>
  <c r="O162" i="1"/>
  <c r="O165" i="1"/>
  <c r="O57" i="1"/>
  <c r="N63" i="1"/>
  <c r="P63" i="1" s="1"/>
  <c r="N66" i="1"/>
  <c r="P66" i="1" s="1"/>
  <c r="N69" i="1"/>
  <c r="N72" i="1"/>
  <c r="P72" i="1" s="1"/>
  <c r="R72" i="1" s="1"/>
  <c r="N75" i="1"/>
  <c r="P75" i="1" s="1"/>
  <c r="N78" i="1"/>
  <c r="P78" i="1" s="1"/>
  <c r="N81" i="1"/>
  <c r="P81" i="1" s="1"/>
  <c r="N84" i="1"/>
  <c r="P84" i="1" s="1"/>
  <c r="N87" i="1"/>
  <c r="P87" i="1" s="1"/>
  <c r="N90" i="1"/>
  <c r="P90" i="1" s="1"/>
  <c r="N93" i="1"/>
  <c r="P93" i="1" s="1"/>
  <c r="N96" i="1"/>
  <c r="P96" i="1" s="1"/>
  <c r="N99" i="1"/>
  <c r="P99" i="1" s="1"/>
  <c r="N102" i="1"/>
  <c r="P102" i="1" s="1"/>
  <c r="N105" i="1"/>
  <c r="P105" i="1" s="1"/>
  <c r="N108" i="1"/>
  <c r="P108" i="1" s="1"/>
  <c r="S108" i="1" s="1"/>
  <c r="N111" i="1"/>
  <c r="P111" i="1" s="1"/>
  <c r="N114" i="1"/>
  <c r="P114" i="1" s="1"/>
  <c r="N117" i="1"/>
  <c r="P117" i="1" s="1"/>
  <c r="N120" i="1"/>
  <c r="P120" i="1" s="1"/>
  <c r="R120" i="1" s="1"/>
  <c r="N123" i="1"/>
  <c r="P123" i="1" s="1"/>
  <c r="N126" i="1"/>
  <c r="P126" i="1" s="1"/>
  <c r="N129" i="1"/>
  <c r="P129" i="1" s="1"/>
  <c r="N132" i="1"/>
  <c r="P132" i="1" s="1"/>
  <c r="N135" i="1"/>
  <c r="P135" i="1" s="1"/>
  <c r="N138" i="1"/>
  <c r="P138" i="1" s="1"/>
  <c r="N144" i="1"/>
  <c r="N147" i="1"/>
  <c r="N153" i="1"/>
  <c r="N156" i="1"/>
  <c r="N159" i="1"/>
  <c r="N165" i="1"/>
  <c r="N57" i="1"/>
  <c r="N60" i="1"/>
  <c r="I159" i="1"/>
  <c r="L159" i="1" s="1"/>
  <c r="I162" i="1"/>
  <c r="L162" i="1" s="1"/>
  <c r="K165" i="1"/>
  <c r="I166" i="1" s="1"/>
  <c r="I156" i="1"/>
  <c r="K156" i="1" s="1"/>
  <c r="I69" i="1"/>
  <c r="K69" i="1" s="1"/>
  <c r="I70" i="1" s="1"/>
  <c r="I72" i="1"/>
  <c r="L72" i="1" s="1"/>
  <c r="I75" i="1"/>
  <c r="L75" i="1" s="1"/>
  <c r="I78" i="1"/>
  <c r="L78" i="1" s="1"/>
  <c r="I81" i="1"/>
  <c r="K81" i="1" s="1"/>
  <c r="I82" i="1" s="1"/>
  <c r="K82" i="1" s="1"/>
  <c r="I83" i="1" s="1"/>
  <c r="L83" i="1" s="1"/>
  <c r="I84" i="1"/>
  <c r="L84" i="1" s="1"/>
  <c r="I87" i="1"/>
  <c r="L87" i="1" s="1"/>
  <c r="I90" i="1"/>
  <c r="L90" i="1" s="1"/>
  <c r="I93" i="1"/>
  <c r="K93" i="1" s="1"/>
  <c r="I94" i="1" s="1"/>
  <c r="K94" i="1" s="1"/>
  <c r="I95" i="1" s="1"/>
  <c r="L95" i="1" s="1"/>
  <c r="I96" i="1"/>
  <c r="L96" i="1" s="1"/>
  <c r="I99" i="1"/>
  <c r="L99" i="1" s="1"/>
  <c r="I102" i="1"/>
  <c r="L102" i="1" s="1"/>
  <c r="I105" i="1"/>
  <c r="K105" i="1" s="1"/>
  <c r="I106" i="1" s="1"/>
  <c r="K106" i="1" s="1"/>
  <c r="I107" i="1" s="1"/>
  <c r="L107" i="1" s="1"/>
  <c r="I108" i="1"/>
  <c r="L108" i="1" s="1"/>
  <c r="I111" i="1"/>
  <c r="L111" i="1" s="1"/>
  <c r="I114" i="1"/>
  <c r="L114" i="1" s="1"/>
  <c r="I117" i="1"/>
  <c r="K117" i="1" s="1"/>
  <c r="I118" i="1" s="1"/>
  <c r="K118" i="1" s="1"/>
  <c r="I119" i="1" s="1"/>
  <c r="L119" i="1" s="1"/>
  <c r="I120" i="1"/>
  <c r="L120" i="1" s="1"/>
  <c r="I123" i="1"/>
  <c r="L123" i="1" s="1"/>
  <c r="I126" i="1"/>
  <c r="K126" i="1" s="1"/>
  <c r="I127" i="1" s="1"/>
  <c r="I129" i="1"/>
  <c r="K129" i="1" s="1"/>
  <c r="I130" i="1" s="1"/>
  <c r="K130" i="1" s="1"/>
  <c r="I131" i="1" s="1"/>
  <c r="L131" i="1" s="1"/>
  <c r="I132" i="1"/>
  <c r="L132" i="1" s="1"/>
  <c r="I135" i="1"/>
  <c r="L135" i="1" s="1"/>
  <c r="I138" i="1"/>
  <c r="L138" i="1" s="1"/>
  <c r="I141" i="1"/>
  <c r="K141" i="1" s="1"/>
  <c r="I142" i="1" s="1"/>
  <c r="K142" i="1" s="1"/>
  <c r="I143" i="1" s="1"/>
  <c r="L143" i="1" s="1"/>
  <c r="I144" i="1"/>
  <c r="L144" i="1" s="1"/>
  <c r="I147" i="1"/>
  <c r="L147" i="1" s="1"/>
  <c r="I150" i="1"/>
  <c r="K150" i="1" s="1"/>
  <c r="I151" i="1" s="1"/>
  <c r="L151" i="1" s="1"/>
  <c r="I153" i="1"/>
  <c r="K153" i="1" s="1"/>
  <c r="I154" i="1" s="1"/>
  <c r="I60" i="1"/>
  <c r="K60" i="1" s="1"/>
  <c r="I61" i="1" s="1"/>
  <c r="I63" i="1"/>
  <c r="L63" i="1" s="1"/>
  <c r="I66" i="1"/>
  <c r="K66" i="1" s="1"/>
  <c r="I67" i="1" s="1"/>
  <c r="I57" i="1"/>
  <c r="K57" i="1" s="1"/>
  <c r="I58" i="1" s="1"/>
  <c r="L58" i="1" s="1"/>
  <c r="L60" i="1"/>
  <c r="K320" i="1" l="1"/>
  <c r="K473" i="1"/>
  <c r="K590" i="1"/>
  <c r="K347" i="1"/>
  <c r="K464" i="1"/>
  <c r="K449" i="1"/>
  <c r="K659" i="1"/>
  <c r="K416" i="1"/>
  <c r="K338" i="1"/>
  <c r="K566" i="1"/>
  <c r="K422" i="1"/>
  <c r="K470" i="1"/>
  <c r="K551" i="1"/>
  <c r="K599" i="1"/>
  <c r="K296" i="1"/>
  <c r="K383" i="1"/>
  <c r="K425" i="1"/>
  <c r="L542" i="1"/>
  <c r="K638" i="1"/>
  <c r="K500" i="1"/>
  <c r="K665" i="1"/>
  <c r="N168" i="1"/>
  <c r="K533" i="1"/>
  <c r="K557" i="1"/>
  <c r="K581" i="1"/>
  <c r="K605" i="1"/>
  <c r="K629" i="1"/>
  <c r="K350" i="1"/>
  <c r="K374" i="1"/>
  <c r="K314" i="1"/>
  <c r="K404" i="1"/>
  <c r="K428" i="1"/>
  <c r="K452" i="1"/>
  <c r="K389" i="1"/>
  <c r="K530" i="1"/>
  <c r="K647" i="1"/>
  <c r="K671" i="1"/>
  <c r="K386" i="1"/>
  <c r="K410" i="1"/>
  <c r="K434" i="1"/>
  <c r="K458" i="1"/>
  <c r="K545" i="1"/>
  <c r="K569" i="1"/>
  <c r="K593" i="1"/>
  <c r="K617" i="1"/>
  <c r="K641" i="1"/>
  <c r="K362" i="1"/>
  <c r="K302" i="1"/>
  <c r="K326" i="1"/>
  <c r="K419" i="1"/>
  <c r="K443" i="1"/>
  <c r="K467" i="1"/>
  <c r="K560" i="1"/>
  <c r="K584" i="1"/>
  <c r="K608" i="1"/>
  <c r="K632" i="1"/>
  <c r="K653" i="1"/>
  <c r="K683" i="1"/>
  <c r="K293" i="1"/>
  <c r="K305" i="1"/>
  <c r="K329" i="1"/>
  <c r="K485" i="1"/>
  <c r="K497" i="1"/>
  <c r="K509" i="1"/>
  <c r="K521" i="1"/>
  <c r="K656" i="1"/>
  <c r="K668" i="1"/>
  <c r="K332" i="1"/>
  <c r="K395" i="1"/>
  <c r="K407" i="1"/>
  <c r="K431" i="1"/>
  <c r="K455" i="1"/>
  <c r="K536" i="1"/>
  <c r="K548" i="1"/>
  <c r="K572" i="1"/>
  <c r="K596" i="1"/>
  <c r="K620" i="1"/>
  <c r="K353" i="1"/>
  <c r="K365" i="1"/>
  <c r="K377" i="1"/>
  <c r="K494" i="1"/>
  <c r="K506" i="1"/>
  <c r="K518" i="1"/>
  <c r="K317" i="1"/>
  <c r="Q168" i="1"/>
  <c r="P60" i="1"/>
  <c r="S60" i="1" s="1"/>
  <c r="K162" i="1"/>
  <c r="I163" i="1" s="1"/>
  <c r="L163" i="1" s="1"/>
  <c r="P57" i="1"/>
  <c r="R57" i="1" s="1"/>
  <c r="K159" i="1"/>
  <c r="I160" i="1" s="1"/>
  <c r="L160" i="1" s="1"/>
  <c r="L126" i="1"/>
  <c r="L66" i="1"/>
  <c r="P141" i="1"/>
  <c r="R141" i="1" s="1"/>
  <c r="K78" i="1"/>
  <c r="I79" i="1" s="1"/>
  <c r="L79" i="1" s="1"/>
  <c r="L150" i="1"/>
  <c r="L165" i="1"/>
  <c r="P159" i="1"/>
  <c r="R159" i="1" s="1"/>
  <c r="P144" i="1"/>
  <c r="R144" i="1" s="1"/>
  <c r="R129" i="1"/>
  <c r="R117" i="1"/>
  <c r="R81" i="1"/>
  <c r="P165" i="1"/>
  <c r="R165" i="1" s="1"/>
  <c r="P153" i="1"/>
  <c r="R153" i="1" s="1"/>
  <c r="P156" i="1"/>
  <c r="R156" i="1" s="1"/>
  <c r="R138" i="1"/>
  <c r="R126" i="1"/>
  <c r="R114" i="1"/>
  <c r="R102" i="1"/>
  <c r="R90" i="1"/>
  <c r="R78" i="1"/>
  <c r="R66" i="1"/>
  <c r="P150" i="1"/>
  <c r="R150" i="1" s="1"/>
  <c r="S132" i="1"/>
  <c r="S96" i="1"/>
  <c r="S84" i="1"/>
  <c r="S129" i="1"/>
  <c r="S57" i="1"/>
  <c r="R96" i="1"/>
  <c r="P162" i="1"/>
  <c r="R162" i="1" s="1"/>
  <c r="S117" i="1"/>
  <c r="S81" i="1"/>
  <c r="K102" i="1"/>
  <c r="I103" i="1" s="1"/>
  <c r="L103" i="1" s="1"/>
  <c r="R132" i="1"/>
  <c r="R84" i="1"/>
  <c r="K90" i="1"/>
  <c r="I91" i="1" s="1"/>
  <c r="L91" i="1" s="1"/>
  <c r="L156" i="1"/>
  <c r="L69" i="1"/>
  <c r="P147" i="1"/>
  <c r="R147" i="1" s="1"/>
  <c r="R105" i="1"/>
  <c r="S105" i="1"/>
  <c r="R93" i="1"/>
  <c r="S93" i="1"/>
  <c r="S102" i="1"/>
  <c r="S72" i="1"/>
  <c r="R63" i="1"/>
  <c r="P69" i="1"/>
  <c r="R69" i="1" s="1"/>
  <c r="S138" i="1"/>
  <c r="R99" i="1"/>
  <c r="R135" i="1"/>
  <c r="S126" i="1"/>
  <c r="R108" i="1"/>
  <c r="R87" i="1"/>
  <c r="S78" i="1"/>
  <c r="S120" i="1"/>
  <c r="R111" i="1"/>
  <c r="S90" i="1"/>
  <c r="K114" i="1"/>
  <c r="I115" i="1" s="1"/>
  <c r="K115" i="1" s="1"/>
  <c r="I116" i="1" s="1"/>
  <c r="L116" i="1" s="1"/>
  <c r="R123" i="1"/>
  <c r="S114" i="1"/>
  <c r="R75" i="1"/>
  <c r="S66" i="1"/>
  <c r="L93" i="1"/>
  <c r="K96" i="1"/>
  <c r="I97" i="1" s="1"/>
  <c r="L97" i="1" s="1"/>
  <c r="L117" i="1"/>
  <c r="L153" i="1"/>
  <c r="L70" i="1"/>
  <c r="K70" i="1"/>
  <c r="I71" i="1" s="1"/>
  <c r="L71" i="1" s="1"/>
  <c r="L129" i="1"/>
  <c r="L105" i="1"/>
  <c r="L81" i="1"/>
  <c r="K144" i="1"/>
  <c r="I145" i="1" s="1"/>
  <c r="L145" i="1" s="1"/>
  <c r="L154" i="1"/>
  <c r="K154" i="1"/>
  <c r="I155" i="1" s="1"/>
  <c r="L155" i="1" s="1"/>
  <c r="L127" i="1"/>
  <c r="K127" i="1"/>
  <c r="I128" i="1" s="1"/>
  <c r="L128" i="1" s="1"/>
  <c r="K138" i="1"/>
  <c r="I139" i="1" s="1"/>
  <c r="L139" i="1" s="1"/>
  <c r="K120" i="1"/>
  <c r="I121" i="1" s="1"/>
  <c r="L121" i="1" s="1"/>
  <c r="L141" i="1"/>
  <c r="S135" i="1"/>
  <c r="S123" i="1"/>
  <c r="S111" i="1"/>
  <c r="S99" i="1"/>
  <c r="S87" i="1"/>
  <c r="S75" i="1"/>
  <c r="S63" i="1"/>
  <c r="K58" i="1"/>
  <c r="I59" i="1" s="1"/>
  <c r="I157" i="1"/>
  <c r="L157" i="1" s="1"/>
  <c r="L166" i="1"/>
  <c r="K166" i="1"/>
  <c r="I167" i="1" s="1"/>
  <c r="L130" i="1"/>
  <c r="L106" i="1"/>
  <c r="L82" i="1"/>
  <c r="K135" i="1"/>
  <c r="I136" i="1" s="1"/>
  <c r="K111" i="1"/>
  <c r="I112" i="1" s="1"/>
  <c r="K87" i="1"/>
  <c r="I88" i="1" s="1"/>
  <c r="K151" i="1"/>
  <c r="I152" i="1" s="1"/>
  <c r="L152" i="1" s="1"/>
  <c r="L142" i="1"/>
  <c r="L118" i="1"/>
  <c r="L94" i="1"/>
  <c r="K132" i="1"/>
  <c r="I133" i="1" s="1"/>
  <c r="K123" i="1"/>
  <c r="I124" i="1" s="1"/>
  <c r="K108" i="1"/>
  <c r="I109" i="1" s="1"/>
  <c r="K99" i="1"/>
  <c r="I100" i="1" s="1"/>
  <c r="K84" i="1"/>
  <c r="I85" i="1" s="1"/>
  <c r="K72" i="1"/>
  <c r="I73" i="1" s="1"/>
  <c r="K73" i="1" s="1"/>
  <c r="L67" i="1"/>
  <c r="K67" i="1"/>
  <c r="I68" i="1" s="1"/>
  <c r="L68" i="1" s="1"/>
  <c r="K61" i="1"/>
  <c r="I62" i="1" s="1"/>
  <c r="L62" i="1" s="1"/>
  <c r="L61" i="1"/>
  <c r="K75" i="1"/>
  <c r="I76" i="1" s="1"/>
  <c r="K63" i="1"/>
  <c r="I64" i="1" s="1"/>
  <c r="K163" i="1" l="1"/>
  <c r="I164" i="1" s="1"/>
  <c r="L164" i="1" s="1"/>
  <c r="S165" i="1"/>
  <c r="R60" i="1"/>
  <c r="S153" i="1"/>
  <c r="S156" i="1"/>
  <c r="S150" i="1"/>
  <c r="K160" i="1"/>
  <c r="I161" i="1" s="1"/>
  <c r="L161" i="1" s="1"/>
  <c r="S159" i="1"/>
  <c r="S141" i="1"/>
  <c r="S144" i="1"/>
  <c r="L115" i="1"/>
  <c r="K103" i="1"/>
  <c r="I104" i="1" s="1"/>
  <c r="L104" i="1" s="1"/>
  <c r="K79" i="1"/>
  <c r="I80" i="1" s="1"/>
  <c r="L80" i="1" s="1"/>
  <c r="K145" i="1"/>
  <c r="I146" i="1" s="1"/>
  <c r="L146" i="1" s="1"/>
  <c r="K91" i="1"/>
  <c r="I92" i="1" s="1"/>
  <c r="L92" i="1" s="1"/>
  <c r="S162" i="1"/>
  <c r="K97" i="1"/>
  <c r="I98" i="1" s="1"/>
  <c r="L98" i="1" s="1"/>
  <c r="S147" i="1"/>
  <c r="K139" i="1"/>
  <c r="I140" i="1" s="1"/>
  <c r="L140" i="1" s="1"/>
  <c r="S69" i="1"/>
  <c r="K121" i="1"/>
  <c r="I122" i="1" s="1"/>
  <c r="L122" i="1" s="1"/>
  <c r="L167" i="1"/>
  <c r="K167" i="1"/>
  <c r="L73" i="1"/>
  <c r="L59" i="1"/>
  <c r="K59" i="1"/>
  <c r="K157" i="1"/>
  <c r="I74" i="1"/>
  <c r="L74" i="1" s="1"/>
  <c r="K100" i="1"/>
  <c r="I101" i="1" s="1"/>
  <c r="L101" i="1" s="1"/>
  <c r="L100" i="1"/>
  <c r="K88" i="1"/>
  <c r="I89" i="1" s="1"/>
  <c r="L89" i="1" s="1"/>
  <c r="L88" i="1"/>
  <c r="L109" i="1"/>
  <c r="K109" i="1"/>
  <c r="I110" i="1" s="1"/>
  <c r="L110" i="1" s="1"/>
  <c r="K112" i="1"/>
  <c r="I113" i="1" s="1"/>
  <c r="L113" i="1" s="1"/>
  <c r="L112" i="1"/>
  <c r="K124" i="1"/>
  <c r="I125" i="1" s="1"/>
  <c r="L125" i="1" s="1"/>
  <c r="L124" i="1"/>
  <c r="K136" i="1"/>
  <c r="I137" i="1" s="1"/>
  <c r="L137" i="1" s="1"/>
  <c r="L136" i="1"/>
  <c r="K76" i="1"/>
  <c r="I77" i="1" s="1"/>
  <c r="L77" i="1" s="1"/>
  <c r="L76" i="1"/>
  <c r="L85" i="1"/>
  <c r="K85" i="1"/>
  <c r="I86" i="1" s="1"/>
  <c r="L86" i="1" s="1"/>
  <c r="L133" i="1"/>
  <c r="K133" i="1"/>
  <c r="I134" i="1" s="1"/>
  <c r="L134" i="1" s="1"/>
  <c r="L64" i="1"/>
  <c r="K64" i="1"/>
  <c r="I65" i="1" s="1"/>
  <c r="L65" i="1" s="1"/>
  <c r="I158" i="1" l="1"/>
  <c r="L158" i="1" s="1"/>
  <c r="I31" i="14" l="1"/>
  <c r="J52" i="1"/>
  <c r="J685" i="1"/>
  <c r="H62" i="2"/>
  <c r="F31" i="14"/>
  <c r="N7" i="14" s="1"/>
  <c r="G17" i="2"/>
  <c r="H30" i="14"/>
  <c r="K30" i="14" s="1"/>
  <c r="G22" i="1"/>
  <c r="H29" i="14"/>
  <c r="K29" i="14" s="1"/>
  <c r="H28" i="14"/>
  <c r="J28" i="14" s="1"/>
  <c r="F63" i="2" l="1"/>
  <c r="K28" i="14"/>
  <c r="J30" i="14"/>
  <c r="J29" i="14"/>
  <c r="H20" i="5"/>
  <c r="E22" i="5" l="1"/>
  <c r="H22" i="5"/>
  <c r="O955" i="9" l="1"/>
  <c r="O956" i="9"/>
  <c r="O957" i="9"/>
  <c r="I955" i="9"/>
  <c r="K955" i="9"/>
  <c r="I956" i="9"/>
  <c r="K956" i="9"/>
  <c r="H956" i="9"/>
  <c r="H955" i="9"/>
  <c r="H952" i="9"/>
  <c r="E957" i="9"/>
  <c r="E956" i="9"/>
  <c r="E955" i="9"/>
  <c r="K25" i="2"/>
  <c r="L25" i="2"/>
  <c r="I957" i="9" s="1"/>
  <c r="N25" i="2"/>
  <c r="G25" i="2"/>
  <c r="J955" i="9" s="1"/>
  <c r="J25" i="2" l="1"/>
  <c r="M955" i="9" s="1"/>
  <c r="I25" i="2"/>
  <c r="G26" i="2" s="1"/>
  <c r="I26" i="2" s="1"/>
  <c r="L956" i="9" s="1"/>
  <c r="M25" i="2"/>
  <c r="P25" i="2" s="1"/>
  <c r="M957" i="9" s="1"/>
  <c r="O25" i="2"/>
  <c r="L957" i="9" s="1"/>
  <c r="K957" i="9"/>
  <c r="H957" i="9"/>
  <c r="Q743" i="1"/>
  <c r="O743" i="1"/>
  <c r="N743" i="1"/>
  <c r="Q710" i="1"/>
  <c r="O710" i="1"/>
  <c r="N710" i="1"/>
  <c r="Q686" i="1"/>
  <c r="Q689" i="1"/>
  <c r="O686" i="1"/>
  <c r="N689" i="1"/>
  <c r="N686" i="1"/>
  <c r="J26" i="2" l="1"/>
  <c r="M956" i="9" s="1"/>
  <c r="L955" i="9"/>
  <c r="J956" i="9"/>
  <c r="P710" i="1"/>
  <c r="R710" i="1" s="1"/>
  <c r="J957" i="9"/>
  <c r="P743" i="1"/>
  <c r="R743" i="1" s="1"/>
  <c r="S710" i="1" l="1"/>
  <c r="S743" i="1"/>
  <c r="I20" i="5"/>
  <c r="J20" i="5"/>
  <c r="J19" i="5"/>
  <c r="O1012" i="9" l="1"/>
  <c r="O1013" i="9"/>
  <c r="O1014" i="9"/>
  <c r="H1012" i="9"/>
  <c r="H1013" i="9"/>
  <c r="I1013" i="9"/>
  <c r="K1013" i="9"/>
  <c r="I1012" i="9"/>
  <c r="K1012" i="9"/>
  <c r="E1014" i="9"/>
  <c r="E1013" i="9"/>
  <c r="E1012" i="9"/>
  <c r="L53" i="2"/>
  <c r="I1014" i="9" s="1"/>
  <c r="N53" i="2"/>
  <c r="K1014" i="9" s="1"/>
  <c r="K53" i="2"/>
  <c r="H1014" i="9" s="1"/>
  <c r="G53" i="2"/>
  <c r="J53" i="2" s="1"/>
  <c r="J1012" i="9" l="1"/>
  <c r="I53" i="2"/>
  <c r="L1012" i="9" s="1"/>
  <c r="M1012" i="9"/>
  <c r="H27" i="14"/>
  <c r="J27" i="14" s="1"/>
  <c r="H26" i="14"/>
  <c r="J26" i="14" s="1"/>
  <c r="H25" i="14"/>
  <c r="J25" i="14" s="1"/>
  <c r="E220" i="9"/>
  <c r="E186" i="9"/>
  <c r="E185" i="9"/>
  <c r="E83" i="9"/>
  <c r="E67" i="9"/>
  <c r="E66" i="9"/>
  <c r="E65" i="9"/>
  <c r="E64" i="9"/>
  <c r="E63" i="9"/>
  <c r="E62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88" i="9"/>
  <c r="E990" i="9"/>
  <c r="E989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4" i="9"/>
  <c r="E953" i="9"/>
  <c r="E952" i="9"/>
  <c r="H140" i="9"/>
  <c r="I140" i="9"/>
  <c r="K140" i="9"/>
  <c r="N140" i="9"/>
  <c r="I141" i="9"/>
  <c r="K141" i="9"/>
  <c r="N141" i="9"/>
  <c r="H141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H716" i="9"/>
  <c r="I716" i="9"/>
  <c r="K716" i="9"/>
  <c r="N716" i="9"/>
  <c r="I717" i="9"/>
  <c r="K717" i="9"/>
  <c r="N717" i="9"/>
  <c r="H717" i="9"/>
  <c r="H713" i="9"/>
  <c r="I713" i="9"/>
  <c r="K713" i="9"/>
  <c r="N713" i="9"/>
  <c r="I714" i="9"/>
  <c r="K714" i="9"/>
  <c r="N714" i="9"/>
  <c r="H714" i="9"/>
  <c r="I712" i="9"/>
  <c r="K712" i="9"/>
  <c r="N712" i="9"/>
  <c r="H712" i="9"/>
  <c r="H709" i="9"/>
  <c r="I709" i="9"/>
  <c r="K709" i="9"/>
  <c r="N709" i="9"/>
  <c r="I710" i="9"/>
  <c r="K710" i="9"/>
  <c r="N710" i="9"/>
  <c r="H710" i="9"/>
  <c r="H706" i="9"/>
  <c r="I706" i="9"/>
  <c r="K706" i="9"/>
  <c r="N706" i="9"/>
  <c r="I707" i="9"/>
  <c r="K707" i="9"/>
  <c r="N707" i="9"/>
  <c r="H707" i="9"/>
  <c r="H703" i="9"/>
  <c r="I703" i="9"/>
  <c r="K703" i="9"/>
  <c r="N703" i="9"/>
  <c r="I704" i="9"/>
  <c r="K704" i="9"/>
  <c r="N704" i="9"/>
  <c r="H704" i="9"/>
  <c r="H700" i="9"/>
  <c r="I700" i="9"/>
  <c r="K700" i="9"/>
  <c r="N700" i="9"/>
  <c r="I701" i="9"/>
  <c r="K701" i="9"/>
  <c r="N701" i="9"/>
  <c r="H701" i="9"/>
  <c r="H697" i="9"/>
  <c r="I697" i="9"/>
  <c r="K697" i="9"/>
  <c r="N697" i="9"/>
  <c r="I698" i="9"/>
  <c r="K698" i="9"/>
  <c r="N698" i="9"/>
  <c r="H698" i="9"/>
  <c r="H694" i="9"/>
  <c r="I694" i="9"/>
  <c r="K694" i="9"/>
  <c r="N694" i="9"/>
  <c r="I695" i="9"/>
  <c r="K695" i="9"/>
  <c r="N695" i="9"/>
  <c r="H695" i="9"/>
  <c r="H691" i="9"/>
  <c r="I691" i="9"/>
  <c r="K691" i="9"/>
  <c r="N691" i="9"/>
  <c r="I692" i="9"/>
  <c r="K692" i="9"/>
  <c r="N692" i="9"/>
  <c r="H692" i="9"/>
  <c r="H688" i="9"/>
  <c r="I688" i="9"/>
  <c r="K688" i="9"/>
  <c r="N688" i="9"/>
  <c r="I689" i="9"/>
  <c r="K689" i="9"/>
  <c r="N689" i="9"/>
  <c r="H689" i="9"/>
  <c r="H685" i="9"/>
  <c r="I685" i="9"/>
  <c r="K685" i="9"/>
  <c r="N685" i="9"/>
  <c r="I686" i="9"/>
  <c r="K686" i="9"/>
  <c r="N686" i="9"/>
  <c r="H686" i="9"/>
  <c r="H682" i="9"/>
  <c r="I682" i="9"/>
  <c r="K682" i="9"/>
  <c r="N682" i="9"/>
  <c r="I683" i="9"/>
  <c r="K683" i="9"/>
  <c r="N683" i="9"/>
  <c r="H683" i="9"/>
  <c r="H679" i="9"/>
  <c r="I679" i="9"/>
  <c r="K679" i="9"/>
  <c r="N679" i="9"/>
  <c r="I680" i="9"/>
  <c r="K680" i="9"/>
  <c r="N680" i="9"/>
  <c r="H680" i="9"/>
  <c r="H676" i="9"/>
  <c r="I676" i="9"/>
  <c r="K676" i="9"/>
  <c r="N676" i="9"/>
  <c r="I677" i="9"/>
  <c r="K677" i="9"/>
  <c r="N677" i="9"/>
  <c r="H677" i="9"/>
  <c r="I675" i="9"/>
  <c r="K675" i="9"/>
  <c r="N675" i="9"/>
  <c r="H675" i="9"/>
  <c r="H672" i="9"/>
  <c r="I672" i="9"/>
  <c r="K672" i="9"/>
  <c r="N672" i="9"/>
  <c r="I673" i="9"/>
  <c r="K673" i="9"/>
  <c r="N673" i="9"/>
  <c r="H673" i="9"/>
  <c r="H669" i="9"/>
  <c r="I669" i="9"/>
  <c r="K669" i="9"/>
  <c r="N669" i="9"/>
  <c r="I670" i="9"/>
  <c r="K670" i="9"/>
  <c r="N670" i="9"/>
  <c r="H670" i="9"/>
  <c r="H666" i="9"/>
  <c r="I666" i="9"/>
  <c r="K666" i="9"/>
  <c r="N666" i="9"/>
  <c r="I667" i="9"/>
  <c r="K667" i="9"/>
  <c r="N667" i="9"/>
  <c r="H667" i="9"/>
  <c r="H663" i="9"/>
  <c r="I663" i="9"/>
  <c r="K663" i="9"/>
  <c r="N663" i="9"/>
  <c r="I664" i="9"/>
  <c r="K664" i="9"/>
  <c r="N664" i="9"/>
  <c r="H664" i="9"/>
  <c r="H660" i="9"/>
  <c r="I660" i="9"/>
  <c r="K660" i="9"/>
  <c r="N660" i="9"/>
  <c r="I661" i="9"/>
  <c r="K661" i="9"/>
  <c r="N661" i="9"/>
  <c r="H661" i="9"/>
  <c r="H657" i="9"/>
  <c r="I657" i="9"/>
  <c r="K657" i="9"/>
  <c r="N657" i="9"/>
  <c r="I658" i="9"/>
  <c r="K658" i="9"/>
  <c r="N658" i="9"/>
  <c r="H658" i="9"/>
  <c r="H654" i="9"/>
  <c r="I654" i="9"/>
  <c r="K654" i="9"/>
  <c r="N654" i="9"/>
  <c r="I655" i="9"/>
  <c r="K655" i="9"/>
  <c r="N655" i="9"/>
  <c r="H655" i="9"/>
  <c r="H651" i="9"/>
  <c r="I651" i="9"/>
  <c r="K651" i="9"/>
  <c r="N651" i="9"/>
  <c r="I652" i="9"/>
  <c r="K652" i="9"/>
  <c r="N652" i="9"/>
  <c r="H652" i="9"/>
  <c r="H648" i="9"/>
  <c r="I648" i="9"/>
  <c r="K648" i="9"/>
  <c r="N648" i="9"/>
  <c r="I649" i="9"/>
  <c r="K649" i="9"/>
  <c r="N649" i="9"/>
  <c r="H649" i="9"/>
  <c r="H645" i="9"/>
  <c r="I645" i="9"/>
  <c r="K645" i="9"/>
  <c r="N645" i="9"/>
  <c r="I646" i="9"/>
  <c r="K646" i="9"/>
  <c r="N646" i="9"/>
  <c r="H646" i="9"/>
  <c r="H642" i="9"/>
  <c r="I642" i="9"/>
  <c r="K642" i="9"/>
  <c r="N642" i="9"/>
  <c r="I643" i="9"/>
  <c r="K643" i="9"/>
  <c r="N643" i="9"/>
  <c r="H643" i="9"/>
  <c r="H639" i="9"/>
  <c r="I639" i="9"/>
  <c r="K639" i="9"/>
  <c r="N639" i="9"/>
  <c r="I640" i="9"/>
  <c r="K640" i="9"/>
  <c r="N640" i="9"/>
  <c r="H640" i="9"/>
  <c r="H636" i="9"/>
  <c r="I636" i="9"/>
  <c r="K636" i="9"/>
  <c r="N636" i="9"/>
  <c r="I637" i="9"/>
  <c r="K637" i="9"/>
  <c r="N637" i="9"/>
  <c r="H637" i="9"/>
  <c r="H633" i="9"/>
  <c r="I633" i="9"/>
  <c r="K633" i="9"/>
  <c r="N633" i="9"/>
  <c r="I634" i="9"/>
  <c r="K634" i="9"/>
  <c r="N634" i="9"/>
  <c r="H634" i="9"/>
  <c r="H630" i="9"/>
  <c r="I630" i="9"/>
  <c r="K630" i="9"/>
  <c r="N630" i="9"/>
  <c r="I631" i="9"/>
  <c r="K631" i="9"/>
  <c r="N631" i="9"/>
  <c r="H631" i="9"/>
  <c r="H627" i="9"/>
  <c r="I627" i="9"/>
  <c r="K627" i="9"/>
  <c r="N627" i="9"/>
  <c r="I628" i="9"/>
  <c r="K628" i="9"/>
  <c r="N628" i="9"/>
  <c r="H628" i="9"/>
  <c r="H624" i="9"/>
  <c r="I624" i="9"/>
  <c r="K624" i="9"/>
  <c r="N624" i="9"/>
  <c r="I625" i="9"/>
  <c r="K625" i="9"/>
  <c r="N625" i="9"/>
  <c r="H625" i="9"/>
  <c r="H621" i="9"/>
  <c r="I621" i="9"/>
  <c r="K621" i="9"/>
  <c r="N621" i="9"/>
  <c r="I622" i="9"/>
  <c r="K622" i="9"/>
  <c r="N622" i="9"/>
  <c r="H622" i="9"/>
  <c r="H618" i="9"/>
  <c r="N618" i="9"/>
  <c r="N619" i="9"/>
  <c r="I618" i="9"/>
  <c r="K618" i="9"/>
  <c r="I619" i="9"/>
  <c r="K619" i="9"/>
  <c r="H619" i="9"/>
  <c r="H615" i="9"/>
  <c r="I615" i="9"/>
  <c r="K615" i="9"/>
  <c r="N615" i="9"/>
  <c r="I616" i="9"/>
  <c r="K616" i="9"/>
  <c r="N616" i="9"/>
  <c r="H616" i="9"/>
  <c r="H612" i="9"/>
  <c r="I612" i="9"/>
  <c r="K612" i="9"/>
  <c r="N612" i="9"/>
  <c r="I613" i="9"/>
  <c r="K613" i="9"/>
  <c r="N613" i="9"/>
  <c r="H613" i="9"/>
  <c r="H609" i="9"/>
  <c r="I609" i="9"/>
  <c r="K609" i="9"/>
  <c r="N609" i="9"/>
  <c r="I610" i="9"/>
  <c r="K610" i="9"/>
  <c r="N610" i="9"/>
  <c r="H610" i="9"/>
  <c r="H606" i="9"/>
  <c r="I606" i="9"/>
  <c r="K606" i="9"/>
  <c r="N606" i="9"/>
  <c r="I607" i="9"/>
  <c r="K607" i="9"/>
  <c r="N607" i="9"/>
  <c r="H607" i="9"/>
  <c r="H603" i="9"/>
  <c r="N603" i="9"/>
  <c r="N604" i="9"/>
  <c r="I603" i="9"/>
  <c r="K603" i="9"/>
  <c r="I604" i="9"/>
  <c r="K604" i="9"/>
  <c r="O603" i="9"/>
  <c r="O604" i="9"/>
  <c r="H604" i="9"/>
  <c r="H600" i="9"/>
  <c r="I600" i="9"/>
  <c r="K600" i="9"/>
  <c r="N600" i="9"/>
  <c r="I601" i="9"/>
  <c r="K601" i="9"/>
  <c r="N601" i="9"/>
  <c r="H601" i="9"/>
  <c r="H597" i="9"/>
  <c r="I597" i="9"/>
  <c r="K597" i="9"/>
  <c r="N597" i="9"/>
  <c r="I598" i="9"/>
  <c r="K598" i="9"/>
  <c r="N598" i="9"/>
  <c r="H598" i="9"/>
  <c r="H594" i="9"/>
  <c r="I594" i="9"/>
  <c r="K594" i="9"/>
  <c r="N594" i="9"/>
  <c r="I595" i="9"/>
  <c r="K595" i="9"/>
  <c r="N595" i="9"/>
  <c r="H595" i="9"/>
  <c r="H591" i="9"/>
  <c r="I591" i="9"/>
  <c r="K591" i="9"/>
  <c r="N591" i="9"/>
  <c r="I592" i="9"/>
  <c r="K592" i="9"/>
  <c r="N592" i="9"/>
  <c r="H592" i="9"/>
  <c r="H588" i="9"/>
  <c r="I588" i="9"/>
  <c r="K588" i="9"/>
  <c r="N588" i="9"/>
  <c r="I589" i="9"/>
  <c r="K589" i="9"/>
  <c r="N589" i="9"/>
  <c r="H589" i="9"/>
  <c r="H585" i="9"/>
  <c r="I585" i="9"/>
  <c r="K585" i="9"/>
  <c r="N585" i="9"/>
  <c r="I586" i="9"/>
  <c r="K586" i="9"/>
  <c r="N586" i="9"/>
  <c r="H586" i="9"/>
  <c r="H582" i="9"/>
  <c r="I582" i="9"/>
  <c r="K582" i="9"/>
  <c r="N582" i="9"/>
  <c r="I583" i="9"/>
  <c r="K583" i="9"/>
  <c r="N583" i="9"/>
  <c r="H583" i="9"/>
  <c r="H579" i="9"/>
  <c r="I579" i="9"/>
  <c r="K579" i="9"/>
  <c r="N579" i="9"/>
  <c r="I580" i="9"/>
  <c r="K580" i="9"/>
  <c r="N580" i="9"/>
  <c r="H580" i="9"/>
  <c r="H576" i="9"/>
  <c r="I576" i="9"/>
  <c r="K576" i="9"/>
  <c r="N576" i="9"/>
  <c r="I577" i="9"/>
  <c r="K577" i="9"/>
  <c r="N577" i="9"/>
  <c r="H577" i="9"/>
  <c r="H573" i="9"/>
  <c r="K573" i="9"/>
  <c r="N573" i="9"/>
  <c r="I574" i="9"/>
  <c r="K574" i="9"/>
  <c r="N574" i="9"/>
  <c r="H574" i="9"/>
  <c r="H570" i="9"/>
  <c r="I570" i="9"/>
  <c r="K570" i="9"/>
  <c r="N570" i="9"/>
  <c r="I571" i="9"/>
  <c r="K571" i="9"/>
  <c r="N571" i="9"/>
  <c r="H571" i="9"/>
  <c r="H567" i="9"/>
  <c r="I567" i="9"/>
  <c r="K567" i="9"/>
  <c r="N567" i="9"/>
  <c r="I568" i="9"/>
  <c r="K568" i="9"/>
  <c r="N568" i="9"/>
  <c r="H568" i="9"/>
  <c r="H564" i="9"/>
  <c r="I564" i="9"/>
  <c r="K564" i="9"/>
  <c r="N564" i="9"/>
  <c r="I565" i="9"/>
  <c r="K565" i="9"/>
  <c r="N565" i="9"/>
  <c r="H565" i="9"/>
  <c r="H561" i="9"/>
  <c r="I561" i="9"/>
  <c r="K561" i="9"/>
  <c r="N561" i="9"/>
  <c r="I562" i="9"/>
  <c r="K562" i="9"/>
  <c r="N562" i="9"/>
  <c r="H562" i="9"/>
  <c r="H558" i="9"/>
  <c r="I558" i="9"/>
  <c r="K558" i="9"/>
  <c r="N558" i="9"/>
  <c r="I559" i="9"/>
  <c r="K559" i="9"/>
  <c r="N559" i="9"/>
  <c r="H559" i="9"/>
  <c r="H555" i="9"/>
  <c r="I555" i="9"/>
  <c r="K555" i="9"/>
  <c r="N555" i="9"/>
  <c r="I556" i="9"/>
  <c r="K556" i="9"/>
  <c r="N556" i="9"/>
  <c r="H556" i="9"/>
  <c r="I554" i="9"/>
  <c r="K554" i="9"/>
  <c r="N554" i="9"/>
  <c r="H554" i="9"/>
  <c r="H551" i="9"/>
  <c r="I551" i="9"/>
  <c r="K551" i="9"/>
  <c r="N551" i="9"/>
  <c r="I552" i="9"/>
  <c r="K552" i="9"/>
  <c r="N552" i="9"/>
  <c r="H552" i="9"/>
  <c r="H548" i="9"/>
  <c r="I548" i="9"/>
  <c r="K548" i="9"/>
  <c r="N548" i="9"/>
  <c r="I549" i="9"/>
  <c r="K549" i="9"/>
  <c r="N549" i="9"/>
  <c r="H549" i="9"/>
  <c r="H545" i="9"/>
  <c r="I545" i="9"/>
  <c r="K545" i="9"/>
  <c r="N545" i="9"/>
  <c r="I546" i="9"/>
  <c r="K546" i="9"/>
  <c r="N546" i="9"/>
  <c r="H546" i="9"/>
  <c r="H542" i="9"/>
  <c r="I542" i="9"/>
  <c r="K542" i="9"/>
  <c r="N542" i="9"/>
  <c r="I543" i="9"/>
  <c r="K543" i="9"/>
  <c r="N543" i="9"/>
  <c r="H543" i="9"/>
  <c r="H539" i="9"/>
  <c r="I539" i="9"/>
  <c r="K539" i="9"/>
  <c r="N539" i="9"/>
  <c r="I540" i="9"/>
  <c r="K540" i="9"/>
  <c r="N540" i="9"/>
  <c r="H540" i="9"/>
  <c r="H536" i="9"/>
  <c r="I536" i="9"/>
  <c r="K536" i="9"/>
  <c r="N536" i="9"/>
  <c r="I537" i="9"/>
  <c r="K537" i="9"/>
  <c r="N537" i="9"/>
  <c r="H537" i="9"/>
  <c r="H533" i="9"/>
  <c r="I533" i="9"/>
  <c r="K533" i="9"/>
  <c r="N533" i="9"/>
  <c r="I534" i="9"/>
  <c r="K534" i="9"/>
  <c r="N534" i="9"/>
  <c r="H534" i="9"/>
  <c r="H530" i="9"/>
  <c r="I530" i="9"/>
  <c r="K530" i="9"/>
  <c r="N530" i="9"/>
  <c r="I531" i="9"/>
  <c r="K531" i="9"/>
  <c r="N531" i="9"/>
  <c r="H531" i="9"/>
  <c r="H527" i="9"/>
  <c r="I527" i="9"/>
  <c r="K527" i="9"/>
  <c r="N527" i="9"/>
  <c r="I528" i="9"/>
  <c r="K528" i="9"/>
  <c r="N528" i="9"/>
  <c r="H528" i="9"/>
  <c r="H524" i="9"/>
  <c r="I524" i="9"/>
  <c r="K524" i="9"/>
  <c r="N524" i="9"/>
  <c r="I525" i="9"/>
  <c r="K525" i="9"/>
  <c r="N525" i="9"/>
  <c r="H525" i="9"/>
  <c r="H521" i="9"/>
  <c r="N521" i="9"/>
  <c r="N522" i="9"/>
  <c r="I521" i="9"/>
  <c r="K521" i="9"/>
  <c r="I522" i="9"/>
  <c r="K522" i="9"/>
  <c r="H522" i="9"/>
  <c r="H518" i="9"/>
  <c r="I518" i="9"/>
  <c r="K518" i="9"/>
  <c r="N518" i="9"/>
  <c r="I519" i="9"/>
  <c r="K519" i="9"/>
  <c r="N519" i="9"/>
  <c r="H519" i="9"/>
  <c r="H515" i="9"/>
  <c r="I515" i="9"/>
  <c r="K515" i="9"/>
  <c r="N515" i="9"/>
  <c r="I516" i="9"/>
  <c r="K516" i="9"/>
  <c r="N516" i="9"/>
  <c r="H516" i="9"/>
  <c r="H512" i="9"/>
  <c r="I512" i="9"/>
  <c r="K512" i="9"/>
  <c r="N512" i="9"/>
  <c r="I513" i="9"/>
  <c r="K513" i="9"/>
  <c r="N513" i="9"/>
  <c r="H513" i="9"/>
  <c r="H508" i="9"/>
  <c r="I508" i="9"/>
  <c r="K508" i="9"/>
  <c r="N508" i="9"/>
  <c r="I509" i="9"/>
  <c r="K509" i="9"/>
  <c r="N509" i="9"/>
  <c r="H509" i="9"/>
  <c r="H505" i="9"/>
  <c r="I505" i="9"/>
  <c r="K505" i="9"/>
  <c r="N505" i="9"/>
  <c r="I506" i="9"/>
  <c r="K506" i="9"/>
  <c r="N506" i="9"/>
  <c r="H506" i="9"/>
  <c r="H502" i="9"/>
  <c r="I502" i="9"/>
  <c r="K502" i="9"/>
  <c r="N502" i="9"/>
  <c r="I503" i="9"/>
  <c r="K503" i="9"/>
  <c r="N503" i="9"/>
  <c r="H503" i="9"/>
  <c r="H499" i="9"/>
  <c r="I499" i="9"/>
  <c r="K499" i="9"/>
  <c r="N499" i="9"/>
  <c r="I500" i="9"/>
  <c r="K500" i="9"/>
  <c r="N500" i="9"/>
  <c r="H500" i="9"/>
  <c r="H496" i="9"/>
  <c r="I496" i="9"/>
  <c r="K496" i="9"/>
  <c r="N496" i="9"/>
  <c r="I497" i="9"/>
  <c r="K497" i="9"/>
  <c r="N497" i="9"/>
  <c r="H497" i="9"/>
  <c r="H493" i="9"/>
  <c r="I493" i="9"/>
  <c r="K493" i="9"/>
  <c r="N493" i="9"/>
  <c r="I494" i="9"/>
  <c r="K494" i="9"/>
  <c r="N494" i="9"/>
  <c r="H494" i="9"/>
  <c r="H490" i="9"/>
  <c r="I490" i="9"/>
  <c r="K490" i="9"/>
  <c r="N490" i="9"/>
  <c r="I491" i="9"/>
  <c r="K491" i="9"/>
  <c r="N491" i="9"/>
  <c r="H491" i="9"/>
  <c r="H487" i="9"/>
  <c r="I487" i="9"/>
  <c r="K487" i="9"/>
  <c r="N487" i="9"/>
  <c r="I488" i="9"/>
  <c r="K488" i="9"/>
  <c r="N488" i="9"/>
  <c r="H488" i="9"/>
  <c r="H484" i="9"/>
  <c r="I484" i="9"/>
  <c r="K484" i="9"/>
  <c r="N484" i="9"/>
  <c r="I485" i="9"/>
  <c r="K485" i="9"/>
  <c r="N485" i="9"/>
  <c r="H485" i="9"/>
  <c r="H481" i="9"/>
  <c r="I481" i="9"/>
  <c r="K481" i="9"/>
  <c r="N481" i="9"/>
  <c r="I482" i="9"/>
  <c r="K482" i="9"/>
  <c r="N482" i="9"/>
  <c r="H482" i="9"/>
  <c r="H478" i="9"/>
  <c r="I478" i="9"/>
  <c r="K478" i="9"/>
  <c r="N478" i="9"/>
  <c r="I479" i="9"/>
  <c r="K479" i="9"/>
  <c r="N479" i="9"/>
  <c r="H479" i="9"/>
  <c r="H475" i="9"/>
  <c r="I475" i="9"/>
  <c r="K475" i="9"/>
  <c r="N475" i="9"/>
  <c r="I476" i="9"/>
  <c r="K476" i="9"/>
  <c r="N476" i="9"/>
  <c r="H476" i="9"/>
  <c r="H472" i="9"/>
  <c r="I472" i="9"/>
  <c r="K472" i="9"/>
  <c r="N472" i="9"/>
  <c r="I473" i="9"/>
  <c r="K473" i="9"/>
  <c r="N473" i="9"/>
  <c r="H473" i="9"/>
  <c r="H469" i="9"/>
  <c r="I469" i="9"/>
  <c r="K469" i="9"/>
  <c r="N469" i="9"/>
  <c r="I470" i="9"/>
  <c r="K470" i="9"/>
  <c r="N470" i="9"/>
  <c r="H470" i="9"/>
  <c r="H466" i="9"/>
  <c r="I466" i="9"/>
  <c r="K466" i="9"/>
  <c r="N466" i="9"/>
  <c r="I467" i="9"/>
  <c r="K467" i="9"/>
  <c r="N467" i="9"/>
  <c r="H467" i="9"/>
  <c r="H463" i="9"/>
  <c r="I463" i="9"/>
  <c r="K463" i="9"/>
  <c r="N463" i="9"/>
  <c r="I464" i="9"/>
  <c r="K464" i="9"/>
  <c r="N464" i="9"/>
  <c r="H464" i="9"/>
  <c r="H460" i="9"/>
  <c r="I460" i="9"/>
  <c r="K460" i="9"/>
  <c r="N460" i="9"/>
  <c r="I461" i="9"/>
  <c r="K461" i="9"/>
  <c r="N461" i="9"/>
  <c r="H461" i="9"/>
  <c r="H457" i="9"/>
  <c r="I457" i="9"/>
  <c r="K457" i="9"/>
  <c r="N457" i="9"/>
  <c r="I458" i="9"/>
  <c r="K458" i="9"/>
  <c r="N458" i="9"/>
  <c r="H458" i="9"/>
  <c r="H454" i="9"/>
  <c r="I454" i="9"/>
  <c r="K454" i="9"/>
  <c r="N454" i="9"/>
  <c r="I455" i="9"/>
  <c r="K455" i="9"/>
  <c r="N455" i="9"/>
  <c r="H455" i="9"/>
  <c r="H451" i="9"/>
  <c r="I451" i="9"/>
  <c r="K451" i="9"/>
  <c r="N451" i="9"/>
  <c r="I452" i="9"/>
  <c r="K452" i="9"/>
  <c r="N452" i="9"/>
  <c r="H452" i="9"/>
  <c r="H448" i="9"/>
  <c r="I448" i="9"/>
  <c r="K448" i="9"/>
  <c r="N448" i="9"/>
  <c r="I449" i="9"/>
  <c r="K449" i="9"/>
  <c r="N449" i="9"/>
  <c r="H449" i="9"/>
  <c r="H445" i="9"/>
  <c r="I445" i="9"/>
  <c r="K445" i="9"/>
  <c r="N445" i="9"/>
  <c r="I446" i="9"/>
  <c r="K446" i="9"/>
  <c r="N446" i="9"/>
  <c r="H446" i="9"/>
  <c r="H442" i="9"/>
  <c r="I442" i="9"/>
  <c r="K442" i="9"/>
  <c r="N442" i="9"/>
  <c r="I443" i="9"/>
  <c r="K443" i="9"/>
  <c r="N443" i="9"/>
  <c r="H443" i="9"/>
  <c r="H439" i="9"/>
  <c r="I439" i="9"/>
  <c r="K439" i="9"/>
  <c r="N439" i="9"/>
  <c r="I440" i="9"/>
  <c r="K440" i="9"/>
  <c r="N440" i="9"/>
  <c r="H440" i="9"/>
  <c r="H436" i="9"/>
  <c r="I436" i="9"/>
  <c r="K436" i="9"/>
  <c r="N436" i="9"/>
  <c r="I437" i="9"/>
  <c r="K437" i="9"/>
  <c r="N437" i="9"/>
  <c r="H437" i="9"/>
  <c r="H433" i="9"/>
  <c r="I433" i="9"/>
  <c r="K433" i="9"/>
  <c r="N433" i="9"/>
  <c r="I434" i="9"/>
  <c r="K434" i="9"/>
  <c r="N434" i="9"/>
  <c r="H434" i="9"/>
  <c r="H430" i="9"/>
  <c r="I430" i="9"/>
  <c r="K430" i="9"/>
  <c r="N430" i="9"/>
  <c r="I431" i="9"/>
  <c r="K431" i="9"/>
  <c r="N431" i="9"/>
  <c r="H431" i="9"/>
  <c r="H427" i="9"/>
  <c r="I427" i="9"/>
  <c r="K427" i="9"/>
  <c r="N427" i="9"/>
  <c r="I428" i="9"/>
  <c r="K428" i="9"/>
  <c r="N428" i="9"/>
  <c r="H428" i="9"/>
  <c r="H424" i="9"/>
  <c r="I424" i="9"/>
  <c r="K424" i="9"/>
  <c r="N424" i="9"/>
  <c r="I425" i="9"/>
  <c r="K425" i="9"/>
  <c r="N425" i="9"/>
  <c r="H425" i="9"/>
  <c r="H421" i="9"/>
  <c r="I421" i="9"/>
  <c r="K421" i="9"/>
  <c r="N421" i="9"/>
  <c r="I422" i="9"/>
  <c r="K422" i="9"/>
  <c r="N422" i="9"/>
  <c r="H422" i="9"/>
  <c r="H418" i="9"/>
  <c r="I418" i="9"/>
  <c r="K418" i="9"/>
  <c r="N418" i="9"/>
  <c r="I419" i="9"/>
  <c r="K419" i="9"/>
  <c r="N419" i="9"/>
  <c r="H419" i="9"/>
  <c r="H415" i="9"/>
  <c r="I415" i="9"/>
  <c r="K415" i="9"/>
  <c r="N415" i="9"/>
  <c r="I416" i="9"/>
  <c r="K416" i="9"/>
  <c r="N416" i="9"/>
  <c r="H416" i="9"/>
  <c r="H412" i="9"/>
  <c r="I412" i="9"/>
  <c r="K412" i="9"/>
  <c r="N412" i="9"/>
  <c r="I413" i="9"/>
  <c r="K413" i="9"/>
  <c r="N413" i="9"/>
  <c r="H413" i="9"/>
  <c r="H409" i="9"/>
  <c r="H405" i="9"/>
  <c r="I405" i="9"/>
  <c r="K405" i="9"/>
  <c r="N405" i="9"/>
  <c r="I406" i="9"/>
  <c r="K406" i="9"/>
  <c r="N406" i="9"/>
  <c r="H406" i="9"/>
  <c r="H402" i="9"/>
  <c r="I402" i="9"/>
  <c r="K402" i="9"/>
  <c r="N402" i="9"/>
  <c r="I403" i="9"/>
  <c r="K403" i="9"/>
  <c r="N403" i="9"/>
  <c r="H403" i="9"/>
  <c r="H399" i="9"/>
  <c r="I399" i="9"/>
  <c r="K399" i="9"/>
  <c r="N399" i="9"/>
  <c r="I400" i="9"/>
  <c r="K400" i="9"/>
  <c r="N400" i="9"/>
  <c r="H400" i="9"/>
  <c r="H396" i="9"/>
  <c r="I396" i="9"/>
  <c r="K396" i="9"/>
  <c r="N396" i="9"/>
  <c r="I397" i="9"/>
  <c r="K397" i="9"/>
  <c r="N397" i="9"/>
  <c r="H397" i="9"/>
  <c r="H393" i="9"/>
  <c r="I393" i="9"/>
  <c r="K393" i="9"/>
  <c r="N393" i="9"/>
  <c r="I394" i="9"/>
  <c r="K394" i="9"/>
  <c r="N394" i="9"/>
  <c r="H394" i="9"/>
  <c r="H390" i="9"/>
  <c r="N390" i="9"/>
  <c r="N391" i="9"/>
  <c r="I390" i="9"/>
  <c r="K390" i="9"/>
  <c r="I391" i="9"/>
  <c r="K391" i="9"/>
  <c r="H391" i="9"/>
  <c r="H387" i="9"/>
  <c r="I387" i="9"/>
  <c r="K387" i="9"/>
  <c r="N387" i="9"/>
  <c r="I388" i="9"/>
  <c r="K388" i="9"/>
  <c r="N388" i="9"/>
  <c r="H388" i="9"/>
  <c r="H384" i="9"/>
  <c r="I384" i="9"/>
  <c r="K384" i="9"/>
  <c r="N384" i="9"/>
  <c r="I385" i="9"/>
  <c r="K385" i="9"/>
  <c r="N385" i="9"/>
  <c r="H385" i="9"/>
  <c r="H381" i="9"/>
  <c r="I381" i="9"/>
  <c r="K381" i="9"/>
  <c r="N381" i="9"/>
  <c r="I382" i="9"/>
  <c r="K382" i="9"/>
  <c r="N382" i="9"/>
  <c r="H382" i="9"/>
  <c r="H378" i="9"/>
  <c r="H379" i="9"/>
  <c r="I379" i="9"/>
  <c r="K379" i="9"/>
  <c r="N379" i="9"/>
  <c r="I378" i="9"/>
  <c r="K378" i="9"/>
  <c r="N378" i="9"/>
  <c r="G54" i="2" l="1"/>
  <c r="K27" i="14"/>
  <c r="K26" i="14"/>
  <c r="K25" i="14"/>
  <c r="H24" i="14"/>
  <c r="J24" i="14" s="1"/>
  <c r="H23" i="14"/>
  <c r="J23" i="14" s="1"/>
  <c r="H21" i="14"/>
  <c r="J21" i="14" s="1"/>
  <c r="H22" i="14"/>
  <c r="J22" i="14" s="1"/>
  <c r="J1013" i="9" l="1"/>
  <c r="I54" i="2"/>
  <c r="I57" i="2" s="1"/>
  <c r="M53" i="2"/>
  <c r="J54" i="2"/>
  <c r="M1013" i="9" s="1"/>
  <c r="K24" i="14"/>
  <c r="K23" i="14"/>
  <c r="K21" i="14"/>
  <c r="K22" i="14"/>
  <c r="H375" i="9"/>
  <c r="I375" i="9"/>
  <c r="K375" i="9"/>
  <c r="N375" i="9"/>
  <c r="I376" i="9"/>
  <c r="K376" i="9"/>
  <c r="N376" i="9"/>
  <c r="H376" i="9"/>
  <c r="H372" i="9"/>
  <c r="I372" i="9"/>
  <c r="K372" i="9"/>
  <c r="N372" i="9"/>
  <c r="I373" i="9"/>
  <c r="K373" i="9"/>
  <c r="N373" i="9"/>
  <c r="H373" i="9"/>
  <c r="H369" i="9"/>
  <c r="I369" i="9"/>
  <c r="K369" i="9"/>
  <c r="N369" i="9"/>
  <c r="I370" i="9"/>
  <c r="K370" i="9"/>
  <c r="N370" i="9"/>
  <c r="H370" i="9"/>
  <c r="H365" i="9"/>
  <c r="I365" i="9"/>
  <c r="K365" i="9"/>
  <c r="N365" i="9"/>
  <c r="I366" i="9"/>
  <c r="K366" i="9"/>
  <c r="N366" i="9"/>
  <c r="H366" i="9"/>
  <c r="H362" i="9"/>
  <c r="I362" i="9"/>
  <c r="K362" i="9"/>
  <c r="N362" i="9"/>
  <c r="I363" i="9"/>
  <c r="K363" i="9"/>
  <c r="N363" i="9"/>
  <c r="H363" i="9"/>
  <c r="H359" i="9"/>
  <c r="I359" i="9"/>
  <c r="K359" i="9"/>
  <c r="N359" i="9"/>
  <c r="I360" i="9"/>
  <c r="K360" i="9"/>
  <c r="N360" i="9"/>
  <c r="H360" i="9"/>
  <c r="H356" i="9"/>
  <c r="I356" i="9"/>
  <c r="K356" i="9"/>
  <c r="N356" i="9"/>
  <c r="I357" i="9"/>
  <c r="K357" i="9"/>
  <c r="N357" i="9"/>
  <c r="H357" i="9"/>
  <c r="H353" i="9"/>
  <c r="I353" i="9"/>
  <c r="K353" i="9"/>
  <c r="N353" i="9"/>
  <c r="I354" i="9"/>
  <c r="K354" i="9"/>
  <c r="N354" i="9"/>
  <c r="H354" i="9"/>
  <c r="H350" i="9"/>
  <c r="I350" i="9"/>
  <c r="K350" i="9"/>
  <c r="N350" i="9"/>
  <c r="I351" i="9"/>
  <c r="K351" i="9"/>
  <c r="N351" i="9"/>
  <c r="H351" i="9"/>
  <c r="H347" i="9"/>
  <c r="I347" i="9"/>
  <c r="K347" i="9"/>
  <c r="N347" i="9"/>
  <c r="I348" i="9"/>
  <c r="K348" i="9"/>
  <c r="N348" i="9"/>
  <c r="H348" i="9"/>
  <c r="H344" i="9"/>
  <c r="I344" i="9"/>
  <c r="K344" i="9"/>
  <c r="N344" i="9"/>
  <c r="I345" i="9"/>
  <c r="K345" i="9"/>
  <c r="N345" i="9"/>
  <c r="H345" i="9"/>
  <c r="H341" i="9"/>
  <c r="I341" i="9"/>
  <c r="K341" i="9"/>
  <c r="N341" i="9"/>
  <c r="I342" i="9"/>
  <c r="K342" i="9"/>
  <c r="N342" i="9"/>
  <c r="H342" i="9"/>
  <c r="H338" i="9"/>
  <c r="I338" i="9"/>
  <c r="K338" i="9"/>
  <c r="N338" i="9"/>
  <c r="I339" i="9"/>
  <c r="K339" i="9"/>
  <c r="N339" i="9"/>
  <c r="H339" i="9"/>
  <c r="H335" i="9"/>
  <c r="I335" i="9"/>
  <c r="K335" i="9"/>
  <c r="N335" i="9"/>
  <c r="I336" i="9"/>
  <c r="K336" i="9"/>
  <c r="N336" i="9"/>
  <c r="H336" i="9"/>
  <c r="H332" i="9"/>
  <c r="N332" i="9"/>
  <c r="N333" i="9"/>
  <c r="I332" i="9"/>
  <c r="K332" i="9"/>
  <c r="I333" i="9"/>
  <c r="K333" i="9"/>
  <c r="H333" i="9"/>
  <c r="H329" i="9"/>
  <c r="I329" i="9"/>
  <c r="K329" i="9"/>
  <c r="N329" i="9"/>
  <c r="I330" i="9"/>
  <c r="K330" i="9"/>
  <c r="N330" i="9"/>
  <c r="H330" i="9"/>
  <c r="H326" i="9"/>
  <c r="I326" i="9"/>
  <c r="K326" i="9"/>
  <c r="N326" i="9"/>
  <c r="I327" i="9"/>
  <c r="K327" i="9"/>
  <c r="N327" i="9"/>
  <c r="H327" i="9"/>
  <c r="H323" i="9"/>
  <c r="I323" i="9"/>
  <c r="K323" i="9"/>
  <c r="N323" i="9"/>
  <c r="I324" i="9"/>
  <c r="K324" i="9"/>
  <c r="N324" i="9"/>
  <c r="H324" i="9"/>
  <c r="H320" i="9"/>
  <c r="I320" i="9"/>
  <c r="K320" i="9"/>
  <c r="N320" i="9"/>
  <c r="I321" i="9"/>
  <c r="K321" i="9"/>
  <c r="N321" i="9"/>
  <c r="H321" i="9"/>
  <c r="H317" i="9"/>
  <c r="J1014" i="9" l="1"/>
  <c r="P53" i="2"/>
  <c r="M1014" i="9" s="1"/>
  <c r="L1013" i="9"/>
  <c r="O53" i="2"/>
  <c r="L1014" i="9" s="1"/>
  <c r="I317" i="9"/>
  <c r="K317" i="9"/>
  <c r="N317" i="9"/>
  <c r="I318" i="9"/>
  <c r="K318" i="9"/>
  <c r="N318" i="9"/>
  <c r="H318" i="9"/>
  <c r="H314" i="9"/>
  <c r="I314" i="9"/>
  <c r="K314" i="9"/>
  <c r="N314" i="9"/>
  <c r="I315" i="9"/>
  <c r="K315" i="9"/>
  <c r="N315" i="9"/>
  <c r="H315" i="9"/>
  <c r="I313" i="9"/>
  <c r="K313" i="9"/>
  <c r="N313" i="9"/>
  <c r="H313" i="9"/>
  <c r="H310" i="9"/>
  <c r="I310" i="9"/>
  <c r="K310" i="9"/>
  <c r="N310" i="9"/>
  <c r="I311" i="9"/>
  <c r="K311" i="9"/>
  <c r="N311" i="9"/>
  <c r="H311" i="9"/>
  <c r="H307" i="9"/>
  <c r="I307" i="9"/>
  <c r="K307" i="9"/>
  <c r="N307" i="9"/>
  <c r="I308" i="9"/>
  <c r="K308" i="9"/>
  <c r="N308" i="9"/>
  <c r="H308" i="9"/>
  <c r="H304" i="9"/>
  <c r="I304" i="9"/>
  <c r="K304" i="9"/>
  <c r="N304" i="9"/>
  <c r="I305" i="9"/>
  <c r="K305" i="9"/>
  <c r="N305" i="9"/>
  <c r="H305" i="9"/>
  <c r="H301" i="9"/>
  <c r="I301" i="9"/>
  <c r="K301" i="9"/>
  <c r="N301" i="9"/>
  <c r="I302" i="9"/>
  <c r="K302" i="9"/>
  <c r="N302" i="9"/>
  <c r="H302" i="9"/>
  <c r="H298" i="9"/>
  <c r="I298" i="9"/>
  <c r="K298" i="9"/>
  <c r="N298" i="9"/>
  <c r="I299" i="9"/>
  <c r="K299" i="9"/>
  <c r="N299" i="9"/>
  <c r="H299" i="9"/>
  <c r="H295" i="9"/>
  <c r="I295" i="9"/>
  <c r="K295" i="9"/>
  <c r="N295" i="9"/>
  <c r="I296" i="9"/>
  <c r="K296" i="9"/>
  <c r="N296" i="9"/>
  <c r="H296" i="9"/>
  <c r="H292" i="9"/>
  <c r="I292" i="9"/>
  <c r="K292" i="9"/>
  <c r="N292" i="9"/>
  <c r="I293" i="9"/>
  <c r="K293" i="9"/>
  <c r="N293" i="9"/>
  <c r="H293" i="9"/>
  <c r="I291" i="9"/>
  <c r="K291" i="9"/>
  <c r="N291" i="9"/>
  <c r="H291" i="9"/>
  <c r="H20" i="14"/>
  <c r="J20" i="14" s="1"/>
  <c r="I573" i="9"/>
  <c r="H288" i="9"/>
  <c r="H287" i="9"/>
  <c r="I288" i="9"/>
  <c r="K288" i="9"/>
  <c r="N288" i="9"/>
  <c r="I289" i="9"/>
  <c r="K289" i="9"/>
  <c r="N289" i="9"/>
  <c r="H289" i="9"/>
  <c r="I287" i="9"/>
  <c r="K287" i="9"/>
  <c r="N287" i="9"/>
  <c r="H283" i="9"/>
  <c r="I283" i="9"/>
  <c r="K283" i="9"/>
  <c r="N283" i="9"/>
  <c r="I284" i="9"/>
  <c r="K284" i="9"/>
  <c r="N284" i="9"/>
  <c r="H284" i="9"/>
  <c r="H280" i="9"/>
  <c r="H281" i="9"/>
  <c r="I281" i="9"/>
  <c r="K281" i="9"/>
  <c r="N281" i="9"/>
  <c r="I280" i="9"/>
  <c r="K280" i="9"/>
  <c r="N280" i="9"/>
  <c r="H277" i="9"/>
  <c r="I277" i="9"/>
  <c r="K277" i="9"/>
  <c r="N277" i="9"/>
  <c r="I278" i="9"/>
  <c r="K278" i="9"/>
  <c r="N278" i="9"/>
  <c r="H278" i="9"/>
  <c r="H274" i="9"/>
  <c r="I274" i="9"/>
  <c r="K274" i="9"/>
  <c r="N274" i="9"/>
  <c r="I275" i="9"/>
  <c r="K275" i="9"/>
  <c r="N275" i="9"/>
  <c r="H275" i="9"/>
  <c r="I273" i="9"/>
  <c r="K273" i="9"/>
  <c r="N273" i="9"/>
  <c r="H273" i="9"/>
  <c r="H270" i="9"/>
  <c r="I270" i="9"/>
  <c r="K270" i="9"/>
  <c r="N270" i="9"/>
  <c r="I271" i="9"/>
  <c r="K271" i="9"/>
  <c r="N271" i="9"/>
  <c r="H271" i="9"/>
  <c r="H267" i="9"/>
  <c r="I267" i="9"/>
  <c r="K267" i="9"/>
  <c r="N267" i="9"/>
  <c r="I268" i="9"/>
  <c r="K268" i="9"/>
  <c r="N268" i="9"/>
  <c r="H268" i="9"/>
  <c r="I266" i="9"/>
  <c r="K266" i="9"/>
  <c r="N266" i="9"/>
  <c r="H266" i="9"/>
  <c r="H263" i="9"/>
  <c r="I263" i="9"/>
  <c r="K263" i="9"/>
  <c r="N263" i="9"/>
  <c r="I264" i="9"/>
  <c r="K264" i="9"/>
  <c r="N264" i="9"/>
  <c r="H260" i="9"/>
  <c r="I260" i="9"/>
  <c r="K260" i="9"/>
  <c r="N260" i="9"/>
  <c r="I261" i="9"/>
  <c r="K261" i="9"/>
  <c r="N261" i="9"/>
  <c r="H261" i="9"/>
  <c r="H257" i="9"/>
  <c r="I257" i="9"/>
  <c r="K257" i="9"/>
  <c r="N257" i="9"/>
  <c r="I258" i="9"/>
  <c r="K258" i="9"/>
  <c r="N258" i="9"/>
  <c r="H258" i="9"/>
  <c r="I256" i="9"/>
  <c r="K256" i="9"/>
  <c r="N256" i="9"/>
  <c r="H256" i="9"/>
  <c r="H253" i="9"/>
  <c r="N253" i="9"/>
  <c r="N254" i="9"/>
  <c r="I253" i="9"/>
  <c r="K253" i="9"/>
  <c r="I254" i="9"/>
  <c r="K254" i="9"/>
  <c r="K20" i="14" l="1"/>
  <c r="H250" i="9"/>
  <c r="I250" i="9"/>
  <c r="K250" i="9"/>
  <c r="N250" i="9"/>
  <c r="I251" i="9"/>
  <c r="K251" i="9"/>
  <c r="N251" i="9"/>
  <c r="H251" i="9"/>
  <c r="H247" i="9"/>
  <c r="I248" i="9"/>
  <c r="K248" i="9"/>
  <c r="N248" i="9"/>
  <c r="H248" i="9"/>
  <c r="H243" i="9"/>
  <c r="I243" i="9"/>
  <c r="K243" i="9"/>
  <c r="N243" i="9"/>
  <c r="I244" i="9"/>
  <c r="K244" i="9"/>
  <c r="N244" i="9"/>
  <c r="H244" i="9"/>
  <c r="H240" i="9"/>
  <c r="H241" i="9"/>
  <c r="H236" i="9"/>
  <c r="I236" i="9"/>
  <c r="K236" i="9"/>
  <c r="N236" i="9"/>
  <c r="I237" i="9"/>
  <c r="K237" i="9"/>
  <c r="N237" i="9"/>
  <c r="H237" i="9"/>
  <c r="H233" i="9"/>
  <c r="I233" i="9"/>
  <c r="K233" i="9"/>
  <c r="N233" i="9"/>
  <c r="I234" i="9"/>
  <c r="K234" i="9"/>
  <c r="N234" i="9"/>
  <c r="H234" i="9"/>
  <c r="H230" i="9"/>
  <c r="I230" i="9"/>
  <c r="K230" i="9"/>
  <c r="N230" i="9"/>
  <c r="I231" i="9"/>
  <c r="K231" i="9"/>
  <c r="N231" i="9"/>
  <c r="H231" i="9"/>
  <c r="H227" i="9"/>
  <c r="H228" i="9"/>
  <c r="I228" i="9"/>
  <c r="K228" i="9"/>
  <c r="N228" i="9"/>
  <c r="I227" i="9"/>
  <c r="K227" i="9"/>
  <c r="N227" i="9"/>
  <c r="H224" i="9"/>
  <c r="I224" i="9"/>
  <c r="K224" i="9"/>
  <c r="N224" i="9"/>
  <c r="I225" i="9"/>
  <c r="K225" i="9"/>
  <c r="N225" i="9"/>
  <c r="H225" i="9"/>
  <c r="H221" i="9"/>
  <c r="H217" i="9"/>
  <c r="I217" i="9"/>
  <c r="K217" i="9"/>
  <c r="N217" i="9"/>
  <c r="I218" i="9"/>
  <c r="K218" i="9"/>
  <c r="N218" i="9"/>
  <c r="H218" i="9"/>
  <c r="H214" i="9"/>
  <c r="I214" i="9"/>
  <c r="K214" i="9"/>
  <c r="N214" i="9"/>
  <c r="I215" i="9"/>
  <c r="K215" i="9"/>
  <c r="N215" i="9"/>
  <c r="H215" i="9"/>
  <c r="H211" i="9"/>
  <c r="I211" i="9"/>
  <c r="K211" i="9"/>
  <c r="N211" i="9"/>
  <c r="I212" i="9"/>
  <c r="K212" i="9"/>
  <c r="N212" i="9"/>
  <c r="H212" i="9"/>
  <c r="H208" i="9"/>
  <c r="I208" i="9"/>
  <c r="K208" i="9"/>
  <c r="N208" i="9"/>
  <c r="I209" i="9"/>
  <c r="K209" i="9"/>
  <c r="N209" i="9"/>
  <c r="H209" i="9"/>
  <c r="H205" i="9"/>
  <c r="N205" i="9"/>
  <c r="N206" i="9"/>
  <c r="I205" i="9"/>
  <c r="K205" i="9"/>
  <c r="I206" i="9"/>
  <c r="K206" i="9"/>
  <c r="H206" i="9"/>
  <c r="H202" i="9"/>
  <c r="I202" i="9"/>
  <c r="K202" i="9"/>
  <c r="N202" i="9"/>
  <c r="I203" i="9"/>
  <c r="K203" i="9"/>
  <c r="N203" i="9"/>
  <c r="H203" i="9"/>
  <c r="H199" i="9"/>
  <c r="I199" i="9"/>
  <c r="K199" i="9"/>
  <c r="N199" i="9"/>
  <c r="I200" i="9"/>
  <c r="K200" i="9"/>
  <c r="N200" i="9"/>
  <c r="H200" i="9"/>
  <c r="H196" i="9"/>
  <c r="I196" i="9"/>
  <c r="K196" i="9"/>
  <c r="N196" i="9"/>
  <c r="I197" i="9"/>
  <c r="K197" i="9"/>
  <c r="N197" i="9"/>
  <c r="H197" i="9"/>
  <c r="H193" i="9"/>
  <c r="I193" i="9"/>
  <c r="K193" i="9"/>
  <c r="N193" i="9"/>
  <c r="I194" i="9"/>
  <c r="K194" i="9"/>
  <c r="N194" i="9"/>
  <c r="H194" i="9"/>
  <c r="H190" i="9"/>
  <c r="I190" i="9"/>
  <c r="K190" i="9"/>
  <c r="N190" i="9"/>
  <c r="I191" i="9"/>
  <c r="K191" i="9"/>
  <c r="N191" i="9"/>
  <c r="H191" i="9"/>
  <c r="H181" i="9"/>
  <c r="I181" i="9"/>
  <c r="K181" i="9"/>
  <c r="N181" i="9"/>
  <c r="I182" i="9"/>
  <c r="K182" i="9"/>
  <c r="N182" i="9"/>
  <c r="H182" i="9"/>
  <c r="H178" i="9"/>
  <c r="I178" i="9"/>
  <c r="K178" i="9"/>
  <c r="N178" i="9"/>
  <c r="I179" i="9"/>
  <c r="K179" i="9"/>
  <c r="N179" i="9"/>
  <c r="H179" i="9"/>
  <c r="H175" i="9"/>
  <c r="I175" i="9"/>
  <c r="K175" i="9"/>
  <c r="N175" i="9"/>
  <c r="I176" i="9"/>
  <c r="K176" i="9"/>
  <c r="N176" i="9"/>
  <c r="H176" i="9"/>
  <c r="H172" i="9"/>
  <c r="I172" i="9"/>
  <c r="K172" i="9"/>
  <c r="N172" i="9"/>
  <c r="I173" i="9"/>
  <c r="K173" i="9"/>
  <c r="N173" i="9"/>
  <c r="H173" i="9"/>
  <c r="H169" i="9"/>
  <c r="I169" i="9"/>
  <c r="K169" i="9"/>
  <c r="N169" i="9"/>
  <c r="I170" i="9"/>
  <c r="K170" i="9"/>
  <c r="N170" i="9"/>
  <c r="H170" i="9"/>
  <c r="H166" i="9"/>
  <c r="I166" i="9"/>
  <c r="K166" i="9"/>
  <c r="N166" i="9"/>
  <c r="I167" i="9"/>
  <c r="K167" i="9"/>
  <c r="N167" i="9"/>
  <c r="H167" i="9"/>
  <c r="I165" i="9"/>
  <c r="K165" i="9"/>
  <c r="N165" i="9"/>
  <c r="H165" i="9"/>
  <c r="H162" i="9"/>
  <c r="I162" i="9"/>
  <c r="K162" i="9"/>
  <c r="N162" i="9"/>
  <c r="I163" i="9"/>
  <c r="K163" i="9"/>
  <c r="N163" i="9"/>
  <c r="H163" i="9"/>
  <c r="I161" i="9"/>
  <c r="K161" i="9"/>
  <c r="N161" i="9"/>
  <c r="H161" i="9"/>
  <c r="H158" i="9"/>
  <c r="I158" i="9"/>
  <c r="K158" i="9"/>
  <c r="N158" i="9"/>
  <c r="I159" i="9"/>
  <c r="K159" i="9"/>
  <c r="N159" i="9"/>
  <c r="H159" i="9"/>
  <c r="H155" i="9"/>
  <c r="I155" i="9"/>
  <c r="K155" i="9"/>
  <c r="N155" i="9"/>
  <c r="I156" i="9"/>
  <c r="K156" i="9"/>
  <c r="N156" i="9"/>
  <c r="H156" i="9"/>
  <c r="H152" i="9"/>
  <c r="I152" i="9"/>
  <c r="K152" i="9"/>
  <c r="N152" i="9"/>
  <c r="I153" i="9"/>
  <c r="K153" i="9"/>
  <c r="N153" i="9"/>
  <c r="H153" i="9"/>
  <c r="H149" i="9"/>
  <c r="I149" i="9"/>
  <c r="K149" i="9"/>
  <c r="N149" i="9"/>
  <c r="I150" i="9"/>
  <c r="K150" i="9"/>
  <c r="N150" i="9"/>
  <c r="H150" i="9"/>
  <c r="H146" i="9"/>
  <c r="I146" i="9"/>
  <c r="K146" i="9"/>
  <c r="N146" i="9"/>
  <c r="I147" i="9"/>
  <c r="K147" i="9"/>
  <c r="N147" i="9"/>
  <c r="H147" i="9"/>
  <c r="H143" i="9"/>
  <c r="I143" i="9"/>
  <c r="K143" i="9"/>
  <c r="N143" i="9"/>
  <c r="I144" i="9"/>
  <c r="K144" i="9"/>
  <c r="N144" i="9"/>
  <c r="H144" i="9"/>
  <c r="H137" i="9"/>
  <c r="I137" i="9"/>
  <c r="K137" i="9"/>
  <c r="N137" i="9"/>
  <c r="I138" i="9"/>
  <c r="K138" i="9"/>
  <c r="N138" i="9"/>
  <c r="H138" i="9"/>
  <c r="H134" i="9"/>
  <c r="I134" i="9"/>
  <c r="K134" i="9"/>
  <c r="N134" i="9"/>
  <c r="I135" i="9"/>
  <c r="K135" i="9"/>
  <c r="N135" i="9"/>
  <c r="H135" i="9"/>
  <c r="H131" i="9"/>
  <c r="I131" i="9"/>
  <c r="K131" i="9"/>
  <c r="N131" i="9"/>
  <c r="I132" i="9"/>
  <c r="K132" i="9"/>
  <c r="N132" i="9"/>
  <c r="H132" i="9"/>
  <c r="H128" i="9"/>
  <c r="I128" i="9"/>
  <c r="K128" i="9"/>
  <c r="N128" i="9"/>
  <c r="I129" i="9"/>
  <c r="K129" i="9"/>
  <c r="N129" i="9"/>
  <c r="H129" i="9"/>
  <c r="H125" i="9"/>
  <c r="I125" i="9"/>
  <c r="K125" i="9"/>
  <c r="N125" i="9"/>
  <c r="I126" i="9"/>
  <c r="K126" i="9"/>
  <c r="N126" i="9"/>
  <c r="H126" i="9"/>
  <c r="I124" i="9"/>
  <c r="K124" i="9"/>
  <c r="N124" i="9"/>
  <c r="H124" i="9"/>
  <c r="H121" i="9"/>
  <c r="I121" i="9"/>
  <c r="K121" i="9"/>
  <c r="N121" i="9"/>
  <c r="I122" i="9"/>
  <c r="K122" i="9"/>
  <c r="N122" i="9"/>
  <c r="H122" i="9"/>
  <c r="H118" i="9"/>
  <c r="I118" i="9"/>
  <c r="K118" i="9"/>
  <c r="N118" i="9"/>
  <c r="I119" i="9"/>
  <c r="K119" i="9"/>
  <c r="N119" i="9"/>
  <c r="H119" i="9"/>
  <c r="H115" i="9"/>
  <c r="I115" i="9"/>
  <c r="K115" i="9"/>
  <c r="N115" i="9"/>
  <c r="I116" i="9"/>
  <c r="K116" i="9"/>
  <c r="N116" i="9"/>
  <c r="H116" i="9"/>
  <c r="H112" i="9"/>
  <c r="I112" i="9"/>
  <c r="K112" i="9"/>
  <c r="N112" i="9"/>
  <c r="I113" i="9"/>
  <c r="K113" i="9"/>
  <c r="N113" i="9"/>
  <c r="H113" i="9"/>
  <c r="H109" i="9"/>
  <c r="I109" i="9"/>
  <c r="K109" i="9"/>
  <c r="N109" i="9"/>
  <c r="I110" i="9"/>
  <c r="K110" i="9"/>
  <c r="N110" i="9"/>
  <c r="H110" i="9"/>
  <c r="I106" i="9"/>
  <c r="K106" i="9"/>
  <c r="N106" i="9"/>
  <c r="I107" i="9"/>
  <c r="K107" i="9"/>
  <c r="N107" i="9"/>
  <c r="H107" i="9"/>
  <c r="H106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48" i="9"/>
  <c r="O249" i="9"/>
  <c r="O250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58" i="9"/>
  <c r="O759" i="9"/>
  <c r="O760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21" i="9"/>
  <c r="O822" i="9"/>
  <c r="O823" i="9"/>
  <c r="O824" i="9"/>
  <c r="O825" i="9"/>
  <c r="O826" i="9"/>
  <c r="O827" i="9"/>
  <c r="O828" i="9"/>
  <c r="O829" i="9"/>
  <c r="O830" i="9"/>
  <c r="O831" i="9"/>
  <c r="O832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10" i="9"/>
  <c r="O911" i="9"/>
  <c r="O912" i="9"/>
  <c r="O913" i="9"/>
  <c r="O914" i="9"/>
  <c r="O915" i="9"/>
  <c r="O916" i="9"/>
  <c r="O917" i="9"/>
  <c r="O918" i="9"/>
  <c r="O919" i="9"/>
  <c r="O920" i="9"/>
  <c r="O921" i="9"/>
  <c r="O922" i="9"/>
  <c r="O923" i="9"/>
  <c r="O924" i="9"/>
  <c r="O925" i="9"/>
  <c r="O926" i="9"/>
  <c r="O927" i="9"/>
  <c r="O928" i="9"/>
  <c r="O929" i="9"/>
  <c r="O930" i="9"/>
  <c r="O931" i="9"/>
  <c r="O932" i="9"/>
  <c r="O933" i="9"/>
  <c r="O934" i="9"/>
  <c r="O935" i="9"/>
  <c r="O936" i="9"/>
  <c r="O937" i="9"/>
  <c r="O938" i="9"/>
  <c r="O939" i="9"/>
  <c r="O940" i="9"/>
  <c r="O941" i="9"/>
  <c r="O942" i="9"/>
  <c r="O943" i="9"/>
  <c r="O944" i="9"/>
  <c r="O945" i="9"/>
  <c r="O946" i="9"/>
  <c r="O947" i="9"/>
  <c r="O948" i="9"/>
  <c r="O949" i="9"/>
  <c r="O950" i="9"/>
  <c r="O951" i="9"/>
  <c r="O952" i="9"/>
  <c r="O953" i="9"/>
  <c r="O954" i="9"/>
  <c r="O958" i="9"/>
  <c r="O959" i="9"/>
  <c r="O960" i="9"/>
  <c r="O961" i="9"/>
  <c r="O962" i="9"/>
  <c r="O963" i="9"/>
  <c r="O964" i="9"/>
  <c r="O965" i="9"/>
  <c r="O966" i="9"/>
  <c r="O967" i="9"/>
  <c r="O968" i="9"/>
  <c r="O969" i="9"/>
  <c r="O970" i="9"/>
  <c r="O971" i="9"/>
  <c r="O972" i="9"/>
  <c r="O973" i="9"/>
  <c r="O974" i="9"/>
  <c r="O975" i="9"/>
  <c r="O976" i="9"/>
  <c r="O977" i="9"/>
  <c r="O978" i="9"/>
  <c r="O979" i="9"/>
  <c r="O980" i="9"/>
  <c r="O981" i="9"/>
  <c r="O982" i="9"/>
  <c r="O983" i="9"/>
  <c r="O984" i="9"/>
  <c r="O985" i="9"/>
  <c r="O986" i="9"/>
  <c r="O987" i="9"/>
  <c r="O988" i="9"/>
  <c r="O989" i="9"/>
  <c r="O990" i="9"/>
  <c r="O991" i="9"/>
  <c r="O992" i="9"/>
  <c r="O993" i="9"/>
  <c r="O994" i="9"/>
  <c r="O995" i="9"/>
  <c r="O996" i="9"/>
  <c r="O997" i="9"/>
  <c r="O998" i="9"/>
  <c r="O999" i="9"/>
  <c r="O1000" i="9"/>
  <c r="O1001" i="9"/>
  <c r="O1002" i="9"/>
  <c r="O1003" i="9"/>
  <c r="O1004" i="9"/>
  <c r="O1005" i="9"/>
  <c r="O1006" i="9"/>
  <c r="O1007" i="9"/>
  <c r="O1008" i="9"/>
  <c r="O1009" i="9"/>
  <c r="O1010" i="9"/>
  <c r="O1011" i="9"/>
  <c r="O1015" i="9"/>
  <c r="O105" i="9"/>
  <c r="O103" i="9"/>
  <c r="O104" i="9"/>
  <c r="I103" i="9"/>
  <c r="K103" i="9"/>
  <c r="N103" i="9"/>
  <c r="I104" i="9"/>
  <c r="K104" i="9"/>
  <c r="N104" i="9"/>
  <c r="H104" i="9"/>
  <c r="H103" i="9"/>
  <c r="O100" i="9"/>
  <c r="O101" i="9"/>
  <c r="O102" i="9"/>
  <c r="I100" i="9"/>
  <c r="K100" i="9"/>
  <c r="N100" i="9"/>
  <c r="I101" i="9"/>
  <c r="K101" i="9"/>
  <c r="N101" i="9"/>
  <c r="H101" i="9"/>
  <c r="H100" i="9"/>
  <c r="O97" i="9"/>
  <c r="O98" i="9"/>
  <c r="O99" i="9"/>
  <c r="I97" i="9"/>
  <c r="K97" i="9"/>
  <c r="N97" i="9"/>
  <c r="I98" i="9"/>
  <c r="K98" i="9"/>
  <c r="N98" i="9"/>
  <c r="H98" i="9"/>
  <c r="H97" i="9"/>
  <c r="O96" i="9"/>
  <c r="O94" i="9"/>
  <c r="O95" i="9"/>
  <c r="N94" i="9"/>
  <c r="N95" i="9"/>
  <c r="I95" i="9"/>
  <c r="K95" i="9"/>
  <c r="H95" i="9"/>
  <c r="I94" i="9"/>
  <c r="K94" i="9"/>
  <c r="H94" i="9"/>
  <c r="O93" i="9"/>
  <c r="N93" i="9"/>
  <c r="I93" i="9"/>
  <c r="K93" i="9"/>
  <c r="H93" i="9"/>
  <c r="H16" i="14"/>
  <c r="J16" i="14" s="1"/>
  <c r="H17" i="14"/>
  <c r="H18" i="14"/>
  <c r="J18" i="14" s="1"/>
  <c r="H19" i="14"/>
  <c r="J19" i="14" s="1"/>
  <c r="H15" i="14"/>
  <c r="J15" i="14" s="1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53" i="9"/>
  <c r="E652" i="9"/>
  <c r="E651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H14" i="14"/>
  <c r="J14" i="14" s="1"/>
  <c r="H12" i="14"/>
  <c r="J12" i="14" s="1"/>
  <c r="H13" i="14"/>
  <c r="H10" i="14"/>
  <c r="J10" i="14" s="1"/>
  <c r="H11" i="14"/>
  <c r="J11" i="14" s="1"/>
  <c r="G20" i="7"/>
  <c r="J20" i="7" s="1"/>
  <c r="G21" i="7"/>
  <c r="I21" i="7" s="1"/>
  <c r="H57" i="2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99" i="9"/>
  <c r="E98" i="9"/>
  <c r="E97" i="9"/>
  <c r="E96" i="9"/>
  <c r="E95" i="9"/>
  <c r="E94" i="9"/>
  <c r="E100" i="9"/>
  <c r="E93" i="9"/>
  <c r="O92" i="9"/>
  <c r="I90" i="9"/>
  <c r="K90" i="9"/>
  <c r="N90" i="9"/>
  <c r="I91" i="9"/>
  <c r="K91" i="9"/>
  <c r="N91" i="9"/>
  <c r="H91" i="9"/>
  <c r="H90" i="9"/>
  <c r="I87" i="9"/>
  <c r="K87" i="9"/>
  <c r="N87" i="9"/>
  <c r="I88" i="9"/>
  <c r="K88" i="9"/>
  <c r="N88" i="9"/>
  <c r="H88" i="9"/>
  <c r="H87" i="9"/>
  <c r="I85" i="9"/>
  <c r="K85" i="9"/>
  <c r="N85" i="9"/>
  <c r="H85" i="9"/>
  <c r="I84" i="9"/>
  <c r="K84" i="9"/>
  <c r="N84" i="9"/>
  <c r="H84" i="9"/>
  <c r="I83" i="9"/>
  <c r="K83" i="9"/>
  <c r="N83" i="9"/>
  <c r="H83" i="9"/>
  <c r="E92" i="9"/>
  <c r="E91" i="9"/>
  <c r="E90" i="9"/>
  <c r="E89" i="9"/>
  <c r="E88" i="9"/>
  <c r="E87" i="9"/>
  <c r="E86" i="9"/>
  <c r="E85" i="9"/>
  <c r="E84" i="9"/>
  <c r="I80" i="9"/>
  <c r="K80" i="9"/>
  <c r="N80" i="9"/>
  <c r="I81" i="9"/>
  <c r="K81" i="9"/>
  <c r="N81" i="9"/>
  <c r="H81" i="9"/>
  <c r="H80" i="9"/>
  <c r="I77" i="9"/>
  <c r="K77" i="9"/>
  <c r="N77" i="9"/>
  <c r="I78" i="9"/>
  <c r="K78" i="9"/>
  <c r="N78" i="9"/>
  <c r="H78" i="9"/>
  <c r="H77" i="9"/>
  <c r="I75" i="9"/>
  <c r="K75" i="9"/>
  <c r="N75" i="9"/>
  <c r="H75" i="9"/>
  <c r="I74" i="9"/>
  <c r="K74" i="9"/>
  <c r="N74" i="9"/>
  <c r="H74" i="9"/>
  <c r="I72" i="9"/>
  <c r="K72" i="9"/>
  <c r="N72" i="9"/>
  <c r="H72" i="9"/>
  <c r="I71" i="9"/>
  <c r="K71" i="9"/>
  <c r="N71" i="9"/>
  <c r="H71" i="9"/>
  <c r="E82" i="9"/>
  <c r="E81" i="9"/>
  <c r="E80" i="9"/>
  <c r="E79" i="9"/>
  <c r="E78" i="9"/>
  <c r="E77" i="9"/>
  <c r="E76" i="9"/>
  <c r="E75" i="9"/>
  <c r="E74" i="9"/>
  <c r="E73" i="9"/>
  <c r="E72" i="9"/>
  <c r="E71" i="9"/>
  <c r="O70" i="9"/>
  <c r="E70" i="9"/>
  <c r="E69" i="9"/>
  <c r="E68" i="9"/>
  <c r="H64" i="9"/>
  <c r="J21" i="7" l="1"/>
  <c r="K11" i="14"/>
  <c r="K12" i="14"/>
  <c r="I20" i="7"/>
  <c r="K10" i="14"/>
  <c r="K17" i="14"/>
  <c r="J17" i="14"/>
  <c r="J13" i="14"/>
  <c r="K13" i="14"/>
  <c r="K19" i="14"/>
  <c r="K18" i="14"/>
  <c r="K16" i="14"/>
  <c r="K15" i="14"/>
  <c r="K14" i="14"/>
  <c r="G685" i="1"/>
  <c r="V685" i="1"/>
  <c r="Z685" i="1" s="1"/>
  <c r="Q842" i="1" l="1"/>
  <c r="O842" i="1"/>
  <c r="N842" i="1"/>
  <c r="H183" i="9"/>
  <c r="H180" i="9"/>
  <c r="H177" i="9"/>
  <c r="H174" i="9"/>
  <c r="H171" i="9"/>
  <c r="H168" i="9"/>
  <c r="H164" i="9"/>
  <c r="H160" i="9"/>
  <c r="H157" i="9"/>
  <c r="H151" i="9"/>
  <c r="H148" i="9"/>
  <c r="H142" i="9"/>
  <c r="H139" i="9"/>
  <c r="H136" i="9"/>
  <c r="H133" i="9"/>
  <c r="H130" i="9"/>
  <c r="H127" i="9"/>
  <c r="H123" i="9"/>
  <c r="H120" i="9"/>
  <c r="H117" i="9"/>
  <c r="H114" i="9"/>
  <c r="H111" i="9"/>
  <c r="H108" i="9"/>
  <c r="H105" i="9"/>
  <c r="H102" i="9"/>
  <c r="H99" i="9"/>
  <c r="H96" i="9"/>
  <c r="H92" i="9"/>
  <c r="H89" i="9"/>
  <c r="H86" i="9"/>
  <c r="H82" i="9"/>
  <c r="H79" i="9"/>
  <c r="H76" i="9"/>
  <c r="H73" i="9"/>
  <c r="H70" i="9"/>
  <c r="K164" i="9"/>
  <c r="K160" i="9"/>
  <c r="K157" i="9"/>
  <c r="K151" i="9"/>
  <c r="K148" i="9"/>
  <c r="K145" i="9"/>
  <c r="K142" i="9"/>
  <c r="K139" i="9"/>
  <c r="K136" i="9"/>
  <c r="K133" i="9"/>
  <c r="K130" i="9"/>
  <c r="K127" i="9"/>
  <c r="K123" i="9"/>
  <c r="K120" i="9"/>
  <c r="K117" i="9"/>
  <c r="K114" i="9"/>
  <c r="K111" i="9"/>
  <c r="K108" i="9"/>
  <c r="K105" i="9"/>
  <c r="K102" i="9"/>
  <c r="K99" i="9"/>
  <c r="K96" i="9"/>
  <c r="K92" i="9"/>
  <c r="K89" i="9"/>
  <c r="K86" i="9"/>
  <c r="K82" i="9"/>
  <c r="K79" i="9"/>
  <c r="K76" i="9"/>
  <c r="K73" i="9"/>
  <c r="K70" i="9"/>
  <c r="K718" i="9"/>
  <c r="K715" i="9"/>
  <c r="K711" i="9"/>
  <c r="K681" i="9"/>
  <c r="K684" i="9"/>
  <c r="K687" i="9"/>
  <c r="K690" i="9"/>
  <c r="K693" i="9"/>
  <c r="K696" i="9"/>
  <c r="K699" i="9"/>
  <c r="K702" i="9"/>
  <c r="K705" i="9"/>
  <c r="K708" i="9"/>
  <c r="K678" i="9"/>
  <c r="H674" i="9"/>
  <c r="K650" i="9"/>
  <c r="K653" i="9"/>
  <c r="K656" i="9"/>
  <c r="K659" i="9"/>
  <c r="K662" i="9"/>
  <c r="K665" i="9"/>
  <c r="K668" i="9"/>
  <c r="K671" i="9"/>
  <c r="K620" i="9"/>
  <c r="K623" i="9"/>
  <c r="K626" i="9"/>
  <c r="K629" i="9"/>
  <c r="K632" i="9"/>
  <c r="K635" i="9"/>
  <c r="K638" i="9"/>
  <c r="K641" i="9"/>
  <c r="K647" i="9"/>
  <c r="K581" i="9"/>
  <c r="K584" i="9"/>
  <c r="K587" i="9"/>
  <c r="K590" i="9"/>
  <c r="K593" i="9"/>
  <c r="K596" i="9"/>
  <c r="K599" i="9"/>
  <c r="K602" i="9"/>
  <c r="K608" i="9"/>
  <c r="K611" i="9"/>
  <c r="K614" i="9"/>
  <c r="K560" i="9"/>
  <c r="K563" i="9"/>
  <c r="K566" i="9"/>
  <c r="K569" i="9"/>
  <c r="K572" i="9"/>
  <c r="K575" i="9"/>
  <c r="K578" i="9"/>
  <c r="K557" i="9"/>
  <c r="K517" i="9"/>
  <c r="K520" i="9"/>
  <c r="K523" i="9"/>
  <c r="K526" i="9"/>
  <c r="K529" i="9"/>
  <c r="K532" i="9"/>
  <c r="K535" i="9"/>
  <c r="K538" i="9"/>
  <c r="K541" i="9"/>
  <c r="K544" i="9"/>
  <c r="K547" i="9"/>
  <c r="K550" i="9"/>
  <c r="K553" i="9"/>
  <c r="K514" i="9"/>
  <c r="K492" i="9"/>
  <c r="K495" i="9"/>
  <c r="K498" i="9"/>
  <c r="K501" i="9"/>
  <c r="K504" i="9"/>
  <c r="K507" i="9"/>
  <c r="K510" i="9"/>
  <c r="K462" i="9"/>
  <c r="K465" i="9"/>
  <c r="K468" i="9"/>
  <c r="K471" i="9"/>
  <c r="K474" i="9"/>
  <c r="K477" i="9"/>
  <c r="K480" i="9"/>
  <c r="K483" i="9"/>
  <c r="K486" i="9"/>
  <c r="K489" i="9"/>
  <c r="K414" i="9"/>
  <c r="K417" i="9"/>
  <c r="K420" i="9"/>
  <c r="K423" i="9"/>
  <c r="K426" i="9"/>
  <c r="K429" i="9"/>
  <c r="K432" i="9"/>
  <c r="K435" i="9"/>
  <c r="K438" i="9"/>
  <c r="K441" i="9"/>
  <c r="K444" i="9"/>
  <c r="K447" i="9"/>
  <c r="K450" i="9"/>
  <c r="K453" i="9"/>
  <c r="K411" i="9"/>
  <c r="K407" i="9"/>
  <c r="K401" i="9"/>
  <c r="K404" i="9"/>
  <c r="K374" i="9"/>
  <c r="K377" i="9"/>
  <c r="K380" i="9"/>
  <c r="K383" i="9"/>
  <c r="K386" i="9"/>
  <c r="K389" i="9"/>
  <c r="K392" i="9"/>
  <c r="K395" i="9"/>
  <c r="K398" i="9"/>
  <c r="K371" i="9"/>
  <c r="K358" i="9"/>
  <c r="K367" i="9"/>
  <c r="K361" i="9"/>
  <c r="K364" i="9"/>
  <c r="K319" i="9"/>
  <c r="K322" i="9"/>
  <c r="K328" i="9"/>
  <c r="K331" i="9"/>
  <c r="K334" i="9"/>
  <c r="K337" i="9"/>
  <c r="K340" i="9"/>
  <c r="K343" i="9"/>
  <c r="K346" i="9"/>
  <c r="K349" i="9"/>
  <c r="K352" i="9"/>
  <c r="K355" i="9"/>
  <c r="K316" i="9"/>
  <c r="U168" i="1"/>
  <c r="V168" i="1" s="1"/>
  <c r="I164" i="9"/>
  <c r="K312" i="9"/>
  <c r="K297" i="9"/>
  <c r="K300" i="9"/>
  <c r="K303" i="9"/>
  <c r="K306" i="9"/>
  <c r="K309" i="9"/>
  <c r="K294" i="9"/>
  <c r="K290" i="9"/>
  <c r="K286" i="9"/>
  <c r="K282" i="9"/>
  <c r="K279" i="9"/>
  <c r="K276" i="9"/>
  <c r="K269" i="9"/>
  <c r="K272" i="9"/>
  <c r="K265" i="9"/>
  <c r="K262" i="9"/>
  <c r="K259" i="9"/>
  <c r="K255" i="9"/>
  <c r="K223" i="9"/>
  <c r="I718" i="9"/>
  <c r="I715" i="9"/>
  <c r="I702" i="9"/>
  <c r="I681" i="9"/>
  <c r="I684" i="9"/>
  <c r="I687" i="9"/>
  <c r="I690" i="9"/>
  <c r="I693" i="9"/>
  <c r="I696" i="9"/>
  <c r="I699" i="9"/>
  <c r="I678" i="9"/>
  <c r="I653" i="9"/>
  <c r="I656" i="9"/>
  <c r="I659" i="9"/>
  <c r="I662" i="9"/>
  <c r="I665" i="9"/>
  <c r="I668" i="9"/>
  <c r="I671" i="9"/>
  <c r="I674" i="9"/>
  <c r="I623" i="9"/>
  <c r="I626" i="9"/>
  <c r="I629" i="9"/>
  <c r="I632" i="9"/>
  <c r="I635" i="9"/>
  <c r="I638" i="9"/>
  <c r="I641" i="9"/>
  <c r="I644" i="9"/>
  <c r="I590" i="9"/>
  <c r="I593" i="9"/>
  <c r="I596" i="9"/>
  <c r="I599" i="9"/>
  <c r="I602" i="9"/>
  <c r="I605" i="9"/>
  <c r="I608" i="9"/>
  <c r="I611" i="9"/>
  <c r="I614" i="9"/>
  <c r="I617" i="9"/>
  <c r="I620" i="9"/>
  <c r="I560" i="9"/>
  <c r="I563" i="9"/>
  <c r="I566" i="9"/>
  <c r="I569" i="9"/>
  <c r="I572" i="9"/>
  <c r="I575" i="9"/>
  <c r="I578" i="9"/>
  <c r="I587" i="9"/>
  <c r="I557" i="9"/>
  <c r="I553" i="9"/>
  <c r="I541" i="9"/>
  <c r="I517" i="9"/>
  <c r="I520" i="9"/>
  <c r="I523" i="9"/>
  <c r="I526" i="9"/>
  <c r="I529" i="9"/>
  <c r="I532" i="9"/>
  <c r="I535" i="9"/>
  <c r="I538" i="9"/>
  <c r="I544" i="9"/>
  <c r="I547" i="9"/>
  <c r="I514" i="9"/>
  <c r="I504" i="9"/>
  <c r="I507" i="9"/>
  <c r="I510" i="9"/>
  <c r="I480" i="9"/>
  <c r="I483" i="9"/>
  <c r="I486" i="9"/>
  <c r="I489" i="9"/>
  <c r="I492" i="9"/>
  <c r="I495" i="9"/>
  <c r="I498" i="9"/>
  <c r="I501" i="9"/>
  <c r="I453" i="9"/>
  <c r="I456" i="9"/>
  <c r="I459" i="9"/>
  <c r="I462" i="9"/>
  <c r="I465" i="9"/>
  <c r="I468" i="9"/>
  <c r="I471" i="9"/>
  <c r="I474" i="9"/>
  <c r="I477" i="9"/>
  <c r="I414" i="9"/>
  <c r="I417" i="9"/>
  <c r="I420" i="9"/>
  <c r="I423" i="9"/>
  <c r="I426" i="9"/>
  <c r="I429" i="9"/>
  <c r="I435" i="9"/>
  <c r="I438" i="9"/>
  <c r="I441" i="9"/>
  <c r="I411" i="9"/>
  <c r="I404" i="9"/>
  <c r="I380" i="9"/>
  <c r="I383" i="9"/>
  <c r="I392" i="9"/>
  <c r="I395" i="9"/>
  <c r="I401" i="9"/>
  <c r="I407" i="9"/>
  <c r="I371" i="9"/>
  <c r="I331" i="9"/>
  <c r="I358" i="9"/>
  <c r="I364" i="9"/>
  <c r="I367" i="9"/>
  <c r="I325" i="9"/>
  <c r="I328" i="9"/>
  <c r="I334" i="9"/>
  <c r="I337" i="9"/>
  <c r="I340" i="9"/>
  <c r="I343" i="9"/>
  <c r="I346" i="9"/>
  <c r="I349" i="9"/>
  <c r="I352" i="9"/>
  <c r="I355" i="9"/>
  <c r="I322" i="9"/>
  <c r="I319" i="9"/>
  <c r="I316" i="9"/>
  <c r="I300" i="9"/>
  <c r="I303" i="9"/>
  <c r="I306" i="9"/>
  <c r="I309" i="9"/>
  <c r="I312" i="9"/>
  <c r="I294" i="9"/>
  <c r="I290" i="9"/>
  <c r="I286" i="9"/>
  <c r="I282" i="9"/>
  <c r="I279" i="9"/>
  <c r="I272" i="9"/>
  <c r="I269" i="9"/>
  <c r="I265" i="9"/>
  <c r="I262" i="9"/>
  <c r="I259" i="9"/>
  <c r="I255" i="9"/>
  <c r="I252" i="9"/>
  <c r="I249" i="9"/>
  <c r="I242" i="9"/>
  <c r="I238" i="9"/>
  <c r="H715" i="9"/>
  <c r="H711" i="9"/>
  <c r="H681" i="9"/>
  <c r="H684" i="9"/>
  <c r="H690" i="9"/>
  <c r="H693" i="9"/>
  <c r="H696" i="9"/>
  <c r="H705" i="9"/>
  <c r="H708" i="9"/>
  <c r="H650" i="9"/>
  <c r="H656" i="9"/>
  <c r="H662" i="9"/>
  <c r="H668" i="9"/>
  <c r="H620" i="9"/>
  <c r="H623" i="9"/>
  <c r="H626" i="9"/>
  <c r="H632" i="9"/>
  <c r="H635" i="9"/>
  <c r="H638" i="9"/>
  <c r="H644" i="9"/>
  <c r="H647" i="9"/>
  <c r="H593" i="9"/>
  <c r="H599" i="9"/>
  <c r="H605" i="9"/>
  <c r="H608" i="9"/>
  <c r="H611" i="9"/>
  <c r="H617" i="9"/>
  <c r="H560" i="9"/>
  <c r="H569" i="9"/>
  <c r="H572" i="9"/>
  <c r="H575" i="9"/>
  <c r="H581" i="9"/>
  <c r="H584" i="9"/>
  <c r="H553" i="9"/>
  <c r="H550" i="9"/>
  <c r="H498" i="9"/>
  <c r="H456" i="9"/>
  <c r="H459" i="9"/>
  <c r="H462" i="9"/>
  <c r="H468" i="9"/>
  <c r="H471" i="9"/>
  <c r="H474" i="9"/>
  <c r="H480" i="9"/>
  <c r="H483" i="9"/>
  <c r="H486" i="9"/>
  <c r="H492" i="9"/>
  <c r="H495" i="9"/>
  <c r="H414" i="9"/>
  <c r="H420" i="9"/>
  <c r="H426" i="9"/>
  <c r="H432" i="9"/>
  <c r="H438" i="9"/>
  <c r="H444" i="9"/>
  <c r="H447" i="9"/>
  <c r="H450" i="9"/>
  <c r="H411" i="9"/>
  <c r="H374" i="9"/>
  <c r="H377" i="9"/>
  <c r="H380" i="9"/>
  <c r="H386" i="9"/>
  <c r="H389" i="9"/>
  <c r="H392" i="9"/>
  <c r="H398" i="9"/>
  <c r="H404" i="9"/>
  <c r="H367" i="9"/>
  <c r="H322" i="9"/>
  <c r="H334" i="9"/>
  <c r="H337" i="9"/>
  <c r="H346" i="9"/>
  <c r="H349" i="9"/>
  <c r="H361" i="9"/>
  <c r="H297" i="9"/>
  <c r="H309" i="9"/>
  <c r="H276" i="9"/>
  <c r="H249" i="9"/>
  <c r="H252" i="9"/>
  <c r="H245" i="9"/>
  <c r="H242" i="9"/>
  <c r="H238" i="9"/>
  <c r="H235" i="9"/>
  <c r="H232" i="9"/>
  <c r="H229" i="9"/>
  <c r="H226" i="9"/>
  <c r="H223" i="9"/>
  <c r="H219" i="9"/>
  <c r="H216" i="9"/>
  <c r="H213" i="9"/>
  <c r="H210" i="9"/>
  <c r="H204" i="9"/>
  <c r="H201" i="9"/>
  <c r="H198" i="9"/>
  <c r="H192" i="9"/>
  <c r="H189" i="9"/>
  <c r="J716" i="9"/>
  <c r="J709" i="9"/>
  <c r="J706" i="9"/>
  <c r="I672" i="1"/>
  <c r="J697" i="9"/>
  <c r="M691" i="9"/>
  <c r="J685" i="9"/>
  <c r="J675" i="9"/>
  <c r="I642" i="1"/>
  <c r="J669" i="9"/>
  <c r="J666" i="9"/>
  <c r="M663" i="9"/>
  <c r="I630" i="1"/>
  <c r="J657" i="9"/>
  <c r="J654" i="9"/>
  <c r="M651" i="9"/>
  <c r="I618" i="1"/>
  <c r="J645" i="9"/>
  <c r="J642" i="9"/>
  <c r="M639" i="9"/>
  <c r="I606" i="1"/>
  <c r="J633" i="9"/>
  <c r="J630" i="9"/>
  <c r="M627" i="9"/>
  <c r="I594" i="1"/>
  <c r="J621" i="9"/>
  <c r="J618" i="9"/>
  <c r="M615" i="9"/>
  <c r="I582" i="1"/>
  <c r="J609" i="9"/>
  <c r="J606" i="9"/>
  <c r="M603" i="9"/>
  <c r="I570" i="1"/>
  <c r="J597" i="9"/>
  <c r="J594" i="9"/>
  <c r="J588" i="9"/>
  <c r="J585" i="9"/>
  <c r="J582" i="9"/>
  <c r="M579" i="9"/>
  <c r="J576" i="9"/>
  <c r="J573" i="9"/>
  <c r="J570" i="9"/>
  <c r="M567" i="9"/>
  <c r="J564" i="9"/>
  <c r="J561" i="9"/>
  <c r="J551" i="9"/>
  <c r="J548" i="9"/>
  <c r="J545" i="9"/>
  <c r="J539" i="9"/>
  <c r="J536" i="9"/>
  <c r="J533" i="9"/>
  <c r="J527" i="9"/>
  <c r="J524" i="9"/>
  <c r="J521" i="9"/>
  <c r="M515" i="9"/>
  <c r="M505" i="9"/>
  <c r="J502" i="9"/>
  <c r="J499" i="9"/>
  <c r="J493" i="9"/>
  <c r="J490" i="9"/>
  <c r="J487" i="9"/>
  <c r="J484" i="9"/>
  <c r="J481" i="9"/>
  <c r="J478" i="9"/>
  <c r="J475" i="9"/>
  <c r="J472" i="9"/>
  <c r="J469" i="9"/>
  <c r="J460" i="9"/>
  <c r="J463" i="9"/>
  <c r="J466" i="9"/>
  <c r="J457" i="9"/>
  <c r="J378" i="9"/>
  <c r="J375" i="9"/>
  <c r="J338" i="9"/>
  <c r="J335" i="9"/>
  <c r="M329" i="9"/>
  <c r="J326" i="9"/>
  <c r="J323" i="9"/>
  <c r="J313" i="9"/>
  <c r="M310" i="9"/>
  <c r="J304" i="9"/>
  <c r="K275" i="1"/>
  <c r="I276" i="1" s="1"/>
  <c r="L276" i="1" s="1"/>
  <c r="M298" i="9"/>
  <c r="K269" i="1"/>
  <c r="I270" i="1" s="1"/>
  <c r="L270" i="1" s="1"/>
  <c r="J291" i="9"/>
  <c r="J288" i="9"/>
  <c r="J287" i="9"/>
  <c r="J283" i="9"/>
  <c r="J280" i="9"/>
  <c r="J273" i="9"/>
  <c r="J270" i="9"/>
  <c r="J263" i="9"/>
  <c r="J260" i="9"/>
  <c r="J256" i="9"/>
  <c r="J253" i="9"/>
  <c r="J250" i="9"/>
  <c r="K226" i="1"/>
  <c r="I227" i="1" s="1"/>
  <c r="L227" i="1" s="1"/>
  <c r="J243" i="9"/>
  <c r="M236" i="9"/>
  <c r="J233" i="9"/>
  <c r="J230" i="9"/>
  <c r="J227" i="9"/>
  <c r="K202" i="1"/>
  <c r="I203" i="1" s="1"/>
  <c r="J217" i="9"/>
  <c r="J211" i="9"/>
  <c r="J208" i="9"/>
  <c r="J205" i="9"/>
  <c r="J199" i="9"/>
  <c r="J196" i="9"/>
  <c r="J193" i="9"/>
  <c r="K169" i="1"/>
  <c r="I170" i="1" s="1"/>
  <c r="J454" i="9"/>
  <c r="J448" i="9"/>
  <c r="J451" i="9"/>
  <c r="J439" i="9"/>
  <c r="J442" i="9"/>
  <c r="J445" i="9"/>
  <c r="I405" i="1"/>
  <c r="J430" i="9"/>
  <c r="J427" i="9"/>
  <c r="M424" i="9"/>
  <c r="M418" i="9"/>
  <c r="I384" i="1"/>
  <c r="I380" i="1"/>
  <c r="K380" i="1" s="1"/>
  <c r="J402" i="9"/>
  <c r="J399" i="9"/>
  <c r="J390" i="9"/>
  <c r="J387" i="9"/>
  <c r="J362" i="9"/>
  <c r="J359" i="9"/>
  <c r="J356" i="9"/>
  <c r="J353" i="9"/>
  <c r="J350" i="9"/>
  <c r="J347" i="9"/>
  <c r="J344" i="9"/>
  <c r="J341" i="9"/>
  <c r="K233" i="1"/>
  <c r="I234" i="1" s="1"/>
  <c r="L234" i="1" s="1"/>
  <c r="K238" i="9"/>
  <c r="K226" i="9"/>
  <c r="K229" i="9"/>
  <c r="I232" i="9"/>
  <c r="K232" i="9"/>
  <c r="I235" i="9"/>
  <c r="I223" i="9"/>
  <c r="K192" i="9"/>
  <c r="K195" i="9"/>
  <c r="K198" i="9"/>
  <c r="K204" i="9"/>
  <c r="K210" i="9"/>
  <c r="K216" i="9"/>
  <c r="K189" i="9"/>
  <c r="I219" i="9"/>
  <c r="I195" i="9"/>
  <c r="I198" i="9"/>
  <c r="I201" i="9"/>
  <c r="I207" i="9"/>
  <c r="I210" i="9"/>
  <c r="I213" i="9"/>
  <c r="I189" i="9"/>
  <c r="G16" i="7"/>
  <c r="I16" i="7" s="1"/>
  <c r="G18" i="7"/>
  <c r="G19" i="7"/>
  <c r="I19" i="7" s="1"/>
  <c r="K171" i="9"/>
  <c r="K174" i="9"/>
  <c r="K177" i="9"/>
  <c r="K180" i="9"/>
  <c r="K183" i="9"/>
  <c r="K168" i="9"/>
  <c r="I171" i="9"/>
  <c r="I174" i="9"/>
  <c r="I177" i="9"/>
  <c r="I180" i="9"/>
  <c r="I183" i="9"/>
  <c r="I168" i="9"/>
  <c r="I160" i="9"/>
  <c r="I130" i="9"/>
  <c r="I133" i="9"/>
  <c r="I136" i="9"/>
  <c r="I139" i="9"/>
  <c r="I142" i="9"/>
  <c r="I145" i="9"/>
  <c r="I148" i="9"/>
  <c r="I151" i="9"/>
  <c r="I157" i="9"/>
  <c r="I127" i="9"/>
  <c r="I99" i="9"/>
  <c r="I102" i="9"/>
  <c r="I105" i="9"/>
  <c r="I108" i="9"/>
  <c r="I111" i="9"/>
  <c r="I114" i="9"/>
  <c r="I117" i="9"/>
  <c r="I120" i="9"/>
  <c r="I123" i="9"/>
  <c r="J181" i="9"/>
  <c r="J169" i="9"/>
  <c r="J143" i="9"/>
  <c r="M149" i="9"/>
  <c r="J155" i="9"/>
  <c r="J131" i="9"/>
  <c r="J134" i="9"/>
  <c r="J137" i="9"/>
  <c r="J140" i="9"/>
  <c r="J125" i="9"/>
  <c r="M169" i="9"/>
  <c r="L97" i="9"/>
  <c r="I89" i="9"/>
  <c r="I92" i="9"/>
  <c r="I86" i="9"/>
  <c r="L672" i="1" l="1"/>
  <c r="K672" i="1"/>
  <c r="L384" i="1"/>
  <c r="K384" i="1"/>
  <c r="L405" i="1"/>
  <c r="K405" i="1"/>
  <c r="L570" i="1"/>
  <c r="K570" i="1"/>
  <c r="L582" i="1"/>
  <c r="K582" i="1"/>
  <c r="L594" i="1"/>
  <c r="K594" i="1"/>
  <c r="L606" i="1"/>
  <c r="K606" i="1"/>
  <c r="L618" i="1"/>
  <c r="K618" i="1"/>
  <c r="L630" i="1"/>
  <c r="K630" i="1"/>
  <c r="L642" i="1"/>
  <c r="K642" i="1"/>
  <c r="I381" i="1"/>
  <c r="L380" i="1"/>
  <c r="K170" i="1"/>
  <c r="I171" i="1" s="1"/>
  <c r="L171" i="1" s="1"/>
  <c r="L170" i="1"/>
  <c r="K203" i="1"/>
  <c r="I204" i="1" s="1"/>
  <c r="L204" i="1" s="1"/>
  <c r="L203" i="1"/>
  <c r="H65" i="9"/>
  <c r="K230" i="1"/>
  <c r="M199" i="9"/>
  <c r="K227" i="1"/>
  <c r="M208" i="9"/>
  <c r="M576" i="9"/>
  <c r="K200" i="1"/>
  <c r="M323" i="9"/>
  <c r="K248" i="1"/>
  <c r="M499" i="9"/>
  <c r="M545" i="9"/>
  <c r="M378" i="9"/>
  <c r="M143" i="9"/>
  <c r="M134" i="9"/>
  <c r="J189" i="9"/>
  <c r="M521" i="9"/>
  <c r="I375" i="1"/>
  <c r="M273" i="9"/>
  <c r="J171" i="9"/>
  <c r="M666" i="9"/>
  <c r="M594" i="9"/>
  <c r="M402" i="9"/>
  <c r="I600" i="1"/>
  <c r="J681" i="9"/>
  <c r="M181" i="9"/>
  <c r="L105" i="9"/>
  <c r="K176" i="1"/>
  <c r="J213" i="9"/>
  <c r="K263" i="1"/>
  <c r="M642" i="9"/>
  <c r="M706" i="9"/>
  <c r="J617" i="9"/>
  <c r="K143" i="1"/>
  <c r="M131" i="9"/>
  <c r="L117" i="9"/>
  <c r="K188" i="1"/>
  <c r="K209" i="1"/>
  <c r="I210" i="1" s="1"/>
  <c r="L210" i="1" s="1"/>
  <c r="M390" i="9"/>
  <c r="M466" i="9"/>
  <c r="M618" i="9"/>
  <c r="M675" i="9"/>
  <c r="K220" i="1"/>
  <c r="I221" i="1" s="1"/>
  <c r="J142" i="9"/>
  <c r="M270" i="9"/>
  <c r="K265" i="1"/>
  <c r="M335" i="9"/>
  <c r="M375" i="9"/>
  <c r="K131" i="1"/>
  <c r="M148" i="9"/>
  <c r="K182" i="1"/>
  <c r="M196" i="9"/>
  <c r="J198" i="9"/>
  <c r="K239" i="1"/>
  <c r="M399" i="9"/>
  <c r="M387" i="9"/>
  <c r="M539" i="9"/>
  <c r="I558" i="1"/>
  <c r="J468" i="9"/>
  <c r="L181" i="9"/>
  <c r="L131" i="9"/>
  <c r="M125" i="9"/>
  <c r="K212" i="1"/>
  <c r="M230" i="9"/>
  <c r="K257" i="1"/>
  <c r="K286" i="1"/>
  <c r="I372" i="1"/>
  <c r="M588" i="9"/>
  <c r="J492" i="9"/>
  <c r="J700" i="9"/>
  <c r="J355" i="9"/>
  <c r="H355" i="9"/>
  <c r="J407" i="9"/>
  <c r="H407" i="9"/>
  <c r="J374" i="9"/>
  <c r="I374" i="9"/>
  <c r="J447" i="9"/>
  <c r="I447" i="9"/>
  <c r="J581" i="9"/>
  <c r="I581" i="9"/>
  <c r="J635" i="9"/>
  <c r="K194" i="1"/>
  <c r="I195" i="1" s="1"/>
  <c r="L195" i="1" s="1"/>
  <c r="M211" i="9"/>
  <c r="J210" i="9"/>
  <c r="M233" i="9"/>
  <c r="K242" i="1"/>
  <c r="I243" i="1" s="1"/>
  <c r="L243" i="1" s="1"/>
  <c r="K250" i="1"/>
  <c r="M304" i="9"/>
  <c r="I300" i="1"/>
  <c r="I474" i="1"/>
  <c r="I393" i="1"/>
  <c r="J421" i="9"/>
  <c r="M433" i="9"/>
  <c r="J433" i="9"/>
  <c r="J436" i="9"/>
  <c r="K254" i="1"/>
  <c r="I255" i="1" s="1"/>
  <c r="L255" i="1" s="1"/>
  <c r="J277" i="9"/>
  <c r="K272" i="1"/>
  <c r="J298" i="9"/>
  <c r="K284" i="1"/>
  <c r="J310" i="9"/>
  <c r="I294" i="1"/>
  <c r="J320" i="9"/>
  <c r="J332" i="9"/>
  <c r="I345" i="1"/>
  <c r="J372" i="9"/>
  <c r="I468" i="1"/>
  <c r="J496" i="9"/>
  <c r="I480" i="1"/>
  <c r="J508" i="9"/>
  <c r="M533" i="9"/>
  <c r="I486" i="1"/>
  <c r="J515" i="9"/>
  <c r="I636" i="1"/>
  <c r="I612" i="1"/>
  <c r="I588" i="1"/>
  <c r="I564" i="1"/>
  <c r="M654" i="9"/>
  <c r="M630" i="9"/>
  <c r="M606" i="9"/>
  <c r="M582" i="9"/>
  <c r="M600" i="9"/>
  <c r="J600" i="9"/>
  <c r="M612" i="9"/>
  <c r="J612" i="9"/>
  <c r="M624" i="9"/>
  <c r="J624" i="9"/>
  <c r="M636" i="9"/>
  <c r="J636" i="9"/>
  <c r="M648" i="9"/>
  <c r="J648" i="9"/>
  <c r="M660" i="9"/>
  <c r="J660" i="9"/>
  <c r="M672" i="9"/>
  <c r="J672" i="9"/>
  <c r="J694" i="9"/>
  <c r="J352" i="9"/>
  <c r="H352" i="9"/>
  <c r="J538" i="9"/>
  <c r="H538" i="9"/>
  <c r="J526" i="9"/>
  <c r="H526" i="9"/>
  <c r="J718" i="9"/>
  <c r="H718" i="9"/>
  <c r="J346" i="9"/>
  <c r="J392" i="9"/>
  <c r="J480" i="9"/>
  <c r="J456" i="9"/>
  <c r="J569" i="9"/>
  <c r="J605" i="9"/>
  <c r="J623" i="9"/>
  <c r="J693" i="9"/>
  <c r="K674" i="9"/>
  <c r="M280" i="9"/>
  <c r="I354" i="1"/>
  <c r="J381" i="9"/>
  <c r="J405" i="9"/>
  <c r="I387" i="1"/>
  <c r="J415" i="9"/>
  <c r="I680" i="1"/>
  <c r="J712" i="9"/>
  <c r="J262" i="9"/>
  <c r="H262" i="9"/>
  <c r="J282" i="9"/>
  <c r="H282" i="9"/>
  <c r="J328" i="9"/>
  <c r="H328" i="9"/>
  <c r="J364" i="9"/>
  <c r="H364" i="9"/>
  <c r="J504" i="9"/>
  <c r="H504" i="9"/>
  <c r="J544" i="9"/>
  <c r="H544" i="9"/>
  <c r="J520" i="9"/>
  <c r="H520" i="9"/>
  <c r="J563" i="9"/>
  <c r="H563" i="9"/>
  <c r="J587" i="9"/>
  <c r="H587" i="9"/>
  <c r="J678" i="9"/>
  <c r="H678" i="9"/>
  <c r="J398" i="9"/>
  <c r="I398" i="9"/>
  <c r="J647" i="9"/>
  <c r="I647" i="9"/>
  <c r="J438" i="9"/>
  <c r="M127" i="9"/>
  <c r="J136" i="9"/>
  <c r="J130" i="9"/>
  <c r="J177" i="9"/>
  <c r="J174" i="9"/>
  <c r="J201" i="9"/>
  <c r="J223" i="9"/>
  <c r="J235" i="9"/>
  <c r="K224" i="1"/>
  <c r="K278" i="1"/>
  <c r="I279" i="1" s="1"/>
  <c r="L279" i="1" s="1"/>
  <c r="M381" i="9"/>
  <c r="M436" i="9"/>
  <c r="M412" i="9"/>
  <c r="J412" i="9"/>
  <c r="I396" i="1"/>
  <c r="J424" i="9"/>
  <c r="M301" i="9"/>
  <c r="J301" i="9"/>
  <c r="M551" i="9"/>
  <c r="M527" i="9"/>
  <c r="M518" i="9"/>
  <c r="J518" i="9"/>
  <c r="M530" i="9"/>
  <c r="J530" i="9"/>
  <c r="M542" i="9"/>
  <c r="J542" i="9"/>
  <c r="M554" i="9"/>
  <c r="J554" i="9"/>
  <c r="I534" i="1"/>
  <c r="M564" i="9"/>
  <c r="I537" i="1"/>
  <c r="J567" i="9"/>
  <c r="I549" i="1"/>
  <c r="J579" i="9"/>
  <c r="I573" i="1"/>
  <c r="J603" i="9"/>
  <c r="I585" i="1"/>
  <c r="J615" i="9"/>
  <c r="J627" i="9"/>
  <c r="I609" i="1"/>
  <c r="J639" i="9"/>
  <c r="I621" i="1"/>
  <c r="J651" i="9"/>
  <c r="I633" i="1"/>
  <c r="J663" i="9"/>
  <c r="I675" i="1"/>
  <c r="J255" i="9"/>
  <c r="H255" i="9"/>
  <c r="J259" i="9"/>
  <c r="H259" i="9"/>
  <c r="J269" i="9"/>
  <c r="H269" i="9"/>
  <c r="J279" i="9"/>
  <c r="H279" i="9"/>
  <c r="J290" i="9"/>
  <c r="H290" i="9"/>
  <c r="J306" i="9"/>
  <c r="H306" i="9"/>
  <c r="J312" i="9"/>
  <c r="H312" i="9"/>
  <c r="J358" i="9"/>
  <c r="H358" i="9"/>
  <c r="J343" i="9"/>
  <c r="H343" i="9"/>
  <c r="J331" i="9"/>
  <c r="H331" i="9"/>
  <c r="J319" i="9"/>
  <c r="H319" i="9"/>
  <c r="J395" i="9"/>
  <c r="H395" i="9"/>
  <c r="J383" i="9"/>
  <c r="H383" i="9"/>
  <c r="J401" i="9"/>
  <c r="H401" i="9"/>
  <c r="J453" i="9"/>
  <c r="H453" i="9"/>
  <c r="J441" i="9"/>
  <c r="H441" i="9"/>
  <c r="J429" i="9"/>
  <c r="H429" i="9"/>
  <c r="J417" i="9"/>
  <c r="H417" i="9"/>
  <c r="J489" i="9"/>
  <c r="H489" i="9"/>
  <c r="J477" i="9"/>
  <c r="H477" i="9"/>
  <c r="J465" i="9"/>
  <c r="H465" i="9"/>
  <c r="J507" i="9"/>
  <c r="H507" i="9"/>
  <c r="J510" i="9"/>
  <c r="H510" i="9"/>
  <c r="J547" i="9"/>
  <c r="H547" i="9"/>
  <c r="J535" i="9"/>
  <c r="H535" i="9"/>
  <c r="J523" i="9"/>
  <c r="H523" i="9"/>
  <c r="J578" i="9"/>
  <c r="H578" i="9"/>
  <c r="J566" i="9"/>
  <c r="H566" i="9"/>
  <c r="J614" i="9"/>
  <c r="H614" i="9"/>
  <c r="J602" i="9"/>
  <c r="H602" i="9"/>
  <c r="J590" i="9"/>
  <c r="H590" i="9"/>
  <c r="J641" i="9"/>
  <c r="H641" i="9"/>
  <c r="J629" i="9"/>
  <c r="H629" i="9"/>
  <c r="J671" i="9"/>
  <c r="H671" i="9"/>
  <c r="J659" i="9"/>
  <c r="H659" i="9"/>
  <c r="J699" i="9"/>
  <c r="H699" i="9"/>
  <c r="J687" i="9"/>
  <c r="H687" i="9"/>
  <c r="J702" i="9"/>
  <c r="H702" i="9"/>
  <c r="J276" i="9"/>
  <c r="I276" i="9"/>
  <c r="I297" i="9"/>
  <c r="M389" i="9"/>
  <c r="I389" i="9"/>
  <c r="J377" i="9"/>
  <c r="I377" i="9"/>
  <c r="J432" i="9"/>
  <c r="I432" i="9"/>
  <c r="J450" i="9"/>
  <c r="I450" i="9"/>
  <c r="J550" i="9"/>
  <c r="I550" i="9"/>
  <c r="J584" i="9"/>
  <c r="I584" i="9"/>
  <c r="J650" i="9"/>
  <c r="I650" i="9"/>
  <c r="J705" i="9"/>
  <c r="I705" i="9"/>
  <c r="J711" i="9"/>
  <c r="I711" i="9"/>
  <c r="J334" i="9"/>
  <c r="J380" i="9"/>
  <c r="J471" i="9"/>
  <c r="J495" i="9"/>
  <c r="J620" i="9"/>
  <c r="M644" i="9"/>
  <c r="J662" i="9"/>
  <c r="J684" i="9"/>
  <c r="M164" i="9"/>
  <c r="M674" i="9"/>
  <c r="I366" i="1"/>
  <c r="J393" i="9"/>
  <c r="J558" i="9"/>
  <c r="I657" i="1"/>
  <c r="J688" i="9"/>
  <c r="J272" i="9"/>
  <c r="H272" i="9"/>
  <c r="J303" i="9"/>
  <c r="H303" i="9"/>
  <c r="J340" i="9"/>
  <c r="H340" i="9"/>
  <c r="J371" i="9"/>
  <c r="H371" i="9"/>
  <c r="J532" i="9"/>
  <c r="H532" i="9"/>
  <c r="M557" i="9"/>
  <c r="H557" i="9"/>
  <c r="M386" i="9"/>
  <c r="I386" i="9"/>
  <c r="J708" i="9"/>
  <c r="I708" i="9"/>
  <c r="K215" i="1"/>
  <c r="M243" i="9"/>
  <c r="M326" i="9"/>
  <c r="I339" i="1"/>
  <c r="J365" i="9"/>
  <c r="I357" i="1"/>
  <c r="J384" i="9"/>
  <c r="I369" i="1"/>
  <c r="J396" i="9"/>
  <c r="M427" i="9"/>
  <c r="M415" i="9"/>
  <c r="M502" i="9"/>
  <c r="I390" i="1"/>
  <c r="J418" i="9"/>
  <c r="K244" i="1"/>
  <c r="J266" i="9"/>
  <c r="M295" i="9"/>
  <c r="J295" i="9"/>
  <c r="M307" i="9"/>
  <c r="J307" i="9"/>
  <c r="K290" i="1"/>
  <c r="I291" i="1" s="1"/>
  <c r="L291" i="1" s="1"/>
  <c r="J317" i="9"/>
  <c r="I303" i="1"/>
  <c r="J329" i="9"/>
  <c r="I477" i="1"/>
  <c r="J505" i="9"/>
  <c r="J673" i="9"/>
  <c r="L672" i="9"/>
  <c r="M570" i="9"/>
  <c r="J679" i="9"/>
  <c r="M694" i="9"/>
  <c r="J691" i="9"/>
  <c r="M703" i="9"/>
  <c r="J703" i="9"/>
  <c r="J265" i="9"/>
  <c r="H265" i="9"/>
  <c r="J286" i="9"/>
  <c r="H286" i="9"/>
  <c r="J294" i="9"/>
  <c r="H294" i="9"/>
  <c r="J300" i="9"/>
  <c r="H300" i="9"/>
  <c r="M316" i="9"/>
  <c r="H316" i="9"/>
  <c r="J325" i="9"/>
  <c r="H325" i="9"/>
  <c r="J435" i="9"/>
  <c r="H435" i="9"/>
  <c r="J423" i="9"/>
  <c r="H423" i="9"/>
  <c r="J501" i="9"/>
  <c r="H501" i="9"/>
  <c r="J514" i="9"/>
  <c r="H514" i="9"/>
  <c r="J541" i="9"/>
  <c r="H541" i="9"/>
  <c r="J529" i="9"/>
  <c r="H529" i="9"/>
  <c r="J517" i="9"/>
  <c r="H517" i="9"/>
  <c r="J596" i="9"/>
  <c r="H596" i="9"/>
  <c r="J665" i="9"/>
  <c r="H665" i="9"/>
  <c r="H653" i="9"/>
  <c r="J361" i="9"/>
  <c r="I361" i="9"/>
  <c r="J444" i="9"/>
  <c r="I444" i="9"/>
  <c r="J309" i="9"/>
  <c r="J404" i="9"/>
  <c r="J414" i="9"/>
  <c r="M459" i="9"/>
  <c r="J483" i="9"/>
  <c r="J608" i="9"/>
  <c r="J632" i="9"/>
  <c r="J696" i="9"/>
  <c r="J704" i="9"/>
  <c r="L703" i="9"/>
  <c r="J649" i="9"/>
  <c r="L648" i="9"/>
  <c r="J625" i="9"/>
  <c r="L624" i="9"/>
  <c r="J434" i="9"/>
  <c r="L433" i="9"/>
  <c r="M591" i="9"/>
  <c r="J591" i="9"/>
  <c r="J593" i="9"/>
  <c r="J661" i="9"/>
  <c r="L660" i="9"/>
  <c r="K644" i="9"/>
  <c r="J637" i="9"/>
  <c r="L636" i="9"/>
  <c r="K617" i="9"/>
  <c r="K605" i="9"/>
  <c r="J601" i="9"/>
  <c r="L600" i="9"/>
  <c r="J613" i="9"/>
  <c r="L612" i="9"/>
  <c r="K456" i="9"/>
  <c r="J413" i="9"/>
  <c r="L412" i="9"/>
  <c r="K459" i="9"/>
  <c r="J302" i="9"/>
  <c r="L301" i="9"/>
  <c r="J296" i="9"/>
  <c r="L295" i="9"/>
  <c r="K325" i="9"/>
  <c r="J254" i="9"/>
  <c r="L253" i="9"/>
  <c r="M685" i="9"/>
  <c r="H195" i="9"/>
  <c r="J195" i="9"/>
  <c r="M140" i="9"/>
  <c r="J124" i="9"/>
  <c r="L124" i="9"/>
  <c r="M124" i="9"/>
  <c r="J175" i="9"/>
  <c r="M175" i="9"/>
  <c r="J238" i="9"/>
  <c r="J474" i="9"/>
  <c r="J611" i="9"/>
  <c r="J626" i="9"/>
  <c r="K77" i="1"/>
  <c r="J87" i="9"/>
  <c r="M180" i="9"/>
  <c r="I666" i="1"/>
  <c r="M697" i="9"/>
  <c r="H207" i="9"/>
  <c r="J207" i="9"/>
  <c r="J149" i="9"/>
  <c r="I96" i="9"/>
  <c r="M96" i="9"/>
  <c r="I341" i="1"/>
  <c r="K341" i="1" s="1"/>
  <c r="L486" i="9"/>
  <c r="J638" i="9"/>
  <c r="J202" i="9"/>
  <c r="M202" i="9"/>
  <c r="K185" i="1"/>
  <c r="I186" i="1" s="1"/>
  <c r="L186" i="1" s="1"/>
  <c r="J236" i="9"/>
  <c r="K218" i="1"/>
  <c r="I219" i="1" s="1"/>
  <c r="L219" i="1" s="1"/>
  <c r="I495" i="1"/>
  <c r="M524" i="9"/>
  <c r="M536" i="9"/>
  <c r="I507" i="1"/>
  <c r="M548" i="9"/>
  <c r="I519" i="1"/>
  <c r="M561" i="9"/>
  <c r="I531" i="1"/>
  <c r="M573" i="9"/>
  <c r="I543" i="1"/>
  <c r="M585" i="9"/>
  <c r="I555" i="1"/>
  <c r="M597" i="9"/>
  <c r="I567" i="1"/>
  <c r="M609" i="9"/>
  <c r="I579" i="1"/>
  <c r="M621" i="9"/>
  <c r="I591" i="1"/>
  <c r="M633" i="9"/>
  <c r="I603" i="1"/>
  <c r="M645" i="9"/>
  <c r="I615" i="1"/>
  <c r="M657" i="9"/>
  <c r="I627" i="1"/>
  <c r="M669" i="9"/>
  <c r="I639" i="1"/>
  <c r="M337" i="9"/>
  <c r="J367" i="9"/>
  <c r="J560" i="9"/>
  <c r="K68" i="1"/>
  <c r="J77" i="9"/>
  <c r="I678" i="1"/>
  <c r="M709" i="9"/>
  <c r="J128" i="9"/>
  <c r="M128" i="9"/>
  <c r="J462" i="9"/>
  <c r="J668" i="9"/>
  <c r="J656" i="9"/>
  <c r="L118" i="9"/>
  <c r="M405" i="9"/>
  <c r="I402" i="1"/>
  <c r="M430" i="9"/>
  <c r="J190" i="9"/>
  <c r="M190" i="9"/>
  <c r="K173" i="1"/>
  <c r="I174" i="1" s="1"/>
  <c r="L174" i="1" s="1"/>
  <c r="J214" i="9"/>
  <c r="M214" i="9"/>
  <c r="K197" i="1"/>
  <c r="I198" i="1" s="1"/>
  <c r="L198" i="1" s="1"/>
  <c r="J224" i="9"/>
  <c r="K206" i="1"/>
  <c r="I207" i="1" s="1"/>
  <c r="L207" i="1" s="1"/>
  <c r="M256" i="9"/>
  <c r="K235" i="1"/>
  <c r="M112" i="9"/>
  <c r="J112" i="9"/>
  <c r="M106" i="9"/>
  <c r="J106" i="9"/>
  <c r="L106" i="9"/>
  <c r="J219" i="9"/>
  <c r="I216" i="9"/>
  <c r="J216" i="9"/>
  <c r="I204" i="9"/>
  <c r="J204" i="9"/>
  <c r="I192" i="9"/>
  <c r="J192" i="9"/>
  <c r="M224" i="9"/>
  <c r="K281" i="1"/>
  <c r="I282" i="1" s="1"/>
  <c r="L282" i="1" s="1"/>
  <c r="M317" i="9"/>
  <c r="M393" i="9"/>
  <c r="J411" i="9"/>
  <c r="J420" i="9"/>
  <c r="J498" i="9"/>
  <c r="J553" i="9"/>
  <c r="M690" i="9"/>
  <c r="K71" i="1"/>
  <c r="J80" i="9"/>
  <c r="L178" i="9"/>
  <c r="L152" i="9"/>
  <c r="M97" i="9"/>
  <c r="J97" i="9"/>
  <c r="M158" i="9"/>
  <c r="J158" i="9"/>
  <c r="M172" i="9"/>
  <c r="J172" i="9"/>
  <c r="J249" i="9"/>
  <c r="L83" i="9"/>
  <c r="J83" i="9"/>
  <c r="M118" i="9"/>
  <c r="J118" i="9"/>
  <c r="J426" i="9"/>
  <c r="K242" i="9"/>
  <c r="K252" i="9"/>
  <c r="H154" i="9"/>
  <c r="P842" i="1"/>
  <c r="S842" i="1" s="1"/>
  <c r="K154" i="9"/>
  <c r="J90" i="9"/>
  <c r="L166" i="9"/>
  <c r="M121" i="9"/>
  <c r="J121" i="9"/>
  <c r="M109" i="9"/>
  <c r="J109" i="9"/>
  <c r="M146" i="9"/>
  <c r="J146" i="9"/>
  <c r="L165" i="9"/>
  <c r="J165" i="9"/>
  <c r="M114" i="9"/>
  <c r="M102" i="9"/>
  <c r="K219" i="9"/>
  <c r="K207" i="9"/>
  <c r="K235" i="9"/>
  <c r="J599" i="9"/>
  <c r="K249" i="9"/>
  <c r="M165" i="9"/>
  <c r="K62" i="1"/>
  <c r="J71" i="9"/>
  <c r="L93" i="9"/>
  <c r="J93" i="9"/>
  <c r="M100" i="9"/>
  <c r="J100" i="9"/>
  <c r="M166" i="9"/>
  <c r="J166" i="9"/>
  <c r="J123" i="9"/>
  <c r="M111" i="9"/>
  <c r="M99" i="9"/>
  <c r="M157" i="9"/>
  <c r="M145" i="9"/>
  <c r="M139" i="9"/>
  <c r="M133" i="9"/>
  <c r="I154" i="9"/>
  <c r="M168" i="9"/>
  <c r="M217" i="9"/>
  <c r="M205" i="9"/>
  <c r="M193" i="9"/>
  <c r="M277" i="9"/>
  <c r="M332" i="9"/>
  <c r="M320" i="9"/>
  <c r="M396" i="9"/>
  <c r="M384" i="9"/>
  <c r="M372" i="9"/>
  <c r="M421" i="9"/>
  <c r="M508" i="9"/>
  <c r="M496" i="9"/>
  <c r="M700" i="9"/>
  <c r="M688" i="9"/>
  <c r="J252" i="9"/>
  <c r="J86" i="9"/>
  <c r="L74" i="9"/>
  <c r="J74" i="9"/>
  <c r="K74" i="1"/>
  <c r="J84" i="9"/>
  <c r="M94" i="9"/>
  <c r="J94" i="9"/>
  <c r="L158" i="9"/>
  <c r="L100" i="9"/>
  <c r="M115" i="9"/>
  <c r="J115" i="9"/>
  <c r="M103" i="9"/>
  <c r="J103" i="9"/>
  <c r="M155" i="9"/>
  <c r="M137" i="9"/>
  <c r="J152" i="9"/>
  <c r="M178" i="9"/>
  <c r="J178" i="9"/>
  <c r="M108" i="9"/>
  <c r="M183" i="9"/>
  <c r="K191" i="1"/>
  <c r="I192" i="1" s="1"/>
  <c r="L192" i="1" s="1"/>
  <c r="K179" i="1"/>
  <c r="I180" i="1" s="1"/>
  <c r="L180" i="1" s="1"/>
  <c r="K213" i="9"/>
  <c r="K201" i="9"/>
  <c r="M227" i="9"/>
  <c r="J229" i="9"/>
  <c r="I229" i="9"/>
  <c r="J226" i="9"/>
  <c r="I226" i="9"/>
  <c r="M250" i="9"/>
  <c r="I513" i="1"/>
  <c r="I501" i="1"/>
  <c r="I489" i="1"/>
  <c r="I561" i="1"/>
  <c r="M245" i="9"/>
  <c r="I245" i="9"/>
  <c r="K245" i="9"/>
  <c r="H145" i="9"/>
  <c r="M558" i="9"/>
  <c r="M712" i="9"/>
  <c r="J19" i="7"/>
  <c r="J16" i="7"/>
  <c r="O685" i="1"/>
  <c r="F12" i="7" s="1"/>
  <c r="M105" i="9"/>
  <c r="M93" i="9"/>
  <c r="L109" i="9"/>
  <c r="L103" i="9"/>
  <c r="J232" i="9"/>
  <c r="N685" i="1"/>
  <c r="E12" i="7" s="1"/>
  <c r="M679" i="9"/>
  <c r="M487" i="9"/>
  <c r="I459" i="1"/>
  <c r="M484" i="9"/>
  <c r="I456" i="1"/>
  <c r="M481" i="9"/>
  <c r="I453" i="1"/>
  <c r="M478" i="9"/>
  <c r="I450" i="1"/>
  <c r="M475" i="9"/>
  <c r="I447" i="1"/>
  <c r="M472" i="9"/>
  <c r="I444" i="1"/>
  <c r="M469" i="9"/>
  <c r="I441" i="1"/>
  <c r="M493" i="9"/>
  <c r="I465" i="1"/>
  <c r="M490" i="9"/>
  <c r="I462" i="1"/>
  <c r="M448" i="9"/>
  <c r="I420" i="1"/>
  <c r="I417" i="1"/>
  <c r="M445" i="9"/>
  <c r="I414" i="1"/>
  <c r="M442" i="9"/>
  <c r="I411" i="1"/>
  <c r="M439" i="9"/>
  <c r="M463" i="9"/>
  <c r="I435" i="1"/>
  <c r="M460" i="9"/>
  <c r="I432" i="1"/>
  <c r="M454" i="9"/>
  <c r="I426" i="1"/>
  <c r="M451" i="9"/>
  <c r="I423" i="1"/>
  <c r="M356" i="9"/>
  <c r="I330" i="1"/>
  <c r="M365" i="9"/>
  <c r="M362" i="9"/>
  <c r="I336" i="1"/>
  <c r="M359" i="9"/>
  <c r="I333" i="1"/>
  <c r="M313" i="9"/>
  <c r="M89" i="9"/>
  <c r="M90" i="9"/>
  <c r="M83" i="9"/>
  <c r="I70" i="9"/>
  <c r="I73" i="9"/>
  <c r="I76" i="9"/>
  <c r="I79" i="9"/>
  <c r="I82" i="9"/>
  <c r="M71" i="9"/>
  <c r="L57" i="1"/>
  <c r="L432" i="1" l="1"/>
  <c r="K432" i="1"/>
  <c r="L441" i="1"/>
  <c r="K441" i="1"/>
  <c r="L447" i="1"/>
  <c r="K447" i="1"/>
  <c r="L459" i="1"/>
  <c r="K459" i="1"/>
  <c r="L402" i="1"/>
  <c r="K402" i="1"/>
  <c r="L495" i="1"/>
  <c r="K495" i="1"/>
  <c r="L609" i="1"/>
  <c r="K609" i="1"/>
  <c r="L640" i="9" s="1"/>
  <c r="L678" i="1"/>
  <c r="K678" i="1"/>
  <c r="L627" i="1"/>
  <c r="K627" i="1"/>
  <c r="L658" i="9" s="1"/>
  <c r="L603" i="1"/>
  <c r="K603" i="1"/>
  <c r="L634" i="9" s="1"/>
  <c r="L579" i="1"/>
  <c r="K579" i="1"/>
  <c r="L610" i="9" s="1"/>
  <c r="L555" i="1"/>
  <c r="K555" i="1"/>
  <c r="L531" i="1"/>
  <c r="K531" i="1"/>
  <c r="L507" i="1"/>
  <c r="K507" i="1"/>
  <c r="L477" i="1"/>
  <c r="M506" i="9" s="1"/>
  <c r="K477" i="1"/>
  <c r="L506" i="9" s="1"/>
  <c r="L390" i="1"/>
  <c r="K390" i="1"/>
  <c r="L419" i="9" s="1"/>
  <c r="L573" i="1"/>
  <c r="K573" i="1"/>
  <c r="L604" i="9" s="1"/>
  <c r="L537" i="1"/>
  <c r="M568" i="9" s="1"/>
  <c r="K537" i="1"/>
  <c r="L568" i="9" s="1"/>
  <c r="L396" i="1"/>
  <c r="K396" i="1"/>
  <c r="L425" i="9" s="1"/>
  <c r="L564" i="1"/>
  <c r="M595" i="9" s="1"/>
  <c r="K564" i="1"/>
  <c r="L595" i="9" s="1"/>
  <c r="L480" i="1"/>
  <c r="K480" i="1"/>
  <c r="L509" i="9" s="1"/>
  <c r="L345" i="1"/>
  <c r="M373" i="9" s="1"/>
  <c r="K345" i="1"/>
  <c r="L373" i="9" s="1"/>
  <c r="L300" i="1"/>
  <c r="M327" i="9" s="1"/>
  <c r="K300" i="1"/>
  <c r="L327" i="9" s="1"/>
  <c r="L423" i="1"/>
  <c r="K423" i="1"/>
  <c r="L462" i="1"/>
  <c r="K462" i="1"/>
  <c r="L453" i="1"/>
  <c r="K453" i="1"/>
  <c r="L489" i="1"/>
  <c r="K489" i="1"/>
  <c r="L519" i="9" s="1"/>
  <c r="L357" i="1"/>
  <c r="M385" i="9" s="1"/>
  <c r="K357" i="1"/>
  <c r="L385" i="9" s="1"/>
  <c r="L633" i="1"/>
  <c r="K633" i="1"/>
  <c r="L664" i="9" s="1"/>
  <c r="L387" i="1"/>
  <c r="K387" i="1"/>
  <c r="L416" i="9" s="1"/>
  <c r="L636" i="1"/>
  <c r="K636" i="1"/>
  <c r="L667" i="9" s="1"/>
  <c r="L294" i="1"/>
  <c r="M321" i="9" s="1"/>
  <c r="K294" i="1"/>
  <c r="L321" i="9" s="1"/>
  <c r="L474" i="1"/>
  <c r="K474" i="1"/>
  <c r="L503" i="9" s="1"/>
  <c r="L558" i="1"/>
  <c r="M589" i="9" s="1"/>
  <c r="K558" i="1"/>
  <c r="L375" i="1"/>
  <c r="M403" i="9" s="1"/>
  <c r="K375" i="1"/>
  <c r="L333" i="1"/>
  <c r="K333" i="1"/>
  <c r="L411" i="1"/>
  <c r="K411" i="1"/>
  <c r="L417" i="1"/>
  <c r="K417" i="1"/>
  <c r="L501" i="1"/>
  <c r="K501" i="1"/>
  <c r="L330" i="1"/>
  <c r="K330" i="1"/>
  <c r="L426" i="1"/>
  <c r="K426" i="1"/>
  <c r="L435" i="1"/>
  <c r="K435" i="1"/>
  <c r="L420" i="1"/>
  <c r="K420" i="1"/>
  <c r="L465" i="1"/>
  <c r="K465" i="1"/>
  <c r="L444" i="1"/>
  <c r="K444" i="1"/>
  <c r="L450" i="1"/>
  <c r="K450" i="1"/>
  <c r="L456" i="1"/>
  <c r="K456" i="1"/>
  <c r="L513" i="1"/>
  <c r="K513" i="1"/>
  <c r="L369" i="1"/>
  <c r="K369" i="1"/>
  <c r="L397" i="9" s="1"/>
  <c r="L339" i="1"/>
  <c r="K339" i="1"/>
  <c r="L366" i="9" s="1"/>
  <c r="L366" i="1"/>
  <c r="K366" i="1"/>
  <c r="L394" i="9" s="1"/>
  <c r="L675" i="1"/>
  <c r="K675" i="1"/>
  <c r="L707" i="9" s="1"/>
  <c r="L621" i="1"/>
  <c r="K621" i="1"/>
  <c r="L680" i="1"/>
  <c r="K680" i="1"/>
  <c r="L588" i="1"/>
  <c r="K588" i="1"/>
  <c r="L619" i="9" s="1"/>
  <c r="L486" i="1"/>
  <c r="K486" i="1"/>
  <c r="L600" i="1"/>
  <c r="K600" i="1"/>
  <c r="L631" i="9" s="1"/>
  <c r="L336" i="1"/>
  <c r="K336" i="1"/>
  <c r="L414" i="1"/>
  <c r="K414" i="1"/>
  <c r="L561" i="1"/>
  <c r="K561" i="1"/>
  <c r="L639" i="1"/>
  <c r="K639" i="1"/>
  <c r="L615" i="1"/>
  <c r="K615" i="1"/>
  <c r="L591" i="1"/>
  <c r="K591" i="1"/>
  <c r="L567" i="1"/>
  <c r="K567" i="1"/>
  <c r="L543" i="1"/>
  <c r="K543" i="1"/>
  <c r="L519" i="1"/>
  <c r="K519" i="1"/>
  <c r="L666" i="1"/>
  <c r="K666" i="1"/>
  <c r="L303" i="1"/>
  <c r="K303" i="1"/>
  <c r="L330" i="9" s="1"/>
  <c r="L657" i="1"/>
  <c r="K657" i="1"/>
  <c r="L585" i="1"/>
  <c r="M616" i="9" s="1"/>
  <c r="K585" i="1"/>
  <c r="L616" i="9" s="1"/>
  <c r="L549" i="1"/>
  <c r="K549" i="1"/>
  <c r="L580" i="9" s="1"/>
  <c r="L534" i="1"/>
  <c r="K534" i="1"/>
  <c r="L565" i="9" s="1"/>
  <c r="L354" i="1"/>
  <c r="K354" i="1"/>
  <c r="L382" i="9" s="1"/>
  <c r="L612" i="1"/>
  <c r="M643" i="9" s="1"/>
  <c r="K612" i="1"/>
  <c r="L643" i="9" s="1"/>
  <c r="L468" i="1"/>
  <c r="K468" i="1"/>
  <c r="L393" i="1"/>
  <c r="K393" i="1"/>
  <c r="L422" i="9" s="1"/>
  <c r="L372" i="1"/>
  <c r="K372" i="1"/>
  <c r="L400" i="9" s="1"/>
  <c r="L381" i="1"/>
  <c r="K381" i="1"/>
  <c r="K204" i="1"/>
  <c r="I654" i="1"/>
  <c r="K171" i="1"/>
  <c r="J369" i="9"/>
  <c r="L341" i="1"/>
  <c r="M369" i="9" s="1"/>
  <c r="K221" i="1"/>
  <c r="I222" i="1" s="1"/>
  <c r="L221" i="1"/>
  <c r="I342" i="1"/>
  <c r="L679" i="9"/>
  <c r="I648" i="1"/>
  <c r="L273" i="9"/>
  <c r="I251" i="1"/>
  <c r="L251" i="1" s="1"/>
  <c r="L466" i="9"/>
  <c r="I438" i="1"/>
  <c r="L576" i="9"/>
  <c r="I546" i="1"/>
  <c r="L256" i="9"/>
  <c r="I236" i="1"/>
  <c r="L236" i="1" s="1"/>
  <c r="L691" i="9"/>
  <c r="I660" i="1"/>
  <c r="I663" i="1"/>
  <c r="L332" i="9"/>
  <c r="I306" i="1"/>
  <c r="K306" i="1" s="1"/>
  <c r="L310" i="9"/>
  <c r="I285" i="1"/>
  <c r="L285" i="1" s="1"/>
  <c r="L427" i="9"/>
  <c r="I399" i="1"/>
  <c r="K399" i="1" s="1"/>
  <c r="L280" i="9"/>
  <c r="I258" i="1"/>
  <c r="I177" i="1"/>
  <c r="L270" i="9"/>
  <c r="I249" i="1"/>
  <c r="L249" i="1" s="1"/>
  <c r="I231" i="1"/>
  <c r="L233" i="9"/>
  <c r="I216" i="1"/>
  <c r="L216" i="1" s="1"/>
  <c r="L558" i="9"/>
  <c r="I528" i="1"/>
  <c r="K528" i="1" s="1"/>
  <c r="L387" i="9"/>
  <c r="I360" i="1"/>
  <c r="K360" i="1" s="1"/>
  <c r="L654" i="9"/>
  <c r="I624" i="1"/>
  <c r="L205" i="9"/>
  <c r="I189" i="1"/>
  <c r="L189" i="1" s="1"/>
  <c r="I363" i="1"/>
  <c r="K363" i="1" s="1"/>
  <c r="I576" i="1"/>
  <c r="K576" i="1" s="1"/>
  <c r="I504" i="1"/>
  <c r="L539" i="9"/>
  <c r="I510" i="1"/>
  <c r="K510" i="1" s="1"/>
  <c r="L570" i="9"/>
  <c r="I540" i="1"/>
  <c r="L521" i="9"/>
  <c r="I492" i="1"/>
  <c r="L313" i="9"/>
  <c r="I287" i="1"/>
  <c r="L287" i="1" s="1"/>
  <c r="L375" i="9"/>
  <c r="I348" i="1"/>
  <c r="K348" i="1" s="1"/>
  <c r="I201" i="1"/>
  <c r="L201" i="1" s="1"/>
  <c r="M218" i="9" s="1"/>
  <c r="L266" i="9"/>
  <c r="I245" i="1"/>
  <c r="L245" i="1" s="1"/>
  <c r="L545" i="9"/>
  <c r="I516" i="1"/>
  <c r="L260" i="9"/>
  <c r="I240" i="1"/>
  <c r="L199" i="9"/>
  <c r="I183" i="1"/>
  <c r="L183" i="1" s="1"/>
  <c r="L499" i="9"/>
  <c r="I471" i="1"/>
  <c r="L291" i="9"/>
  <c r="I266" i="1"/>
  <c r="L266" i="1" s="1"/>
  <c r="L378" i="9"/>
  <c r="I351" i="1"/>
  <c r="K351" i="1" s="1"/>
  <c r="L627" i="9"/>
  <c r="I597" i="1"/>
  <c r="I225" i="1"/>
  <c r="L712" i="9"/>
  <c r="L405" i="9"/>
  <c r="I378" i="1"/>
  <c r="L298" i="9"/>
  <c r="I273" i="1"/>
  <c r="L273" i="1" s="1"/>
  <c r="M299" i="9" s="1"/>
  <c r="L436" i="9"/>
  <c r="I408" i="1"/>
  <c r="L700" i="9"/>
  <c r="I669" i="1"/>
  <c r="L230" i="9"/>
  <c r="I213" i="1"/>
  <c r="L213" i="1" s="1"/>
  <c r="I522" i="1"/>
  <c r="K522" i="1" s="1"/>
  <c r="I309" i="1"/>
  <c r="L323" i="9"/>
  <c r="I297" i="1"/>
  <c r="K297" i="1" s="1"/>
  <c r="L582" i="9"/>
  <c r="I552" i="1"/>
  <c r="L288" i="9"/>
  <c r="I264" i="1"/>
  <c r="L264" i="1" s="1"/>
  <c r="L527" i="9"/>
  <c r="I498" i="1"/>
  <c r="I228" i="1"/>
  <c r="L250" i="9"/>
  <c r="J179" i="9"/>
  <c r="K164" i="1"/>
  <c r="L179" i="9" s="1"/>
  <c r="J167" i="9"/>
  <c r="K152" i="1"/>
  <c r="L167" i="9" s="1"/>
  <c r="J126" i="9"/>
  <c r="K113" i="1"/>
  <c r="L126" i="9" s="1"/>
  <c r="K86" i="1"/>
  <c r="K140" i="1"/>
  <c r="L153" i="9" s="1"/>
  <c r="M119" i="9"/>
  <c r="K107" i="1"/>
  <c r="L119" i="9" s="1"/>
  <c r="J170" i="9"/>
  <c r="K155" i="1"/>
  <c r="L170" i="9" s="1"/>
  <c r="L155" i="9"/>
  <c r="L227" i="9"/>
  <c r="L125" i="9"/>
  <c r="L578" i="9"/>
  <c r="L169" i="9"/>
  <c r="L217" i="9"/>
  <c r="L229" i="9"/>
  <c r="L550" i="9"/>
  <c r="M718" i="9"/>
  <c r="M501" i="9"/>
  <c r="M662" i="9"/>
  <c r="M279" i="9"/>
  <c r="M659" i="9"/>
  <c r="L371" i="9"/>
  <c r="M371" i="9"/>
  <c r="J105" i="9"/>
  <c r="M617" i="9"/>
  <c r="M170" i="9"/>
  <c r="Q170" i="1"/>
  <c r="J546" i="9"/>
  <c r="L553" i="9"/>
  <c r="L279" i="9"/>
  <c r="M544" i="9"/>
  <c r="L590" i="9"/>
  <c r="L687" i="9"/>
  <c r="L623" i="9"/>
  <c r="L358" i="9"/>
  <c r="M629" i="9"/>
  <c r="M687" i="9"/>
  <c r="L127" i="9"/>
  <c r="M259" i="9"/>
  <c r="J127" i="9"/>
  <c r="L588" i="9"/>
  <c r="L637" i="9"/>
  <c r="L432" i="9"/>
  <c r="L331" i="9"/>
  <c r="L711" i="9"/>
  <c r="M471" i="9"/>
  <c r="L282" i="9"/>
  <c r="J406" i="9"/>
  <c r="L606" i="9"/>
  <c r="L630" i="9"/>
  <c r="M637" i="9"/>
  <c r="L471" i="9"/>
  <c r="M364" i="9"/>
  <c r="L650" i="9"/>
  <c r="L708" i="9"/>
  <c r="L629" i="9"/>
  <c r="L243" i="9"/>
  <c r="M650" i="9"/>
  <c r="M578" i="9"/>
  <c r="M656" i="9"/>
  <c r="L390" i="9"/>
  <c r="L312" i="9"/>
  <c r="L551" i="9"/>
  <c r="L450" i="9"/>
  <c r="J164" i="9"/>
  <c r="L130" i="9"/>
  <c r="L143" i="9"/>
  <c r="L216" i="9"/>
  <c r="L533" i="9"/>
  <c r="R170" i="1"/>
  <c r="M189" i="9" s="1"/>
  <c r="M142" i="9"/>
  <c r="M235" i="9"/>
  <c r="L447" i="9"/>
  <c r="M242" i="9"/>
  <c r="L242" i="9"/>
  <c r="M620" i="9"/>
  <c r="M262" i="9"/>
  <c r="L195" i="9"/>
  <c r="M117" i="9"/>
  <c r="L483" i="9"/>
  <c r="M334" i="9"/>
  <c r="L611" i="9"/>
  <c r="M671" i="9"/>
  <c r="M340" i="9"/>
  <c r="M468" i="9"/>
  <c r="L171" i="9"/>
  <c r="J228" i="9"/>
  <c r="K210" i="1"/>
  <c r="J156" i="9"/>
  <c r="M156" i="9"/>
  <c r="F62" i="2"/>
  <c r="F64" i="2" s="1"/>
  <c r="L86" i="9"/>
  <c r="M179" i="9"/>
  <c r="M413" i="9"/>
  <c r="M210" i="9"/>
  <c r="M171" i="9"/>
  <c r="L429" i="9"/>
  <c r="L438" i="9"/>
  <c r="L617" i="9"/>
  <c r="L638" i="9"/>
  <c r="L498" i="9"/>
  <c r="M272" i="9"/>
  <c r="M207" i="9"/>
  <c r="L510" i="9"/>
  <c r="L136" i="9"/>
  <c r="L424" i="9"/>
  <c r="L502" i="9"/>
  <c r="L421" i="9"/>
  <c r="L434" i="9"/>
  <c r="L335" i="9"/>
  <c r="L399" i="9"/>
  <c r="L564" i="9"/>
  <c r="L413" i="9"/>
  <c r="L704" i="9"/>
  <c r="M625" i="9"/>
  <c r="M661" i="9"/>
  <c r="L402" i="9"/>
  <c r="L706" i="9"/>
  <c r="M613" i="9"/>
  <c r="L661" i="9"/>
  <c r="L211" i="9"/>
  <c r="J589" i="9"/>
  <c r="L589" i="9"/>
  <c r="J403" i="9"/>
  <c r="L403" i="9"/>
  <c r="M601" i="9"/>
  <c r="M673" i="9"/>
  <c r="L219" i="9"/>
  <c r="L517" i="9"/>
  <c r="L235" i="9"/>
  <c r="M535" i="9"/>
  <c r="M383" i="9"/>
  <c r="L174" i="9"/>
  <c r="M302" i="9"/>
  <c r="M204" i="9"/>
  <c r="L601" i="9"/>
  <c r="L649" i="9"/>
  <c r="L673" i="9"/>
  <c r="L294" i="9"/>
  <c r="M435" i="9"/>
  <c r="L87" i="9"/>
  <c r="L259" i="9"/>
  <c r="L465" i="9"/>
  <c r="L501" i="9"/>
  <c r="M538" i="9"/>
  <c r="M380" i="9"/>
  <c r="M358" i="9"/>
  <c r="L309" i="9"/>
  <c r="L614" i="9"/>
  <c r="L647" i="9"/>
  <c r="L668" i="9"/>
  <c r="L678" i="9"/>
  <c r="L659" i="9"/>
  <c r="L538" i="9"/>
  <c r="L364" i="9"/>
  <c r="L544" i="9"/>
  <c r="M367" i="9"/>
  <c r="M638" i="9"/>
  <c r="M563" i="9"/>
  <c r="M411" i="9"/>
  <c r="M355" i="9"/>
  <c r="M614" i="9"/>
  <c r="M306" i="9"/>
  <c r="M432" i="9"/>
  <c r="J117" i="9"/>
  <c r="K119" i="1"/>
  <c r="L665" i="9"/>
  <c r="L329" i="9"/>
  <c r="L594" i="9"/>
  <c r="L694" i="9"/>
  <c r="M294" i="9"/>
  <c r="L177" i="9"/>
  <c r="M265" i="9"/>
  <c r="L541" i="9"/>
  <c r="L361" i="9"/>
  <c r="M517" i="9"/>
  <c r="M309" i="9"/>
  <c r="K276" i="1"/>
  <c r="L302" i="9" s="1"/>
  <c r="M174" i="9"/>
  <c r="M704" i="9"/>
  <c r="L435" i="9"/>
  <c r="L84" i="9"/>
  <c r="L204" i="9"/>
  <c r="L252" i="9"/>
  <c r="M282" i="9"/>
  <c r="M498" i="9"/>
  <c r="M532" i="9"/>
  <c r="M550" i="9"/>
  <c r="L355" i="9"/>
  <c r="L306" i="9"/>
  <c r="L662" i="9"/>
  <c r="L563" i="9"/>
  <c r="M678" i="9"/>
  <c r="L560" i="9"/>
  <c r="L380" i="9"/>
  <c r="L265" i="9"/>
  <c r="M213" i="9"/>
  <c r="M647" i="9"/>
  <c r="M219" i="9"/>
  <c r="M420" i="9"/>
  <c r="M711" i="9"/>
  <c r="M480" i="9"/>
  <c r="M331" i="9"/>
  <c r="M590" i="9"/>
  <c r="L374" i="9"/>
  <c r="L581" i="9"/>
  <c r="L148" i="9"/>
  <c r="M665" i="9"/>
  <c r="L326" i="9"/>
  <c r="L603" i="9"/>
  <c r="J144" i="9"/>
  <c r="M144" i="9"/>
  <c r="L144" i="9"/>
  <c r="J631" i="9"/>
  <c r="M631" i="9"/>
  <c r="J503" i="9"/>
  <c r="M503" i="9"/>
  <c r="M434" i="9"/>
  <c r="L417" i="9"/>
  <c r="L468" i="9"/>
  <c r="M593" i="9"/>
  <c r="M693" i="9"/>
  <c r="M507" i="9"/>
  <c r="L154" i="9"/>
  <c r="L666" i="9"/>
  <c r="J82" i="9"/>
  <c r="M226" i="9"/>
  <c r="M198" i="9"/>
  <c r="L613" i="9"/>
  <c r="L71" i="9"/>
  <c r="L213" i="9"/>
  <c r="L238" i="9"/>
  <c r="L507" i="9"/>
  <c r="L529" i="9"/>
  <c r="L407" i="9"/>
  <c r="L367" i="9"/>
  <c r="L681" i="9"/>
  <c r="L705" i="9"/>
  <c r="M596" i="9"/>
  <c r="L492" i="9"/>
  <c r="M201" i="9"/>
  <c r="L602" i="9"/>
  <c r="M441" i="9"/>
  <c r="M553" i="9"/>
  <c r="L193" i="9"/>
  <c r="J154" i="9"/>
  <c r="L365" i="9"/>
  <c r="L384" i="9"/>
  <c r="L396" i="9"/>
  <c r="L508" i="9"/>
  <c r="L579" i="9"/>
  <c r="L663" i="9"/>
  <c r="L198" i="9"/>
  <c r="M492" i="9"/>
  <c r="L684" i="9"/>
  <c r="M477" i="9"/>
  <c r="M286" i="9"/>
  <c r="M192" i="9"/>
  <c r="L210" i="9"/>
  <c r="L414" i="9"/>
  <c r="L456" i="9"/>
  <c r="L477" i="9"/>
  <c r="L523" i="9"/>
  <c r="L401" i="9"/>
  <c r="L346" i="9"/>
  <c r="L693" i="9"/>
  <c r="L441" i="9"/>
  <c r="M300" i="9"/>
  <c r="M681" i="9"/>
  <c r="L142" i="9"/>
  <c r="L393" i="9"/>
  <c r="L642" i="9"/>
  <c r="R842" i="1"/>
  <c r="J385" i="9"/>
  <c r="J595" i="9"/>
  <c r="J425" i="9"/>
  <c r="M425" i="9"/>
  <c r="J397" i="9"/>
  <c r="M397" i="9"/>
  <c r="J643" i="9"/>
  <c r="J509" i="9"/>
  <c r="M509" i="9"/>
  <c r="J422" i="9"/>
  <c r="M422" i="9"/>
  <c r="J400" i="9"/>
  <c r="M400" i="9"/>
  <c r="J394" i="9"/>
  <c r="M394" i="9"/>
  <c r="M462" i="9"/>
  <c r="M229" i="9"/>
  <c r="M228" i="9"/>
  <c r="M177" i="9"/>
  <c r="M136" i="9"/>
  <c r="L164" i="9"/>
  <c r="M429" i="9"/>
  <c r="L80" i="9"/>
  <c r="L201" i="9"/>
  <c r="L276" i="9"/>
  <c r="M447" i="9"/>
  <c r="L480" i="9"/>
  <c r="L495" i="9"/>
  <c r="M510" i="9"/>
  <c r="M374" i="9"/>
  <c r="L404" i="9"/>
  <c r="L340" i="9"/>
  <c r="L303" i="9"/>
  <c r="M581" i="9"/>
  <c r="M635" i="9"/>
  <c r="L656" i="9"/>
  <c r="L696" i="9"/>
  <c r="L718" i="9"/>
  <c r="L249" i="9"/>
  <c r="L526" i="9"/>
  <c r="M560" i="9"/>
  <c r="L489" i="9"/>
  <c r="M569" i="9"/>
  <c r="M407" i="9"/>
  <c r="M495" i="9"/>
  <c r="M438" i="9"/>
  <c r="M395" i="9"/>
  <c r="M303" i="9"/>
  <c r="L635" i="9"/>
  <c r="L532" i="9"/>
  <c r="M626" i="9"/>
  <c r="J148" i="9"/>
  <c r="M608" i="9"/>
  <c r="L226" i="9"/>
  <c r="M649" i="9"/>
  <c r="M417" i="9"/>
  <c r="M599" i="9"/>
  <c r="L207" i="9"/>
  <c r="L272" i="9"/>
  <c r="L474" i="9"/>
  <c r="M489" i="9"/>
  <c r="L535" i="9"/>
  <c r="L547" i="9"/>
  <c r="L395" i="9"/>
  <c r="M352" i="9"/>
  <c r="M623" i="9"/>
  <c r="M708" i="9"/>
  <c r="M453" i="9"/>
  <c r="L383" i="9"/>
  <c r="L569" i="9"/>
  <c r="M526" i="9"/>
  <c r="M465" i="9"/>
  <c r="M401" i="9"/>
  <c r="L352" i="9"/>
  <c r="M346" i="9"/>
  <c r="M696" i="9"/>
  <c r="M404" i="9"/>
  <c r="L453" i="9"/>
  <c r="M684" i="9"/>
  <c r="M523" i="9"/>
  <c r="M276" i="9"/>
  <c r="L263" i="9"/>
  <c r="L625" i="9"/>
  <c r="M296" i="9"/>
  <c r="K270" i="1"/>
  <c r="L296" i="9" s="1"/>
  <c r="L567" i="9"/>
  <c r="J419" i="9"/>
  <c r="M419" i="9"/>
  <c r="L418" i="9"/>
  <c r="J373" i="9"/>
  <c r="L372" i="9"/>
  <c r="J321" i="9"/>
  <c r="L320" i="9"/>
  <c r="J278" i="9"/>
  <c r="K255" i="1"/>
  <c r="L278" i="9" s="1"/>
  <c r="L277" i="9"/>
  <c r="L156" i="9"/>
  <c r="J664" i="9"/>
  <c r="M664" i="9"/>
  <c r="J580" i="9"/>
  <c r="M580" i="9"/>
  <c r="J327" i="9"/>
  <c r="J330" i="9"/>
  <c r="M330" i="9"/>
  <c r="J707" i="9"/>
  <c r="M707" i="9"/>
  <c r="J604" i="9"/>
  <c r="M604" i="9"/>
  <c r="J568" i="9"/>
  <c r="J667" i="9"/>
  <c r="M667" i="9"/>
  <c r="J640" i="9"/>
  <c r="M640" i="9"/>
  <c r="J565" i="9"/>
  <c r="M565" i="9"/>
  <c r="J382" i="9"/>
  <c r="M382" i="9"/>
  <c r="J212" i="9"/>
  <c r="M212" i="9"/>
  <c r="J506" i="9"/>
  <c r="J616" i="9"/>
  <c r="J305" i="9"/>
  <c r="M305" i="9"/>
  <c r="K279" i="1"/>
  <c r="L305" i="9" s="1"/>
  <c r="J416" i="9"/>
  <c r="M416" i="9"/>
  <c r="J619" i="9"/>
  <c r="M619" i="9"/>
  <c r="L322" i="9"/>
  <c r="J322" i="9"/>
  <c r="F57" i="2"/>
  <c r="L444" i="9"/>
  <c r="M504" i="9"/>
  <c r="L343" i="9"/>
  <c r="L300" i="9"/>
  <c r="M641" i="9"/>
  <c r="M520" i="9"/>
  <c r="M312" i="9"/>
  <c r="L587" i="9"/>
  <c r="M398" i="9"/>
  <c r="M377" i="9"/>
  <c r="L223" i="9"/>
  <c r="M328" i="9"/>
  <c r="L337" i="9"/>
  <c r="J337" i="9"/>
  <c r="L304" i="9"/>
  <c r="L381" i="9"/>
  <c r="L415" i="9"/>
  <c r="L505" i="9"/>
  <c r="L615" i="9"/>
  <c r="L618" i="9"/>
  <c r="L639" i="9"/>
  <c r="L316" i="9"/>
  <c r="J316" i="9"/>
  <c r="L674" i="9"/>
  <c r="J674" i="9"/>
  <c r="L389" i="9"/>
  <c r="J389" i="9"/>
  <c r="L651" i="9"/>
  <c r="M572" i="9"/>
  <c r="J572" i="9"/>
  <c r="L609" i="9"/>
  <c r="M486" i="9"/>
  <c r="J486" i="9"/>
  <c r="L653" i="9"/>
  <c r="J653" i="9"/>
  <c r="L317" i="9"/>
  <c r="L297" i="9"/>
  <c r="J297" i="9"/>
  <c r="L232" i="9"/>
  <c r="J479" i="9"/>
  <c r="L478" i="9"/>
  <c r="J485" i="9"/>
  <c r="L484" i="9"/>
  <c r="L192" i="9"/>
  <c r="K234" i="1"/>
  <c r="L254" i="9" s="1"/>
  <c r="L76" i="9"/>
  <c r="M254" i="9"/>
  <c r="M130" i="9"/>
  <c r="L262" i="9"/>
  <c r="L423" i="9"/>
  <c r="L325" i="9"/>
  <c r="L290" i="9"/>
  <c r="M587" i="9"/>
  <c r="M602" i="9"/>
  <c r="M426" i="9"/>
  <c r="L699" i="9"/>
  <c r="L641" i="9"/>
  <c r="L504" i="9"/>
  <c r="M423" i="9"/>
  <c r="M392" i="9"/>
  <c r="L255" i="9"/>
  <c r="M575" i="9"/>
  <c r="J575" i="9"/>
  <c r="M529" i="9"/>
  <c r="M86" i="9"/>
  <c r="J452" i="9"/>
  <c r="L451" i="9"/>
  <c r="J491" i="9"/>
  <c r="L490" i="9"/>
  <c r="M223" i="9"/>
  <c r="M216" i="9"/>
  <c r="M126" i="9"/>
  <c r="L599" i="9"/>
  <c r="L269" i="9"/>
  <c r="L411" i="9"/>
  <c r="L426" i="9"/>
  <c r="L392" i="9"/>
  <c r="L605" i="9"/>
  <c r="L620" i="9"/>
  <c r="L632" i="9"/>
  <c r="M702" i="9"/>
  <c r="L462" i="9"/>
  <c r="M566" i="9"/>
  <c r="M584" i="9"/>
  <c r="M290" i="9"/>
  <c r="L593" i="9"/>
  <c r="M474" i="9"/>
  <c r="M361" i="9"/>
  <c r="M611" i="9"/>
  <c r="M541" i="9"/>
  <c r="M450" i="9"/>
  <c r="M343" i="9"/>
  <c r="M269" i="9"/>
  <c r="M705" i="9"/>
  <c r="M483" i="9"/>
  <c r="L334" i="9"/>
  <c r="M547" i="9"/>
  <c r="L328" i="9"/>
  <c r="M322" i="9"/>
  <c r="L349" i="9"/>
  <c r="J349" i="9"/>
  <c r="L608" i="9"/>
  <c r="M325" i="9"/>
  <c r="M456" i="9"/>
  <c r="L459" i="9"/>
  <c r="J459" i="9"/>
  <c r="L557" i="9"/>
  <c r="J557" i="9"/>
  <c r="L688" i="9"/>
  <c r="L644" i="9"/>
  <c r="J644" i="9"/>
  <c r="L496" i="9"/>
  <c r="M715" i="9"/>
  <c r="J715" i="9"/>
  <c r="L515" i="9"/>
  <c r="M278" i="9"/>
  <c r="M167" i="9"/>
  <c r="M255" i="9"/>
  <c r="L420" i="9"/>
  <c r="M514" i="9"/>
  <c r="L520" i="9"/>
  <c r="L377" i="9"/>
  <c r="L398" i="9"/>
  <c r="L319" i="9"/>
  <c r="L584" i="9"/>
  <c r="L596" i="9"/>
  <c r="L626" i="9"/>
  <c r="L671" i="9"/>
  <c r="M699" i="9"/>
  <c r="L566" i="9"/>
  <c r="M668" i="9"/>
  <c r="M444" i="9"/>
  <c r="L702" i="9"/>
  <c r="M632" i="9"/>
  <c r="M414" i="9"/>
  <c r="M319" i="9"/>
  <c r="L514" i="9"/>
  <c r="L690" i="9"/>
  <c r="J690" i="9"/>
  <c r="M653" i="9"/>
  <c r="M297" i="9"/>
  <c r="L286" i="9"/>
  <c r="M605" i="9"/>
  <c r="L386" i="9"/>
  <c r="J386" i="9"/>
  <c r="L685" i="9"/>
  <c r="L585" i="9"/>
  <c r="K128" i="1"/>
  <c r="L140" i="9"/>
  <c r="L709" i="9"/>
  <c r="J464" i="9"/>
  <c r="L463" i="9"/>
  <c r="J473" i="9"/>
  <c r="L472" i="9"/>
  <c r="L591" i="9"/>
  <c r="L697" i="9"/>
  <c r="L561" i="9"/>
  <c r="L669" i="9"/>
  <c r="L657" i="9"/>
  <c r="L645" i="9"/>
  <c r="L633" i="9"/>
  <c r="L621" i="9"/>
  <c r="L597" i="9"/>
  <c r="L573" i="9"/>
  <c r="L548" i="9"/>
  <c r="L542" i="9"/>
  <c r="L536" i="9"/>
  <c r="L530" i="9"/>
  <c r="L524" i="9"/>
  <c r="L518" i="9"/>
  <c r="J494" i="9"/>
  <c r="L493" i="9"/>
  <c r="J488" i="9"/>
  <c r="L487" i="9"/>
  <c r="J482" i="9"/>
  <c r="L481" i="9"/>
  <c r="J476" i="9"/>
  <c r="L475" i="9"/>
  <c r="J470" i="9"/>
  <c r="L469" i="9"/>
  <c r="J461" i="9"/>
  <c r="L460" i="9"/>
  <c r="J455" i="9"/>
  <c r="L454" i="9"/>
  <c r="J449" i="9"/>
  <c r="L448" i="9"/>
  <c r="J446" i="9"/>
  <c r="L445" i="9"/>
  <c r="J443" i="9"/>
  <c r="L442" i="9"/>
  <c r="J440" i="9"/>
  <c r="L439" i="9"/>
  <c r="L430" i="9"/>
  <c r="J366" i="9"/>
  <c r="J363" i="9"/>
  <c r="L362" i="9"/>
  <c r="J360" i="9"/>
  <c r="L359" i="9"/>
  <c r="J357" i="9"/>
  <c r="L356" i="9"/>
  <c r="L307" i="9"/>
  <c r="K243" i="1"/>
  <c r="L264" i="9" s="1"/>
  <c r="J264" i="9"/>
  <c r="L115" i="9"/>
  <c r="L196" i="9"/>
  <c r="L151" i="9"/>
  <c r="J151" i="9"/>
  <c r="L202" i="9"/>
  <c r="L92" i="9"/>
  <c r="J92" i="9"/>
  <c r="M195" i="9"/>
  <c r="M238" i="9"/>
  <c r="M123" i="9"/>
  <c r="M154" i="9"/>
  <c r="L77" i="9"/>
  <c r="L572" i="9"/>
  <c r="L575" i="9"/>
  <c r="L208" i="9"/>
  <c r="L168" i="9"/>
  <c r="J168" i="9"/>
  <c r="L133" i="9"/>
  <c r="J133" i="9"/>
  <c r="L157" i="9"/>
  <c r="J157" i="9"/>
  <c r="L224" i="9"/>
  <c r="J119" i="9"/>
  <c r="K137" i="1"/>
  <c r="L149" i="9"/>
  <c r="L180" i="9"/>
  <c r="J180" i="9"/>
  <c r="M153" i="9"/>
  <c r="L120" i="9"/>
  <c r="J120" i="9"/>
  <c r="L160" i="9"/>
  <c r="J160" i="9"/>
  <c r="M151" i="9"/>
  <c r="M160" i="9"/>
  <c r="L715" i="9"/>
  <c r="J245" i="9"/>
  <c r="L245" i="9"/>
  <c r="L183" i="9"/>
  <c r="J183" i="9"/>
  <c r="K158" i="1"/>
  <c r="L172" i="9"/>
  <c r="L139" i="9"/>
  <c r="J139" i="9"/>
  <c r="L99" i="9"/>
  <c r="J99" i="9"/>
  <c r="M249" i="9"/>
  <c r="L102" i="9"/>
  <c r="J102" i="9"/>
  <c r="M252" i="9"/>
  <c r="K101" i="1"/>
  <c r="L112" i="9"/>
  <c r="L190" i="9"/>
  <c r="K116" i="1"/>
  <c r="L128" i="9"/>
  <c r="L236" i="9"/>
  <c r="M349" i="9"/>
  <c r="K161" i="1"/>
  <c r="L175" i="9"/>
  <c r="M79" i="9"/>
  <c r="K134" i="1"/>
  <c r="L146" i="9"/>
  <c r="K125" i="1"/>
  <c r="L137" i="9"/>
  <c r="J73" i="9"/>
  <c r="L89" i="9"/>
  <c r="J89" i="9"/>
  <c r="L82" i="9"/>
  <c r="M92" i="9"/>
  <c r="M232" i="9"/>
  <c r="K195" i="1"/>
  <c r="L212" i="9" s="1"/>
  <c r="K83" i="1"/>
  <c r="L94" i="9"/>
  <c r="M120" i="9"/>
  <c r="L123" i="9"/>
  <c r="J242" i="9"/>
  <c r="L108" i="9"/>
  <c r="J108" i="9"/>
  <c r="M152" i="9"/>
  <c r="K122" i="1"/>
  <c r="L134" i="9"/>
  <c r="L145" i="9"/>
  <c r="J145" i="9"/>
  <c r="L111" i="9"/>
  <c r="J111" i="9"/>
  <c r="L114" i="9"/>
  <c r="J114" i="9"/>
  <c r="K80" i="1"/>
  <c r="L90" i="9"/>
  <c r="J153" i="9"/>
  <c r="L214" i="9"/>
  <c r="L96" i="9"/>
  <c r="J96" i="9"/>
  <c r="L121" i="9"/>
  <c r="L88" i="9"/>
  <c r="J88" i="9"/>
  <c r="L85" i="9"/>
  <c r="J85" i="9"/>
  <c r="L81" i="9"/>
  <c r="J81" i="9"/>
  <c r="L78" i="9"/>
  <c r="J78" i="9"/>
  <c r="L72" i="9"/>
  <c r="J72" i="9"/>
  <c r="P685" i="1"/>
  <c r="G12" i="7"/>
  <c r="K98" i="1"/>
  <c r="K92" i="1"/>
  <c r="M366" i="9"/>
  <c r="M338" i="9"/>
  <c r="I312" i="1"/>
  <c r="M341" i="9"/>
  <c r="I315" i="1"/>
  <c r="M344" i="9"/>
  <c r="I318" i="1"/>
  <c r="M347" i="9"/>
  <c r="I321" i="1"/>
  <c r="M350" i="9"/>
  <c r="I324" i="1"/>
  <c r="M353" i="9"/>
  <c r="I327" i="1"/>
  <c r="M77" i="9"/>
  <c r="M80" i="9"/>
  <c r="M74" i="9"/>
  <c r="M87" i="9"/>
  <c r="M78" i="9"/>
  <c r="M81" i="9"/>
  <c r="M85" i="9"/>
  <c r="M84" i="9"/>
  <c r="M88" i="9"/>
  <c r="M72" i="9"/>
  <c r="G39" i="2"/>
  <c r="I39" i="2" s="1"/>
  <c r="G40" i="2" s="1"/>
  <c r="J40" i="2" s="1"/>
  <c r="I842" i="1"/>
  <c r="H8" i="14"/>
  <c r="J8" i="14" s="1"/>
  <c r="H9" i="14"/>
  <c r="J9" i="14" s="1"/>
  <c r="H843" i="1"/>
  <c r="G843" i="1"/>
  <c r="V843" i="1" s="1"/>
  <c r="H7" i="14"/>
  <c r="K7" i="14" s="1"/>
  <c r="B3" i="14"/>
  <c r="O28" i="9"/>
  <c r="O15" i="9"/>
  <c r="O16" i="9"/>
  <c r="O17" i="9"/>
  <c r="O18" i="9"/>
  <c r="N511" i="9"/>
  <c r="N409" i="9"/>
  <c r="N410" i="9"/>
  <c r="N408" i="9"/>
  <c r="N368" i="9"/>
  <c r="N285" i="9"/>
  <c r="N247" i="9"/>
  <c r="N246" i="9"/>
  <c r="N240" i="9"/>
  <c r="N241" i="9"/>
  <c r="N239" i="9"/>
  <c r="N221" i="9"/>
  <c r="N222" i="9"/>
  <c r="N220" i="9"/>
  <c r="N187" i="9"/>
  <c r="N188" i="9"/>
  <c r="N186" i="9"/>
  <c r="N185" i="9"/>
  <c r="N89" i="9"/>
  <c r="N86" i="9"/>
  <c r="N76" i="9"/>
  <c r="N28" i="9"/>
  <c r="H986" i="9"/>
  <c r="I986" i="9"/>
  <c r="K986" i="9"/>
  <c r="I985" i="9"/>
  <c r="K985" i="9"/>
  <c r="H985" i="9"/>
  <c r="H995" i="9"/>
  <c r="I995" i="9"/>
  <c r="K995" i="9"/>
  <c r="I994" i="9"/>
  <c r="K994" i="9"/>
  <c r="H994" i="9"/>
  <c r="H989" i="9"/>
  <c r="I989" i="9"/>
  <c r="K989" i="9"/>
  <c r="I988" i="9"/>
  <c r="K988" i="9"/>
  <c r="H988" i="9"/>
  <c r="H998" i="9"/>
  <c r="I998" i="9"/>
  <c r="K998" i="9"/>
  <c r="I997" i="9"/>
  <c r="K997" i="9"/>
  <c r="H997" i="9"/>
  <c r="H980" i="9"/>
  <c r="I980" i="9"/>
  <c r="K980" i="9"/>
  <c r="I979" i="9"/>
  <c r="K979" i="9"/>
  <c r="H979" i="9"/>
  <c r="H977" i="9"/>
  <c r="I977" i="9"/>
  <c r="K977" i="9"/>
  <c r="I976" i="9"/>
  <c r="K976" i="9"/>
  <c r="H976" i="9"/>
  <c r="H974" i="9"/>
  <c r="I974" i="9"/>
  <c r="K974" i="9"/>
  <c r="I973" i="9"/>
  <c r="K973" i="9"/>
  <c r="H973" i="9"/>
  <c r="H971" i="9"/>
  <c r="I971" i="9"/>
  <c r="K971" i="9"/>
  <c r="I970" i="9"/>
  <c r="K970" i="9"/>
  <c r="H970" i="9"/>
  <c r="H1010" i="9"/>
  <c r="I1010" i="9"/>
  <c r="K1010" i="9"/>
  <c r="I1009" i="9"/>
  <c r="K1009" i="9"/>
  <c r="H1009" i="9"/>
  <c r="H968" i="9"/>
  <c r="I968" i="9"/>
  <c r="K968" i="9"/>
  <c r="I967" i="9"/>
  <c r="K967" i="9"/>
  <c r="H967" i="9"/>
  <c r="H1007" i="9"/>
  <c r="I1007" i="9"/>
  <c r="K1007" i="9"/>
  <c r="M1007" i="9"/>
  <c r="I1006" i="9"/>
  <c r="K1006" i="9"/>
  <c r="H1006" i="9"/>
  <c r="H965" i="9"/>
  <c r="I965" i="9"/>
  <c r="K965" i="9"/>
  <c r="M965" i="9"/>
  <c r="I964" i="9"/>
  <c r="K964" i="9"/>
  <c r="H964" i="9"/>
  <c r="H962" i="9"/>
  <c r="I962" i="9"/>
  <c r="K962" i="9"/>
  <c r="I961" i="9"/>
  <c r="K961" i="9"/>
  <c r="H961" i="9"/>
  <c r="H959" i="9"/>
  <c r="I959" i="9"/>
  <c r="K959" i="9"/>
  <c r="I958" i="9"/>
  <c r="K958" i="9"/>
  <c r="H958" i="9"/>
  <c r="H953" i="9"/>
  <c r="I953" i="9"/>
  <c r="K953" i="9"/>
  <c r="I952" i="9"/>
  <c r="K952" i="9"/>
  <c r="H950" i="9"/>
  <c r="I950" i="9"/>
  <c r="K950" i="9"/>
  <c r="I949" i="9"/>
  <c r="K949" i="9"/>
  <c r="H949" i="9"/>
  <c r="H983" i="9"/>
  <c r="I983" i="9"/>
  <c r="K983" i="9"/>
  <c r="I982" i="9"/>
  <c r="K982" i="9"/>
  <c r="H982" i="9"/>
  <c r="H947" i="9"/>
  <c r="I947" i="9"/>
  <c r="K947" i="9"/>
  <c r="I946" i="9"/>
  <c r="K946" i="9"/>
  <c r="H946" i="9"/>
  <c r="H1004" i="9"/>
  <c r="I1004" i="9"/>
  <c r="K1004" i="9"/>
  <c r="I1003" i="9"/>
  <c r="K1003" i="9"/>
  <c r="H1003" i="9"/>
  <c r="H992" i="9"/>
  <c r="I992" i="9"/>
  <c r="K992" i="9"/>
  <c r="I991" i="9"/>
  <c r="K991" i="9"/>
  <c r="H991" i="9"/>
  <c r="H1001" i="9"/>
  <c r="I1001" i="9"/>
  <c r="K1001" i="9"/>
  <c r="I1000" i="9"/>
  <c r="K1000" i="9"/>
  <c r="H1000" i="9"/>
  <c r="K943" i="9"/>
  <c r="H944" i="9"/>
  <c r="I944" i="9"/>
  <c r="K944" i="9"/>
  <c r="I943" i="9"/>
  <c r="H943" i="9"/>
  <c r="H941" i="9"/>
  <c r="I941" i="9"/>
  <c r="K941" i="9"/>
  <c r="I940" i="9"/>
  <c r="K940" i="9"/>
  <c r="H940" i="9"/>
  <c r="B15" i="5"/>
  <c r="J18" i="5"/>
  <c r="I19" i="5"/>
  <c r="I18" i="5"/>
  <c r="L258" i="1" l="1"/>
  <c r="K258" i="1"/>
  <c r="L492" i="1"/>
  <c r="K492" i="1"/>
  <c r="L522" i="9" s="1"/>
  <c r="L546" i="1"/>
  <c r="K546" i="1"/>
  <c r="L577" i="9" s="1"/>
  <c r="L342" i="1"/>
  <c r="K342" i="1"/>
  <c r="L370" i="9" s="1"/>
  <c r="L498" i="1"/>
  <c r="M528" i="9" s="1"/>
  <c r="K498" i="1"/>
  <c r="L528" i="9" s="1"/>
  <c r="L552" i="1"/>
  <c r="K552" i="1"/>
  <c r="L583" i="9" s="1"/>
  <c r="K309" i="1"/>
  <c r="L336" i="9" s="1"/>
  <c r="L669" i="1"/>
  <c r="M701" i="9" s="1"/>
  <c r="K669" i="1"/>
  <c r="L701" i="9" s="1"/>
  <c r="L471" i="1"/>
  <c r="M500" i="9" s="1"/>
  <c r="K471" i="1"/>
  <c r="L500" i="9" s="1"/>
  <c r="L324" i="1"/>
  <c r="K324" i="1"/>
  <c r="L318" i="1"/>
  <c r="K318" i="1"/>
  <c r="L312" i="1"/>
  <c r="K312" i="1"/>
  <c r="L660" i="1"/>
  <c r="M692" i="9" s="1"/>
  <c r="K660" i="1"/>
  <c r="L692" i="9" s="1"/>
  <c r="L327" i="1"/>
  <c r="K327" i="1"/>
  <c r="L321" i="1"/>
  <c r="K321" i="1"/>
  <c r="L315" i="1"/>
  <c r="K315" i="1"/>
  <c r="L540" i="1"/>
  <c r="M571" i="9" s="1"/>
  <c r="K540" i="1"/>
  <c r="L571" i="9" s="1"/>
  <c r="L504" i="1"/>
  <c r="M534" i="9" s="1"/>
  <c r="K504" i="1"/>
  <c r="L534" i="9" s="1"/>
  <c r="L438" i="1"/>
  <c r="M467" i="9" s="1"/>
  <c r="K438" i="1"/>
  <c r="L467" i="9" s="1"/>
  <c r="L648" i="1"/>
  <c r="M680" i="9" s="1"/>
  <c r="K648" i="1"/>
  <c r="L654" i="1"/>
  <c r="M686" i="9" s="1"/>
  <c r="K654" i="1"/>
  <c r="L686" i="9" s="1"/>
  <c r="L408" i="1"/>
  <c r="M437" i="9" s="1"/>
  <c r="K408" i="1"/>
  <c r="L378" i="1"/>
  <c r="M406" i="9" s="1"/>
  <c r="K378" i="1"/>
  <c r="L406" i="9" s="1"/>
  <c r="L597" i="1"/>
  <c r="M628" i="9" s="1"/>
  <c r="K597" i="1"/>
  <c r="L628" i="9" s="1"/>
  <c r="L516" i="1"/>
  <c r="M546" i="9" s="1"/>
  <c r="K516" i="1"/>
  <c r="L546" i="9" s="1"/>
  <c r="L624" i="1"/>
  <c r="K624" i="1"/>
  <c r="L655" i="9" s="1"/>
  <c r="K663" i="1"/>
  <c r="L695" i="9" s="1"/>
  <c r="J289" i="9"/>
  <c r="J200" i="9"/>
  <c r="J281" i="9"/>
  <c r="J655" i="9"/>
  <c r="J311" i="9"/>
  <c r="J500" i="9"/>
  <c r="J206" i="9"/>
  <c r="J467" i="9"/>
  <c r="J583" i="9"/>
  <c r="L189" i="9"/>
  <c r="S170" i="1"/>
  <c r="Q685" i="1"/>
  <c r="H12" i="7" s="1"/>
  <c r="I12" i="7" s="1"/>
  <c r="L552" i="9"/>
  <c r="L522" i="1"/>
  <c r="M552" i="9" s="1"/>
  <c r="J244" i="9"/>
  <c r="L225" i="1"/>
  <c r="M244" i="9" s="1"/>
  <c r="J391" i="9"/>
  <c r="L363" i="1"/>
  <c r="M391" i="9" s="1"/>
  <c r="K225" i="1"/>
  <c r="L244" i="9" s="1"/>
  <c r="J577" i="9"/>
  <c r="K249" i="1"/>
  <c r="L271" i="9" s="1"/>
  <c r="L297" i="1"/>
  <c r="M324" i="9" s="1"/>
  <c r="L388" i="9"/>
  <c r="L360" i="1"/>
  <c r="M388" i="9" s="1"/>
  <c r="J428" i="9"/>
  <c r="L399" i="1"/>
  <c r="M428" i="9" s="1"/>
  <c r="L306" i="1"/>
  <c r="M333" i="9" s="1"/>
  <c r="J552" i="9"/>
  <c r="L391" i="9"/>
  <c r="K201" i="1"/>
  <c r="L218" i="9" s="1"/>
  <c r="K228" i="1"/>
  <c r="L248" i="9" s="1"/>
  <c r="L228" i="1"/>
  <c r="M248" i="9" s="1"/>
  <c r="J218" i="9"/>
  <c r="J534" i="9"/>
  <c r="K177" i="1"/>
  <c r="L194" i="9" s="1"/>
  <c r="L177" i="1"/>
  <c r="M194" i="9" s="1"/>
  <c r="K222" i="1"/>
  <c r="L222" i="1"/>
  <c r="L369" i="9"/>
  <c r="K213" i="1"/>
  <c r="L231" i="9" s="1"/>
  <c r="J336" i="9"/>
  <c r="L309" i="1"/>
  <c r="M336" i="9" s="1"/>
  <c r="J379" i="9"/>
  <c r="L351" i="1"/>
  <c r="M379" i="9" s="1"/>
  <c r="K240" i="1"/>
  <c r="L261" i="9" s="1"/>
  <c r="L240" i="1"/>
  <c r="J376" i="9"/>
  <c r="L348" i="1"/>
  <c r="M376" i="9" s="1"/>
  <c r="J540" i="9"/>
  <c r="L510" i="1"/>
  <c r="M540" i="9" s="1"/>
  <c r="L576" i="1"/>
  <c r="M607" i="9" s="1"/>
  <c r="J559" i="9"/>
  <c r="L528" i="1"/>
  <c r="M559" i="9" s="1"/>
  <c r="J251" i="9"/>
  <c r="L231" i="1"/>
  <c r="J695" i="9"/>
  <c r="L663" i="1"/>
  <c r="M695" i="9" s="1"/>
  <c r="J248" i="9"/>
  <c r="L607" i="9"/>
  <c r="M267" i="9"/>
  <c r="K245" i="1"/>
  <c r="J267" i="9"/>
  <c r="J194" i="9"/>
  <c r="J607" i="9"/>
  <c r="M257" i="9"/>
  <c r="K236" i="1"/>
  <c r="J257" i="9"/>
  <c r="K251" i="1"/>
  <c r="M274" i="9"/>
  <c r="J274" i="9"/>
  <c r="I681" i="1"/>
  <c r="J713" i="9"/>
  <c r="J292" i="9"/>
  <c r="M292" i="9"/>
  <c r="K266" i="1"/>
  <c r="J314" i="9"/>
  <c r="M314" i="9"/>
  <c r="K287" i="1"/>
  <c r="K285" i="1"/>
  <c r="L311" i="9" s="1"/>
  <c r="L228" i="9"/>
  <c r="M311" i="9"/>
  <c r="J271" i="9"/>
  <c r="M271" i="9"/>
  <c r="K146" i="1"/>
  <c r="L159" i="9" s="1"/>
  <c r="M107" i="9"/>
  <c r="K95" i="1"/>
  <c r="L107" i="9" s="1"/>
  <c r="J122" i="9"/>
  <c r="K110" i="1"/>
  <c r="L122" i="9" s="1"/>
  <c r="J116" i="9"/>
  <c r="K104" i="1"/>
  <c r="L116" i="9" s="1"/>
  <c r="M75" i="9"/>
  <c r="K65" i="1"/>
  <c r="L75" i="9" s="1"/>
  <c r="J182" i="9"/>
  <c r="L182" i="9"/>
  <c r="J101" i="9"/>
  <c r="K89" i="1"/>
  <c r="L101" i="9" s="1"/>
  <c r="M82" i="9"/>
  <c r="K189" i="1"/>
  <c r="L206" i="9" s="1"/>
  <c r="M577" i="9"/>
  <c r="J261" i="9"/>
  <c r="L446" i="9"/>
  <c r="M473" i="9"/>
  <c r="J107" i="9"/>
  <c r="M116" i="9"/>
  <c r="L559" i="9"/>
  <c r="K183" i="1"/>
  <c r="L200" i="9" s="1"/>
  <c r="M101" i="9"/>
  <c r="M655" i="9"/>
  <c r="L376" i="9"/>
  <c r="K9" i="14"/>
  <c r="M76" i="9"/>
  <c r="L281" i="9"/>
  <c r="M357" i="9"/>
  <c r="M494" i="9"/>
  <c r="M200" i="9"/>
  <c r="J231" i="9"/>
  <c r="M231" i="9"/>
  <c r="M455" i="9"/>
  <c r="M470" i="9"/>
  <c r="M206" i="9"/>
  <c r="L379" i="9"/>
  <c r="L440" i="9"/>
  <c r="M482" i="9"/>
  <c r="M583" i="9"/>
  <c r="J628" i="9"/>
  <c r="L428" i="9"/>
  <c r="M464" i="9"/>
  <c r="M479" i="9"/>
  <c r="M182" i="9"/>
  <c r="J324" i="9"/>
  <c r="L324" i="9"/>
  <c r="J132" i="9"/>
  <c r="L132" i="9"/>
  <c r="M132" i="9"/>
  <c r="J528" i="9"/>
  <c r="J333" i="9"/>
  <c r="L333" i="9"/>
  <c r="J234" i="9"/>
  <c r="M234" i="9"/>
  <c r="J388" i="9"/>
  <c r="L540" i="9"/>
  <c r="M452" i="9"/>
  <c r="J76" i="9"/>
  <c r="K216" i="1"/>
  <c r="L234" i="9" s="1"/>
  <c r="J437" i="9"/>
  <c r="J522" i="9"/>
  <c r="J701" i="9"/>
  <c r="J680" i="9"/>
  <c r="J571" i="9"/>
  <c r="J299" i="9"/>
  <c r="K273" i="1"/>
  <c r="L299" i="9" s="1"/>
  <c r="L73" i="9"/>
  <c r="M522" i="9"/>
  <c r="L437" i="9"/>
  <c r="M73" i="9"/>
  <c r="L363" i="9"/>
  <c r="M440" i="9"/>
  <c r="L452" i="9"/>
  <c r="L485" i="9"/>
  <c r="L479" i="9"/>
  <c r="L470" i="9"/>
  <c r="J75" i="9"/>
  <c r="L357" i="9"/>
  <c r="M446" i="9"/>
  <c r="L455" i="9"/>
  <c r="L482" i="9"/>
  <c r="L473" i="9"/>
  <c r="L494" i="9"/>
  <c r="L464" i="9"/>
  <c r="M363" i="9"/>
  <c r="J159" i="9"/>
  <c r="M159" i="9"/>
  <c r="L360" i="9"/>
  <c r="M443" i="9"/>
  <c r="L449" i="9"/>
  <c r="L461" i="9"/>
  <c r="L488" i="9"/>
  <c r="L476" i="9"/>
  <c r="L491" i="9"/>
  <c r="M610" i="9"/>
  <c r="J610" i="9"/>
  <c r="J652" i="9"/>
  <c r="M652" i="9"/>
  <c r="L652" i="9"/>
  <c r="M122" i="9"/>
  <c r="M485" i="9"/>
  <c r="J516" i="9"/>
  <c r="M516" i="9"/>
  <c r="L516" i="9"/>
  <c r="J497" i="9"/>
  <c r="M497" i="9"/>
  <c r="L497" i="9"/>
  <c r="J689" i="9"/>
  <c r="L689" i="9"/>
  <c r="M689" i="9"/>
  <c r="J318" i="9"/>
  <c r="M318" i="9"/>
  <c r="K291" i="1"/>
  <c r="L318" i="9" s="1"/>
  <c r="M360" i="9"/>
  <c r="L443" i="9"/>
  <c r="M449" i="9"/>
  <c r="M461" i="9"/>
  <c r="M488" i="9"/>
  <c r="M476" i="9"/>
  <c r="M491" i="9"/>
  <c r="J692" i="9"/>
  <c r="J686" i="9"/>
  <c r="L586" i="9"/>
  <c r="J586" i="9"/>
  <c r="M586" i="9"/>
  <c r="L141" i="9"/>
  <c r="J141" i="9"/>
  <c r="M141" i="9"/>
  <c r="J710" i="9"/>
  <c r="M710" i="9"/>
  <c r="L710" i="9"/>
  <c r="J592" i="9"/>
  <c r="M592" i="9"/>
  <c r="L592" i="9"/>
  <c r="L698" i="9"/>
  <c r="J698" i="9"/>
  <c r="M698" i="9"/>
  <c r="L562" i="9"/>
  <c r="J562" i="9"/>
  <c r="M562" i="9"/>
  <c r="J670" i="9"/>
  <c r="M670" i="9"/>
  <c r="L670" i="9"/>
  <c r="M658" i="9"/>
  <c r="J658" i="9"/>
  <c r="J646" i="9"/>
  <c r="M646" i="9"/>
  <c r="L646" i="9"/>
  <c r="M634" i="9"/>
  <c r="J634" i="9"/>
  <c r="J622" i="9"/>
  <c r="M622" i="9"/>
  <c r="L622" i="9"/>
  <c r="J598" i="9"/>
  <c r="M598" i="9"/>
  <c r="L598" i="9"/>
  <c r="J574" i="9"/>
  <c r="M574" i="9"/>
  <c r="L574" i="9"/>
  <c r="J549" i="9"/>
  <c r="L549" i="9"/>
  <c r="M549" i="9"/>
  <c r="J543" i="9"/>
  <c r="L543" i="9"/>
  <c r="M543" i="9"/>
  <c r="M537" i="9"/>
  <c r="J537" i="9"/>
  <c r="L537" i="9"/>
  <c r="J531" i="9"/>
  <c r="M531" i="9"/>
  <c r="L531" i="9"/>
  <c r="J525" i="9"/>
  <c r="M525" i="9"/>
  <c r="L525" i="9"/>
  <c r="M519" i="9"/>
  <c r="J519" i="9"/>
  <c r="J431" i="9"/>
  <c r="L431" i="9"/>
  <c r="M431" i="9"/>
  <c r="K8" i="14"/>
  <c r="M370" i="9"/>
  <c r="J370" i="9"/>
  <c r="J354" i="9"/>
  <c r="L353" i="9"/>
  <c r="J351" i="9"/>
  <c r="L350" i="9"/>
  <c r="J348" i="9"/>
  <c r="L347" i="9"/>
  <c r="J345" i="9"/>
  <c r="L344" i="9"/>
  <c r="J342" i="9"/>
  <c r="L341" i="9"/>
  <c r="J339" i="9"/>
  <c r="L338" i="9"/>
  <c r="J308" i="9"/>
  <c r="K282" i="1"/>
  <c r="L308" i="9" s="1"/>
  <c r="M308" i="9"/>
  <c r="J215" i="9"/>
  <c r="M215" i="9"/>
  <c r="K198" i="1"/>
  <c r="L215" i="9" s="1"/>
  <c r="L113" i="9"/>
  <c r="J113" i="9"/>
  <c r="M113" i="9"/>
  <c r="J225" i="9"/>
  <c r="M225" i="9"/>
  <c r="K207" i="1"/>
  <c r="L70" i="9"/>
  <c r="J70" i="9"/>
  <c r="L79" i="9"/>
  <c r="J79" i="9"/>
  <c r="J95" i="9"/>
  <c r="J98" i="9"/>
  <c r="J129" i="9"/>
  <c r="M129" i="9"/>
  <c r="L129" i="9"/>
  <c r="J150" i="9"/>
  <c r="L150" i="9"/>
  <c r="M150" i="9"/>
  <c r="J209" i="9"/>
  <c r="K192" i="1"/>
  <c r="L209" i="9" s="1"/>
  <c r="M209" i="9"/>
  <c r="M104" i="9"/>
  <c r="J104" i="9"/>
  <c r="M110" i="9"/>
  <c r="J110" i="9"/>
  <c r="J91" i="9"/>
  <c r="M91" i="9"/>
  <c r="L91" i="9"/>
  <c r="J135" i="9"/>
  <c r="M135" i="9"/>
  <c r="L135" i="9"/>
  <c r="J147" i="9"/>
  <c r="L147" i="9"/>
  <c r="M147" i="9"/>
  <c r="J237" i="9"/>
  <c r="M237" i="9"/>
  <c r="K219" i="1"/>
  <c r="L237" i="9" s="1"/>
  <c r="J191" i="9"/>
  <c r="M191" i="9"/>
  <c r="K174" i="1"/>
  <c r="L191" i="9" s="1"/>
  <c r="J173" i="9"/>
  <c r="L173" i="9"/>
  <c r="M173" i="9"/>
  <c r="J203" i="9"/>
  <c r="M203" i="9"/>
  <c r="K186" i="1"/>
  <c r="L203" i="9" s="1"/>
  <c r="J138" i="9"/>
  <c r="M138" i="9"/>
  <c r="L138" i="9"/>
  <c r="J197" i="9"/>
  <c r="K180" i="1"/>
  <c r="L197" i="9" s="1"/>
  <c r="M197" i="9"/>
  <c r="J7" i="14"/>
  <c r="M70" i="9"/>
  <c r="J176" i="9"/>
  <c r="L176" i="9"/>
  <c r="M176" i="9"/>
  <c r="J18" i="7"/>
  <c r="I18" i="7"/>
  <c r="L104" i="9"/>
  <c r="L110" i="9"/>
  <c r="I429" i="1"/>
  <c r="M457" i="9"/>
  <c r="M260" i="9"/>
  <c r="K842" i="1"/>
  <c r="L842" i="1"/>
  <c r="J22" i="1"/>
  <c r="L429" i="1" l="1"/>
  <c r="K429" i="1"/>
  <c r="L681" i="1"/>
  <c r="K681" i="1"/>
  <c r="J12" i="7"/>
  <c r="R685" i="1"/>
  <c r="S685" i="1"/>
  <c r="I267" i="1"/>
  <c r="L267" i="1" s="1"/>
  <c r="L292" i="9"/>
  <c r="J714" i="9"/>
  <c r="L713" i="9"/>
  <c r="I288" i="1"/>
  <c r="L288" i="1" s="1"/>
  <c r="L314" i="9"/>
  <c r="L257" i="9"/>
  <c r="I237" i="1"/>
  <c r="L237" i="1" s="1"/>
  <c r="I252" i="1"/>
  <c r="L252" i="1" s="1"/>
  <c r="L274" i="9"/>
  <c r="L267" i="9"/>
  <c r="I246" i="1"/>
  <c r="L246" i="1" s="1"/>
  <c r="L225" i="9"/>
  <c r="K147" i="1"/>
  <c r="L345" i="9"/>
  <c r="L351" i="9"/>
  <c r="M339" i="9"/>
  <c r="L680" i="9"/>
  <c r="M351" i="9"/>
  <c r="L339" i="9"/>
  <c r="M342" i="9"/>
  <c r="L354" i="9"/>
  <c r="M161" i="9"/>
  <c r="M348" i="9"/>
  <c r="M345" i="9"/>
  <c r="J161" i="9"/>
  <c r="L342" i="9"/>
  <c r="L348" i="9"/>
  <c r="M354" i="9"/>
  <c r="J458" i="9"/>
  <c r="L457" i="9"/>
  <c r="L98" i="9"/>
  <c r="L95" i="9"/>
  <c r="M95" i="9"/>
  <c r="M98" i="9"/>
  <c r="M261" i="9"/>
  <c r="I41" i="1"/>
  <c r="K41" i="1" s="1"/>
  <c r="I42" i="1" s="1"/>
  <c r="L42" i="1" s="1"/>
  <c r="N37" i="2"/>
  <c r="L37" i="2"/>
  <c r="I1011" i="9" s="1"/>
  <c r="K37" i="2"/>
  <c r="H1011" i="9" s="1"/>
  <c r="G37" i="2"/>
  <c r="J1009" i="9" s="1"/>
  <c r="J268" i="9" l="1"/>
  <c r="M268" i="9"/>
  <c r="K246" i="1"/>
  <c r="L268" i="9" s="1"/>
  <c r="J258" i="9"/>
  <c r="K237" i="1"/>
  <c r="L258" i="9" s="1"/>
  <c r="M258" i="9"/>
  <c r="M293" i="9"/>
  <c r="K267" i="1"/>
  <c r="L293" i="9" s="1"/>
  <c r="J293" i="9"/>
  <c r="J275" i="9"/>
  <c r="K252" i="1"/>
  <c r="L275" i="9" s="1"/>
  <c r="M275" i="9"/>
  <c r="J315" i="9"/>
  <c r="K288" i="1"/>
  <c r="L315" i="9" s="1"/>
  <c r="M315" i="9"/>
  <c r="L161" i="9"/>
  <c r="I148" i="1"/>
  <c r="J682" i="9"/>
  <c r="I651" i="1"/>
  <c r="M682" i="9"/>
  <c r="K1011" i="9"/>
  <c r="L458" i="9"/>
  <c r="M458" i="9"/>
  <c r="M263" i="9"/>
  <c r="I37" i="2"/>
  <c r="J37" i="2"/>
  <c r="M1009" i="9" s="1"/>
  <c r="M37" i="2"/>
  <c r="P37" i="2" s="1"/>
  <c r="I914" i="9"/>
  <c r="K914" i="9"/>
  <c r="N914" i="9"/>
  <c r="H914" i="9"/>
  <c r="H907" i="9"/>
  <c r="I907" i="9"/>
  <c r="K907" i="9"/>
  <c r="N907" i="9"/>
  <c r="H908" i="9"/>
  <c r="I908" i="9"/>
  <c r="K908" i="9"/>
  <c r="N908" i="9"/>
  <c r="I906" i="9"/>
  <c r="K906" i="9"/>
  <c r="M906" i="9"/>
  <c r="N906" i="9"/>
  <c r="H906" i="9"/>
  <c r="N837" i="9"/>
  <c r="I837" i="9"/>
  <c r="K837" i="9"/>
  <c r="H837" i="9"/>
  <c r="H834" i="9"/>
  <c r="I834" i="9"/>
  <c r="K834" i="9"/>
  <c r="N834" i="9"/>
  <c r="H835" i="9"/>
  <c r="I835" i="9"/>
  <c r="K835" i="9"/>
  <c r="N835" i="9"/>
  <c r="I833" i="9"/>
  <c r="K833" i="9"/>
  <c r="M833" i="9"/>
  <c r="N833" i="9"/>
  <c r="H833" i="9"/>
  <c r="H726" i="9"/>
  <c r="I726" i="9"/>
  <c r="K726" i="9"/>
  <c r="N726" i="9"/>
  <c r="H727" i="9"/>
  <c r="I727" i="9"/>
  <c r="K727" i="9"/>
  <c r="N727" i="9"/>
  <c r="I725" i="9"/>
  <c r="K725" i="9"/>
  <c r="N725" i="9"/>
  <c r="H725" i="9"/>
  <c r="H722" i="9"/>
  <c r="I722" i="9"/>
  <c r="K722" i="9"/>
  <c r="N722" i="9"/>
  <c r="H723" i="9"/>
  <c r="I723" i="9"/>
  <c r="K723" i="9"/>
  <c r="N723" i="9"/>
  <c r="I721" i="9"/>
  <c r="J721" i="9"/>
  <c r="K721" i="9"/>
  <c r="M721" i="9"/>
  <c r="N721" i="9"/>
  <c r="H721" i="9"/>
  <c r="I720" i="9"/>
  <c r="K720" i="9"/>
  <c r="N720" i="9"/>
  <c r="H720" i="9"/>
  <c r="N19" i="9"/>
  <c r="N20" i="9"/>
  <c r="N21" i="9"/>
  <c r="N9" i="9"/>
  <c r="N8" i="9"/>
  <c r="N7" i="9"/>
  <c r="N6" i="9"/>
  <c r="N15" i="9"/>
  <c r="N16" i="9"/>
  <c r="N17" i="9"/>
  <c r="I511" i="9"/>
  <c r="K511" i="9"/>
  <c r="M511" i="9"/>
  <c r="H511" i="9"/>
  <c r="I409" i="9"/>
  <c r="K409" i="9"/>
  <c r="H410" i="9"/>
  <c r="I410" i="9"/>
  <c r="K410" i="9"/>
  <c r="I408" i="9"/>
  <c r="K408" i="9"/>
  <c r="M408" i="9"/>
  <c r="H408" i="9"/>
  <c r="I368" i="9"/>
  <c r="K368" i="9"/>
  <c r="H368" i="9"/>
  <c r="H285" i="9"/>
  <c r="I285" i="9"/>
  <c r="K285" i="9"/>
  <c r="H264" i="9"/>
  <c r="H254" i="9"/>
  <c r="I247" i="9"/>
  <c r="K247" i="9"/>
  <c r="I246" i="9"/>
  <c r="K246" i="9"/>
  <c r="M246" i="9"/>
  <c r="H246" i="9"/>
  <c r="I240" i="9"/>
  <c r="K240" i="9"/>
  <c r="I241" i="9"/>
  <c r="K241" i="9"/>
  <c r="I239" i="9"/>
  <c r="K239" i="9"/>
  <c r="M239" i="9"/>
  <c r="H239" i="9"/>
  <c r="I221" i="9"/>
  <c r="K221" i="9"/>
  <c r="H222" i="9"/>
  <c r="I222" i="9"/>
  <c r="K222" i="9"/>
  <c r="I220" i="9"/>
  <c r="K220" i="9"/>
  <c r="M220" i="9"/>
  <c r="H220" i="9"/>
  <c r="H187" i="9"/>
  <c r="I187" i="9"/>
  <c r="K187" i="9"/>
  <c r="H188" i="9"/>
  <c r="I188" i="9"/>
  <c r="K188" i="9"/>
  <c r="I186" i="9"/>
  <c r="K186" i="9"/>
  <c r="H186" i="9"/>
  <c r="I185" i="9"/>
  <c r="K185" i="9"/>
  <c r="H185" i="9"/>
  <c r="L651" i="1" l="1"/>
  <c r="K651" i="1"/>
  <c r="L148" i="1"/>
  <c r="M162" i="9" s="1"/>
  <c r="K148" i="1"/>
  <c r="J162" i="9"/>
  <c r="L682" i="9"/>
  <c r="L1009" i="9"/>
  <c r="G38" i="2"/>
  <c r="M266" i="9"/>
  <c r="M264" i="9"/>
  <c r="I719" i="9"/>
  <c r="J1011" i="9"/>
  <c r="M1011" i="9"/>
  <c r="O37" i="2"/>
  <c r="L1011" i="9" s="1"/>
  <c r="K719" i="9"/>
  <c r="I67" i="9"/>
  <c r="K67" i="9"/>
  <c r="I68" i="9"/>
  <c r="K68" i="9"/>
  <c r="I69" i="9"/>
  <c r="K69" i="9"/>
  <c r="H68" i="9"/>
  <c r="H69" i="9"/>
  <c r="N67" i="9"/>
  <c r="N68" i="9"/>
  <c r="N69" i="9"/>
  <c r="N73" i="9"/>
  <c r="H67" i="9"/>
  <c r="I66" i="9"/>
  <c r="K66" i="9"/>
  <c r="H66" i="9"/>
  <c r="I39" i="9"/>
  <c r="K39" i="9"/>
  <c r="I38" i="9"/>
  <c r="K38" i="9"/>
  <c r="I28" i="9"/>
  <c r="K28" i="9"/>
  <c r="H28" i="9"/>
  <c r="I15" i="9"/>
  <c r="K15" i="9"/>
  <c r="M15" i="9"/>
  <c r="I16" i="9"/>
  <c r="K16" i="9"/>
  <c r="I17" i="9"/>
  <c r="K17" i="9"/>
  <c r="H16" i="9"/>
  <c r="H17" i="9"/>
  <c r="H15" i="9"/>
  <c r="O11" i="9"/>
  <c r="O12" i="9"/>
  <c r="O13" i="9"/>
  <c r="O14" i="9"/>
  <c r="H12" i="9"/>
  <c r="I12" i="9"/>
  <c r="K12" i="9"/>
  <c r="H13" i="9"/>
  <c r="I13" i="9"/>
  <c r="K13" i="9"/>
  <c r="K11" i="9"/>
  <c r="I11" i="9"/>
  <c r="H11" i="9"/>
  <c r="M11" i="9"/>
  <c r="M12" i="9"/>
  <c r="O3" i="9"/>
  <c r="O4" i="9"/>
  <c r="O5" i="9"/>
  <c r="O6" i="9"/>
  <c r="O7" i="9"/>
  <c r="O8" i="9"/>
  <c r="O9" i="9"/>
  <c r="O10" i="9"/>
  <c r="O19" i="9"/>
  <c r="O20" i="9"/>
  <c r="O21" i="9"/>
  <c r="O22" i="9"/>
  <c r="O23" i="9"/>
  <c r="O24" i="9"/>
  <c r="O25" i="9"/>
  <c r="O26" i="9"/>
  <c r="O27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2" i="9"/>
  <c r="I7" i="9"/>
  <c r="K7" i="9"/>
  <c r="M7" i="9"/>
  <c r="H7" i="9"/>
  <c r="H8" i="9"/>
  <c r="K6" i="9"/>
  <c r="I6" i="9"/>
  <c r="H6" i="9"/>
  <c r="N827" i="1"/>
  <c r="Q824" i="1"/>
  <c r="K909" i="9" s="1"/>
  <c r="N824" i="1"/>
  <c r="H909" i="9" s="1"/>
  <c r="O824" i="1"/>
  <c r="I909" i="9" s="1"/>
  <c r="N773" i="1"/>
  <c r="Q770" i="1"/>
  <c r="K836" i="9" s="1"/>
  <c r="O770" i="1"/>
  <c r="I836" i="9" s="1"/>
  <c r="N770" i="1"/>
  <c r="H836" i="9" s="1"/>
  <c r="Q41" i="1"/>
  <c r="O41" i="1"/>
  <c r="N41" i="1"/>
  <c r="O38" i="1"/>
  <c r="O35" i="1"/>
  <c r="Q32" i="1"/>
  <c r="O32" i="1"/>
  <c r="Q29" i="1"/>
  <c r="O29" i="1"/>
  <c r="Q26" i="1"/>
  <c r="K32" i="9" s="1"/>
  <c r="O26" i="1"/>
  <c r="I32" i="9" s="1"/>
  <c r="I833" i="1"/>
  <c r="K833" i="1" s="1"/>
  <c r="K686" i="1"/>
  <c r="J511" i="9"/>
  <c r="J408" i="9"/>
  <c r="I32" i="1"/>
  <c r="L721" i="9" l="1"/>
  <c r="I687" i="1"/>
  <c r="I149" i="1"/>
  <c r="L162" i="9"/>
  <c r="M683" i="9"/>
  <c r="L683" i="9"/>
  <c r="J683" i="9"/>
  <c r="J38" i="2"/>
  <c r="M1010" i="9" s="1"/>
  <c r="J1010" i="9"/>
  <c r="I38" i="2"/>
  <c r="L1010" i="9" s="1"/>
  <c r="O168" i="1"/>
  <c r="H719" i="9"/>
  <c r="P29" i="1"/>
  <c r="R29" i="1" s="1"/>
  <c r="P35" i="1"/>
  <c r="P38" i="1"/>
  <c r="P41" i="1"/>
  <c r="R41" i="1" s="1"/>
  <c r="J837" i="9"/>
  <c r="L287" i="9"/>
  <c r="K770" i="1"/>
  <c r="I771" i="1" s="1"/>
  <c r="J833" i="9"/>
  <c r="M914" i="9"/>
  <c r="J914" i="9"/>
  <c r="I685" i="1"/>
  <c r="L685" i="1" s="1"/>
  <c r="J719" i="9"/>
  <c r="P26" i="1"/>
  <c r="S26" i="1" s="1"/>
  <c r="M32" i="9" s="1"/>
  <c r="P32" i="1"/>
  <c r="R32" i="1" s="1"/>
  <c r="P824" i="1"/>
  <c r="M287" i="9"/>
  <c r="M837" i="9"/>
  <c r="P770" i="1"/>
  <c r="L914" i="9"/>
  <c r="J15" i="9"/>
  <c r="L837" i="9" l="1"/>
  <c r="L149" i="1"/>
  <c r="M163" i="9" s="1"/>
  <c r="J163" i="9"/>
  <c r="K149" i="1"/>
  <c r="L163" i="9" s="1"/>
  <c r="K685" i="1"/>
  <c r="S41" i="1"/>
  <c r="F11" i="7"/>
  <c r="I184" i="9" s="1"/>
  <c r="P168" i="1"/>
  <c r="H11" i="7"/>
  <c r="K184" i="9" s="1"/>
  <c r="E11" i="7"/>
  <c r="H184" i="9" s="1"/>
  <c r="S29" i="1"/>
  <c r="R770" i="1"/>
  <c r="L836" i="9" s="1"/>
  <c r="J836" i="9"/>
  <c r="R26" i="1"/>
  <c r="L32" i="9" s="1"/>
  <c r="J32" i="9"/>
  <c r="R824" i="1"/>
  <c r="L909" i="9" s="1"/>
  <c r="J909" i="9"/>
  <c r="L833" i="9"/>
  <c r="S824" i="1"/>
  <c r="M909" i="9" s="1"/>
  <c r="S770" i="1"/>
  <c r="M836" i="9" s="1"/>
  <c r="U22" i="1"/>
  <c r="V22" i="1" s="1"/>
  <c r="K16" i="1"/>
  <c r="I17" i="1" s="1"/>
  <c r="L17" i="1" s="1"/>
  <c r="N7" i="1"/>
  <c r="R168" i="1" l="1"/>
  <c r="S168" i="1"/>
  <c r="G11" i="7"/>
  <c r="J184" i="9" s="1"/>
  <c r="M288" i="9"/>
  <c r="J834" i="9"/>
  <c r="L771" i="1"/>
  <c r="M834" i="9" s="1"/>
  <c r="K771" i="1"/>
  <c r="I772" i="1" s="1"/>
  <c r="I14" i="1"/>
  <c r="J11" i="9"/>
  <c r="J16" i="9"/>
  <c r="L15" i="9"/>
  <c r="L6" i="9"/>
  <c r="J6" i="9"/>
  <c r="G52" i="1"/>
  <c r="U52" i="1" s="1"/>
  <c r="V52" i="1" s="1"/>
  <c r="K773" i="1"/>
  <c r="I774" i="1" s="1"/>
  <c r="J11" i="7" l="1"/>
  <c r="M184" i="9" s="1"/>
  <c r="I11" i="7"/>
  <c r="L184" i="9" s="1"/>
  <c r="K264" i="1"/>
  <c r="L289" i="9" s="1"/>
  <c r="M289" i="9"/>
  <c r="L834" i="9"/>
  <c r="L11" i="9"/>
  <c r="K774" i="1"/>
  <c r="I775" i="1" s="1"/>
  <c r="L774" i="1"/>
  <c r="M67" i="9"/>
  <c r="N830" i="1"/>
  <c r="Q13" i="1"/>
  <c r="K14" i="9" s="1"/>
  <c r="Q16" i="1"/>
  <c r="K18" i="9" s="1"/>
  <c r="O13" i="1"/>
  <c r="I14" i="9" s="1"/>
  <c r="O16" i="1"/>
  <c r="I18" i="9" s="1"/>
  <c r="N19" i="1"/>
  <c r="N16" i="1"/>
  <c r="N13" i="1"/>
  <c r="N10" i="1"/>
  <c r="N22" i="1" l="1"/>
  <c r="M291" i="9"/>
  <c r="P16" i="1"/>
  <c r="J18" i="9" s="1"/>
  <c r="H18" i="9"/>
  <c r="K14" i="1"/>
  <c r="I15" i="1" s="1"/>
  <c r="J12" i="9"/>
  <c r="P13" i="1"/>
  <c r="J14" i="9" s="1"/>
  <c r="H14" i="9"/>
  <c r="L28" i="9"/>
  <c r="J28" i="9"/>
  <c r="M66" i="9"/>
  <c r="J66" i="9"/>
  <c r="J835" i="9"/>
  <c r="K772" i="1"/>
  <c r="L835" i="9" s="1"/>
  <c r="L772" i="1"/>
  <c r="M835" i="9" s="1"/>
  <c r="J67" i="9"/>
  <c r="K775" i="1"/>
  <c r="L775" i="1"/>
  <c r="M16" i="9"/>
  <c r="K17" i="1"/>
  <c r="L66" i="9"/>
  <c r="M6" i="9"/>
  <c r="M28" i="9"/>
  <c r="R16" i="1" l="1"/>
  <c r="L18" i="9" s="1"/>
  <c r="R13" i="1"/>
  <c r="L14" i="9" s="1"/>
  <c r="E9" i="7"/>
  <c r="S13" i="1"/>
  <c r="M14" i="9" s="1"/>
  <c r="S16" i="1"/>
  <c r="M18" i="9" s="1"/>
  <c r="L12" i="9"/>
  <c r="L67" i="9"/>
  <c r="I18" i="1"/>
  <c r="L18" i="1" s="1"/>
  <c r="L16" i="9"/>
  <c r="G7" i="2"/>
  <c r="J940" i="9" s="1"/>
  <c r="J851" i="1"/>
  <c r="H851" i="1"/>
  <c r="G851" i="1"/>
  <c r="H847" i="1"/>
  <c r="G847" i="1"/>
  <c r="H63" i="2"/>
  <c r="F17" i="7"/>
  <c r="B3" i="2"/>
  <c r="J17" i="9" l="1"/>
  <c r="H17" i="7"/>
  <c r="M13" i="9"/>
  <c r="J13" i="9"/>
  <c r="K15" i="1"/>
  <c r="L13" i="9" s="1"/>
  <c r="M68" i="9"/>
  <c r="J68" i="9"/>
  <c r="K18" i="1"/>
  <c r="L17" i="9" s="1"/>
  <c r="M17" i="9"/>
  <c r="I19" i="1" l="1"/>
  <c r="L19" i="1" s="1"/>
  <c r="L68" i="9"/>
  <c r="H33" i="7"/>
  <c r="J33" i="7" s="1"/>
  <c r="I759" i="9"/>
  <c r="I844" i="9"/>
  <c r="AB836" i="1"/>
  <c r="I839" i="9"/>
  <c r="N15" i="2"/>
  <c r="I29" i="1"/>
  <c r="C29" i="7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31" i="2"/>
  <c r="I966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G52" i="12"/>
  <c r="H56" i="12"/>
  <c r="H54" i="12"/>
  <c r="H53" i="12"/>
  <c r="K53" i="12"/>
  <c r="K52" i="12"/>
  <c r="J53" i="12"/>
  <c r="J52" i="12"/>
  <c r="G47" i="12"/>
  <c r="H43" i="12"/>
  <c r="H42" i="12"/>
  <c r="H41" i="12"/>
  <c r="G49" i="2"/>
  <c r="J988" i="9" s="1"/>
  <c r="G37" i="12"/>
  <c r="H30" i="12"/>
  <c r="H32" i="12"/>
  <c r="H31" i="12"/>
  <c r="H29" i="12"/>
  <c r="H37" i="12" s="1"/>
  <c r="G11" i="12"/>
  <c r="G24" i="12"/>
  <c r="J135" i="12"/>
  <c r="H18" i="12"/>
  <c r="H24" i="12" s="1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/>
  <c r="I936" i="9"/>
  <c r="K936" i="9"/>
  <c r="N936" i="9"/>
  <c r="I937" i="9"/>
  <c r="K937" i="9"/>
  <c r="N937" i="9"/>
  <c r="I938" i="9"/>
  <c r="K938" i="9"/>
  <c r="N938" i="9"/>
  <c r="H937" i="9"/>
  <c r="H938" i="9"/>
  <c r="H936" i="9"/>
  <c r="I932" i="9"/>
  <c r="K932" i="9"/>
  <c r="N932" i="9"/>
  <c r="I933" i="9"/>
  <c r="K933" i="9"/>
  <c r="N933" i="9"/>
  <c r="I934" i="9"/>
  <c r="K934" i="9"/>
  <c r="N934" i="9"/>
  <c r="H933" i="9"/>
  <c r="H934" i="9"/>
  <c r="H932" i="9"/>
  <c r="K729" i="9"/>
  <c r="N729" i="9"/>
  <c r="K730" i="9"/>
  <c r="N730" i="9"/>
  <c r="K731" i="9"/>
  <c r="N731" i="9"/>
  <c r="K733" i="9"/>
  <c r="N733" i="9"/>
  <c r="K734" i="9"/>
  <c r="N734" i="9"/>
  <c r="K735" i="9"/>
  <c r="N735" i="9"/>
  <c r="K737" i="9"/>
  <c r="N737" i="9"/>
  <c r="K738" i="9"/>
  <c r="N738" i="9"/>
  <c r="K739" i="9"/>
  <c r="N739" i="9"/>
  <c r="K741" i="9"/>
  <c r="N741" i="9"/>
  <c r="K742" i="9"/>
  <c r="N742" i="9"/>
  <c r="K743" i="9"/>
  <c r="N743" i="9"/>
  <c r="K745" i="9"/>
  <c r="N745" i="9"/>
  <c r="K746" i="9"/>
  <c r="N746" i="9"/>
  <c r="K747" i="9"/>
  <c r="N747" i="9"/>
  <c r="K749" i="9"/>
  <c r="N749" i="9"/>
  <c r="K750" i="9"/>
  <c r="N750" i="9"/>
  <c r="K751" i="9"/>
  <c r="N751" i="9"/>
  <c r="K753" i="9"/>
  <c r="N753" i="9"/>
  <c r="K754" i="9"/>
  <c r="N754" i="9"/>
  <c r="K755" i="9"/>
  <c r="N755" i="9"/>
  <c r="K757" i="9"/>
  <c r="N757" i="9"/>
  <c r="K758" i="9"/>
  <c r="N758" i="9"/>
  <c r="K759" i="9"/>
  <c r="N759" i="9"/>
  <c r="K761" i="9"/>
  <c r="N761" i="9"/>
  <c r="K762" i="9"/>
  <c r="N762" i="9"/>
  <c r="K763" i="9"/>
  <c r="N763" i="9"/>
  <c r="K765" i="9"/>
  <c r="N765" i="9"/>
  <c r="K766" i="9"/>
  <c r="N766" i="9"/>
  <c r="K767" i="9"/>
  <c r="N767" i="9"/>
  <c r="K769" i="9"/>
  <c r="N769" i="9"/>
  <c r="K770" i="9"/>
  <c r="N770" i="9"/>
  <c r="K771" i="9"/>
  <c r="N771" i="9"/>
  <c r="K773" i="9"/>
  <c r="N773" i="9"/>
  <c r="K774" i="9"/>
  <c r="N774" i="9"/>
  <c r="K775" i="9"/>
  <c r="N775" i="9"/>
  <c r="K777" i="9"/>
  <c r="N777" i="9"/>
  <c r="K778" i="9"/>
  <c r="N778" i="9"/>
  <c r="K779" i="9"/>
  <c r="N779" i="9"/>
  <c r="K781" i="9"/>
  <c r="N781" i="9"/>
  <c r="K782" i="9"/>
  <c r="N782" i="9"/>
  <c r="K783" i="9"/>
  <c r="N783" i="9"/>
  <c r="K785" i="9"/>
  <c r="N785" i="9"/>
  <c r="K786" i="9"/>
  <c r="N786" i="9"/>
  <c r="K787" i="9"/>
  <c r="N787" i="9"/>
  <c r="K789" i="9"/>
  <c r="N789" i="9"/>
  <c r="K790" i="9"/>
  <c r="N790" i="9"/>
  <c r="K791" i="9"/>
  <c r="N791" i="9"/>
  <c r="K793" i="9"/>
  <c r="N793" i="9"/>
  <c r="K794" i="9"/>
  <c r="N794" i="9"/>
  <c r="K795" i="9"/>
  <c r="N795" i="9"/>
  <c r="K797" i="9"/>
  <c r="N797" i="9"/>
  <c r="K798" i="9"/>
  <c r="N798" i="9"/>
  <c r="K799" i="9"/>
  <c r="N799" i="9"/>
  <c r="K801" i="9"/>
  <c r="N801" i="9"/>
  <c r="K802" i="9"/>
  <c r="N802" i="9"/>
  <c r="K803" i="9"/>
  <c r="N803" i="9"/>
  <c r="K805" i="9"/>
  <c r="N805" i="9"/>
  <c r="K806" i="9"/>
  <c r="N806" i="9"/>
  <c r="K807" i="9"/>
  <c r="N807" i="9"/>
  <c r="K809" i="9"/>
  <c r="N809" i="9"/>
  <c r="K810" i="9"/>
  <c r="N810" i="9"/>
  <c r="K811" i="9"/>
  <c r="N811" i="9"/>
  <c r="K813" i="9"/>
  <c r="N813" i="9"/>
  <c r="K814" i="9"/>
  <c r="N814" i="9"/>
  <c r="K815" i="9"/>
  <c r="N815" i="9"/>
  <c r="K817" i="9"/>
  <c r="N817" i="9"/>
  <c r="K818" i="9"/>
  <c r="N818" i="9"/>
  <c r="K819" i="9"/>
  <c r="N819" i="9"/>
  <c r="K821" i="9"/>
  <c r="N821" i="9"/>
  <c r="K822" i="9"/>
  <c r="N822" i="9"/>
  <c r="K823" i="9"/>
  <c r="N823" i="9"/>
  <c r="K825" i="9"/>
  <c r="N825" i="9"/>
  <c r="K826" i="9"/>
  <c r="N826" i="9"/>
  <c r="K827" i="9"/>
  <c r="N827" i="9"/>
  <c r="K829" i="9"/>
  <c r="N829" i="9"/>
  <c r="K830" i="9"/>
  <c r="N830" i="9"/>
  <c r="K831" i="9"/>
  <c r="N831" i="9"/>
  <c r="K838" i="9"/>
  <c r="N838" i="9"/>
  <c r="K839" i="9"/>
  <c r="N839" i="9"/>
  <c r="K840" i="9"/>
  <c r="N840" i="9"/>
  <c r="K842" i="9"/>
  <c r="N842" i="9"/>
  <c r="K843" i="9"/>
  <c r="N843" i="9"/>
  <c r="K844" i="9"/>
  <c r="N844" i="9"/>
  <c r="K846" i="9"/>
  <c r="N846" i="9"/>
  <c r="K847" i="9"/>
  <c r="N847" i="9"/>
  <c r="K848" i="9"/>
  <c r="N848" i="9"/>
  <c r="K850" i="9"/>
  <c r="N850" i="9"/>
  <c r="K851" i="9"/>
  <c r="N851" i="9"/>
  <c r="K852" i="9"/>
  <c r="N852" i="9"/>
  <c r="K854" i="9"/>
  <c r="N854" i="9"/>
  <c r="K855" i="9"/>
  <c r="N855" i="9"/>
  <c r="K856" i="9"/>
  <c r="N856" i="9"/>
  <c r="K858" i="9"/>
  <c r="N858" i="9"/>
  <c r="K859" i="9"/>
  <c r="N859" i="9"/>
  <c r="K860" i="9"/>
  <c r="N860" i="9"/>
  <c r="K862" i="9"/>
  <c r="N862" i="9"/>
  <c r="K863" i="9"/>
  <c r="N863" i="9"/>
  <c r="K864" i="9"/>
  <c r="N864" i="9"/>
  <c r="K866" i="9"/>
  <c r="N866" i="9"/>
  <c r="K867" i="9"/>
  <c r="N867" i="9"/>
  <c r="K868" i="9"/>
  <c r="N868" i="9"/>
  <c r="K870" i="9"/>
  <c r="N870" i="9"/>
  <c r="K871" i="9"/>
  <c r="N871" i="9"/>
  <c r="K872" i="9"/>
  <c r="N872" i="9"/>
  <c r="K874" i="9"/>
  <c r="N874" i="9"/>
  <c r="K875" i="9"/>
  <c r="N875" i="9"/>
  <c r="K876" i="9"/>
  <c r="N876" i="9"/>
  <c r="K878" i="9"/>
  <c r="N878" i="9"/>
  <c r="K879" i="9"/>
  <c r="N879" i="9"/>
  <c r="K880" i="9"/>
  <c r="N880" i="9"/>
  <c r="K882" i="9"/>
  <c r="N882" i="9"/>
  <c r="K883" i="9"/>
  <c r="N883" i="9"/>
  <c r="K884" i="9"/>
  <c r="N884" i="9"/>
  <c r="K886" i="9"/>
  <c r="N886" i="9"/>
  <c r="K887" i="9"/>
  <c r="N887" i="9"/>
  <c r="K888" i="9"/>
  <c r="N888" i="9"/>
  <c r="K890" i="9"/>
  <c r="N890" i="9"/>
  <c r="K891" i="9"/>
  <c r="N891" i="9"/>
  <c r="K892" i="9"/>
  <c r="N892" i="9"/>
  <c r="K894" i="9"/>
  <c r="N894" i="9"/>
  <c r="K895" i="9"/>
  <c r="N895" i="9"/>
  <c r="K896" i="9"/>
  <c r="N896" i="9"/>
  <c r="K898" i="9"/>
  <c r="N898" i="9"/>
  <c r="K899" i="9"/>
  <c r="N899" i="9"/>
  <c r="K900" i="9"/>
  <c r="N900" i="9"/>
  <c r="K902" i="9"/>
  <c r="N902" i="9"/>
  <c r="K903" i="9"/>
  <c r="N903" i="9"/>
  <c r="K904" i="9"/>
  <c r="N904" i="9"/>
  <c r="K910" i="9"/>
  <c r="N910" i="9"/>
  <c r="K911" i="9"/>
  <c r="N911" i="9"/>
  <c r="K912" i="9"/>
  <c r="N912" i="9"/>
  <c r="K915" i="9"/>
  <c r="N915" i="9"/>
  <c r="K916" i="9"/>
  <c r="N916" i="9"/>
  <c r="K917" i="9"/>
  <c r="N917" i="9"/>
  <c r="K919" i="9"/>
  <c r="N919" i="9"/>
  <c r="K920" i="9"/>
  <c r="N920" i="9"/>
  <c r="K921" i="9"/>
  <c r="N921" i="9"/>
  <c r="K923" i="9"/>
  <c r="N923" i="9"/>
  <c r="K924" i="9"/>
  <c r="N924" i="9"/>
  <c r="K925" i="9"/>
  <c r="N925" i="9"/>
  <c r="K927" i="9"/>
  <c r="N927" i="9"/>
  <c r="K928" i="9"/>
  <c r="N928" i="9"/>
  <c r="K929" i="9"/>
  <c r="N929" i="9"/>
  <c r="I729" i="9"/>
  <c r="I730" i="9"/>
  <c r="I731" i="9"/>
  <c r="I733" i="9"/>
  <c r="I734" i="9"/>
  <c r="I735" i="9"/>
  <c r="I737" i="9"/>
  <c r="I738" i="9"/>
  <c r="I739" i="9"/>
  <c r="I741" i="9"/>
  <c r="I742" i="9"/>
  <c r="I743" i="9"/>
  <c r="I745" i="9"/>
  <c r="I747" i="9"/>
  <c r="I749" i="9"/>
  <c r="I750" i="9"/>
  <c r="I751" i="9"/>
  <c r="I757" i="9"/>
  <c r="I758" i="9"/>
  <c r="I761" i="9"/>
  <c r="I762" i="9"/>
  <c r="I763" i="9"/>
  <c r="I765" i="9"/>
  <c r="I766" i="9"/>
  <c r="I767" i="9"/>
  <c r="I769" i="9"/>
  <c r="I770" i="9"/>
  <c r="I771" i="9"/>
  <c r="I773" i="9"/>
  <c r="I774" i="9"/>
  <c r="I775" i="9"/>
  <c r="I777" i="9"/>
  <c r="I778" i="9"/>
  <c r="I779" i="9"/>
  <c r="I781" i="9"/>
  <c r="I782" i="9"/>
  <c r="I783" i="9"/>
  <c r="I785" i="9"/>
  <c r="I786" i="9"/>
  <c r="I787" i="9"/>
  <c r="I789" i="9"/>
  <c r="I790" i="9"/>
  <c r="I791" i="9"/>
  <c r="I793" i="9"/>
  <c r="I794" i="9"/>
  <c r="I795" i="9"/>
  <c r="I797" i="9"/>
  <c r="I798" i="9"/>
  <c r="I799" i="9"/>
  <c r="I801" i="9"/>
  <c r="I802" i="9"/>
  <c r="I803" i="9"/>
  <c r="I805" i="9"/>
  <c r="I806" i="9"/>
  <c r="I807" i="9"/>
  <c r="I809" i="9"/>
  <c r="I810" i="9"/>
  <c r="I811" i="9"/>
  <c r="I813" i="9"/>
  <c r="I814" i="9"/>
  <c r="I815" i="9"/>
  <c r="I817" i="9"/>
  <c r="I818" i="9"/>
  <c r="I819" i="9"/>
  <c r="I821" i="9"/>
  <c r="I822" i="9"/>
  <c r="I823" i="9"/>
  <c r="I825" i="9"/>
  <c r="I826" i="9"/>
  <c r="I827" i="9"/>
  <c r="I829" i="9"/>
  <c r="I830" i="9"/>
  <c r="I831" i="9"/>
  <c r="I838" i="9"/>
  <c r="I840" i="9"/>
  <c r="I842" i="9"/>
  <c r="I843" i="9"/>
  <c r="I846" i="9"/>
  <c r="I847" i="9"/>
  <c r="I848" i="9"/>
  <c r="I850" i="9"/>
  <c r="I851" i="9"/>
  <c r="I852" i="9"/>
  <c r="I854" i="9"/>
  <c r="I855" i="9"/>
  <c r="I856" i="9"/>
  <c r="I858" i="9"/>
  <c r="I859" i="9"/>
  <c r="I860" i="9"/>
  <c r="I862" i="9"/>
  <c r="I863" i="9"/>
  <c r="I864" i="9"/>
  <c r="I866" i="9"/>
  <c r="I867" i="9"/>
  <c r="I868" i="9"/>
  <c r="I870" i="9"/>
  <c r="I872" i="9"/>
  <c r="I874" i="9"/>
  <c r="I875" i="9"/>
  <c r="I876" i="9"/>
  <c r="I878" i="9"/>
  <c r="I879" i="9"/>
  <c r="I880" i="9"/>
  <c r="I882" i="9"/>
  <c r="I883" i="9"/>
  <c r="I884" i="9"/>
  <c r="I886" i="9"/>
  <c r="I887" i="9"/>
  <c r="I888" i="9"/>
  <c r="I890" i="9"/>
  <c r="I891" i="9"/>
  <c r="I892" i="9"/>
  <c r="I894" i="9"/>
  <c r="I895" i="9"/>
  <c r="I896" i="9"/>
  <c r="I898" i="9"/>
  <c r="I899" i="9"/>
  <c r="I900" i="9"/>
  <c r="I902" i="9"/>
  <c r="I903" i="9"/>
  <c r="I904" i="9"/>
  <c r="I910" i="9"/>
  <c r="I911" i="9"/>
  <c r="I912" i="9"/>
  <c r="I915" i="9"/>
  <c r="I916" i="9"/>
  <c r="I917" i="9"/>
  <c r="I919" i="9"/>
  <c r="I920" i="9"/>
  <c r="I921" i="9"/>
  <c r="I923" i="9"/>
  <c r="I924" i="9"/>
  <c r="I925" i="9"/>
  <c r="I927" i="9"/>
  <c r="I928" i="9"/>
  <c r="I929" i="9"/>
  <c r="H729" i="9"/>
  <c r="H730" i="9"/>
  <c r="H731" i="9"/>
  <c r="H733" i="9"/>
  <c r="H734" i="9"/>
  <c r="H735" i="9"/>
  <c r="H737" i="9"/>
  <c r="H738" i="9"/>
  <c r="H739" i="9"/>
  <c r="H741" i="9"/>
  <c r="H742" i="9"/>
  <c r="H743" i="9"/>
  <c r="H745" i="9"/>
  <c r="H746" i="9"/>
  <c r="H747" i="9"/>
  <c r="H749" i="9"/>
  <c r="H750" i="9"/>
  <c r="H751" i="9"/>
  <c r="H753" i="9"/>
  <c r="H754" i="9"/>
  <c r="H755" i="9"/>
  <c r="H757" i="9"/>
  <c r="H758" i="9"/>
  <c r="H759" i="9"/>
  <c r="H761" i="9"/>
  <c r="H762" i="9"/>
  <c r="H763" i="9"/>
  <c r="H765" i="9"/>
  <c r="H766" i="9"/>
  <c r="H767" i="9"/>
  <c r="H769" i="9"/>
  <c r="H770" i="9"/>
  <c r="H771" i="9"/>
  <c r="H773" i="9"/>
  <c r="H774" i="9"/>
  <c r="H775" i="9"/>
  <c r="H777" i="9"/>
  <c r="H778" i="9"/>
  <c r="H779" i="9"/>
  <c r="H781" i="9"/>
  <c r="H782" i="9"/>
  <c r="H783" i="9"/>
  <c r="H785" i="9"/>
  <c r="H786" i="9"/>
  <c r="H787" i="9"/>
  <c r="H789" i="9"/>
  <c r="H790" i="9"/>
  <c r="H791" i="9"/>
  <c r="H793" i="9"/>
  <c r="H794" i="9"/>
  <c r="H795" i="9"/>
  <c r="H797" i="9"/>
  <c r="H798" i="9"/>
  <c r="H799" i="9"/>
  <c r="H801" i="9"/>
  <c r="H802" i="9"/>
  <c r="H803" i="9"/>
  <c r="H805" i="9"/>
  <c r="H806" i="9"/>
  <c r="H807" i="9"/>
  <c r="H809" i="9"/>
  <c r="H810" i="9"/>
  <c r="H811" i="9"/>
  <c r="H813" i="9"/>
  <c r="H814" i="9"/>
  <c r="H815" i="9"/>
  <c r="H817" i="9"/>
  <c r="H818" i="9"/>
  <c r="H819" i="9"/>
  <c r="H821" i="9"/>
  <c r="H822" i="9"/>
  <c r="H823" i="9"/>
  <c r="H825" i="9"/>
  <c r="H826" i="9"/>
  <c r="H827" i="9"/>
  <c r="H829" i="9"/>
  <c r="H830" i="9"/>
  <c r="H831" i="9"/>
  <c r="H838" i="9"/>
  <c r="H839" i="9"/>
  <c r="H840" i="9"/>
  <c r="H842" i="9"/>
  <c r="H843" i="9"/>
  <c r="H844" i="9"/>
  <c r="H846" i="9"/>
  <c r="H847" i="9"/>
  <c r="H848" i="9"/>
  <c r="H850" i="9"/>
  <c r="H851" i="9"/>
  <c r="H852" i="9"/>
  <c r="H854" i="9"/>
  <c r="H855" i="9"/>
  <c r="H856" i="9"/>
  <c r="H858" i="9"/>
  <c r="H859" i="9"/>
  <c r="H860" i="9"/>
  <c r="H862" i="9"/>
  <c r="H863" i="9"/>
  <c r="H864" i="9"/>
  <c r="H866" i="9"/>
  <c r="H867" i="9"/>
  <c r="H868" i="9"/>
  <c r="H870" i="9"/>
  <c r="H871" i="9"/>
  <c r="H872" i="9"/>
  <c r="H874" i="9"/>
  <c r="H875" i="9"/>
  <c r="H876" i="9"/>
  <c r="H878" i="9"/>
  <c r="H879" i="9"/>
  <c r="H880" i="9"/>
  <c r="H882" i="9"/>
  <c r="H883" i="9"/>
  <c r="H884" i="9"/>
  <c r="H886" i="9"/>
  <c r="H887" i="9"/>
  <c r="H888" i="9"/>
  <c r="H890" i="9"/>
  <c r="H891" i="9"/>
  <c r="H892" i="9"/>
  <c r="H894" i="9"/>
  <c r="H895" i="9"/>
  <c r="H896" i="9"/>
  <c r="H898" i="9"/>
  <c r="H899" i="9"/>
  <c r="H900" i="9"/>
  <c r="H902" i="9"/>
  <c r="H903" i="9"/>
  <c r="H904" i="9"/>
  <c r="H910" i="9"/>
  <c r="H911" i="9"/>
  <c r="H912" i="9"/>
  <c r="H915" i="9"/>
  <c r="H916" i="9"/>
  <c r="H917" i="9"/>
  <c r="H919" i="9"/>
  <c r="H920" i="9"/>
  <c r="H921" i="9"/>
  <c r="H923" i="9"/>
  <c r="H924" i="9"/>
  <c r="H925" i="9"/>
  <c r="H927" i="9"/>
  <c r="H928" i="9"/>
  <c r="H929" i="9"/>
  <c r="N66" i="9"/>
  <c r="N64" i="9"/>
  <c r="N63" i="9"/>
  <c r="K64" i="9"/>
  <c r="K63" i="9"/>
  <c r="K62" i="9"/>
  <c r="I64" i="9"/>
  <c r="I63" i="9"/>
  <c r="I62" i="9"/>
  <c r="H63" i="9"/>
  <c r="H62" i="9"/>
  <c r="N62" i="9"/>
  <c r="N59" i="9"/>
  <c r="N58" i="9"/>
  <c r="N57" i="9"/>
  <c r="N56" i="9"/>
  <c r="N55" i="9"/>
  <c r="N54" i="9"/>
  <c r="N53" i="9"/>
  <c r="N52" i="9"/>
  <c r="N51" i="9"/>
  <c r="N50" i="9"/>
  <c r="N49" i="9"/>
  <c r="N47" i="9"/>
  <c r="N46" i="9"/>
  <c r="N45" i="9"/>
  <c r="N43" i="9"/>
  <c r="N42" i="9"/>
  <c r="N41" i="9"/>
  <c r="N39" i="9"/>
  <c r="N38" i="9"/>
  <c r="N37" i="9"/>
  <c r="N35" i="9"/>
  <c r="N34" i="9"/>
  <c r="N33" i="9"/>
  <c r="N31" i="9"/>
  <c r="N30" i="9"/>
  <c r="N29" i="9"/>
  <c r="N26" i="9"/>
  <c r="N25" i="9"/>
  <c r="N24" i="9"/>
  <c r="N4" i="9"/>
  <c r="N3" i="9"/>
  <c r="I59" i="9"/>
  <c r="I58" i="9"/>
  <c r="I57" i="9"/>
  <c r="I56" i="9"/>
  <c r="I55" i="9"/>
  <c r="I54" i="9"/>
  <c r="I53" i="9"/>
  <c r="I52" i="9"/>
  <c r="I51" i="9"/>
  <c r="I50" i="9"/>
  <c r="I49" i="9"/>
  <c r="H59" i="9"/>
  <c r="H58" i="9"/>
  <c r="H57" i="9"/>
  <c r="H56" i="9"/>
  <c r="H55" i="9"/>
  <c r="H54" i="9"/>
  <c r="H53" i="9"/>
  <c r="H52" i="9"/>
  <c r="H51" i="9"/>
  <c r="H50" i="9"/>
  <c r="H49" i="9"/>
  <c r="K59" i="9"/>
  <c r="K58" i="9"/>
  <c r="K57" i="9"/>
  <c r="K56" i="9"/>
  <c r="K55" i="9"/>
  <c r="K54" i="9"/>
  <c r="K53" i="9"/>
  <c r="K52" i="9"/>
  <c r="K51" i="9"/>
  <c r="K50" i="9"/>
  <c r="K49" i="9"/>
  <c r="K47" i="9"/>
  <c r="K46" i="9"/>
  <c r="K45" i="9"/>
  <c r="I47" i="9"/>
  <c r="I46" i="9"/>
  <c r="I45" i="9"/>
  <c r="H47" i="9"/>
  <c r="H46" i="9"/>
  <c r="H45" i="9"/>
  <c r="K43" i="9"/>
  <c r="K42" i="9"/>
  <c r="K41" i="9"/>
  <c r="I43" i="9"/>
  <c r="I42" i="9"/>
  <c r="I41" i="9"/>
  <c r="H43" i="9"/>
  <c r="H42" i="9"/>
  <c r="H41" i="9"/>
  <c r="K37" i="9"/>
  <c r="I37" i="9"/>
  <c r="H39" i="9"/>
  <c r="H38" i="9"/>
  <c r="H37" i="9"/>
  <c r="K35" i="9"/>
  <c r="K34" i="9"/>
  <c r="K33" i="9"/>
  <c r="I35" i="9"/>
  <c r="I34" i="9"/>
  <c r="I33" i="9"/>
  <c r="H35" i="9"/>
  <c r="H34" i="9"/>
  <c r="H33" i="9"/>
  <c r="K31" i="9"/>
  <c r="K30" i="9"/>
  <c r="K29" i="9"/>
  <c r="I31" i="9"/>
  <c r="I30" i="9"/>
  <c r="I29" i="9"/>
  <c r="H31" i="9"/>
  <c r="H30" i="9"/>
  <c r="H29" i="9"/>
  <c r="K26" i="9"/>
  <c r="K25" i="9"/>
  <c r="K24" i="9"/>
  <c r="I26" i="9"/>
  <c r="I25" i="9"/>
  <c r="I24" i="9"/>
  <c r="H26" i="9"/>
  <c r="H25" i="9"/>
  <c r="H24" i="9"/>
  <c r="K21" i="9"/>
  <c r="K20" i="9"/>
  <c r="K19" i="9"/>
  <c r="I21" i="9"/>
  <c r="I20" i="9"/>
  <c r="I19" i="9"/>
  <c r="H21" i="9"/>
  <c r="H20" i="9"/>
  <c r="H19" i="9"/>
  <c r="K9" i="9"/>
  <c r="K8" i="9"/>
  <c r="I9" i="9"/>
  <c r="I8" i="9"/>
  <c r="H9" i="9"/>
  <c r="K4" i="9"/>
  <c r="K3" i="9"/>
  <c r="K2" i="9"/>
  <c r="I4" i="9"/>
  <c r="I3" i="9"/>
  <c r="I2" i="9"/>
  <c r="H4" i="9"/>
  <c r="H3" i="9"/>
  <c r="H2" i="9"/>
  <c r="H34" i="7"/>
  <c r="I34" i="7" s="1"/>
  <c r="G34" i="7"/>
  <c r="G33" i="7"/>
  <c r="G7" i="13"/>
  <c r="I754" i="9"/>
  <c r="G6" i="13"/>
  <c r="I753" i="9"/>
  <c r="I755" i="9"/>
  <c r="I9" i="5"/>
  <c r="I8" i="5"/>
  <c r="J843" i="1"/>
  <c r="K843" i="1" s="1"/>
  <c r="N55" i="2"/>
  <c r="K55" i="2"/>
  <c r="H987" i="9" s="1"/>
  <c r="L55" i="2"/>
  <c r="I987" i="9" s="1"/>
  <c r="N51" i="2"/>
  <c r="K51" i="2"/>
  <c r="H996" i="9" s="1"/>
  <c r="L51" i="2"/>
  <c r="I996" i="9" s="1"/>
  <c r="K49" i="2"/>
  <c r="H990" i="9" s="1"/>
  <c r="N47" i="2"/>
  <c r="L47" i="2"/>
  <c r="I999" i="9" s="1"/>
  <c r="K47" i="2"/>
  <c r="H999" i="9" s="1"/>
  <c r="G47" i="2"/>
  <c r="I47" i="2" s="1"/>
  <c r="L997" i="9" s="1"/>
  <c r="N45" i="2"/>
  <c r="L45" i="2"/>
  <c r="K45" i="2"/>
  <c r="H981" i="9" s="1"/>
  <c r="G45" i="2"/>
  <c r="J45" i="2" s="1"/>
  <c r="M979" i="9" s="1"/>
  <c r="N43" i="2"/>
  <c r="K978" i="9" s="1"/>
  <c r="L43" i="2"/>
  <c r="I978" i="9" s="1"/>
  <c r="K43" i="2"/>
  <c r="H978" i="9" s="1"/>
  <c r="G43" i="2"/>
  <c r="J43" i="2" s="1"/>
  <c r="M976" i="9" s="1"/>
  <c r="N41" i="2"/>
  <c r="L41" i="2"/>
  <c r="I975" i="9" s="1"/>
  <c r="K41" i="2"/>
  <c r="H975" i="9" s="1"/>
  <c r="G41" i="2"/>
  <c r="J41" i="2" s="1"/>
  <c r="M973" i="9" s="1"/>
  <c r="N39" i="2"/>
  <c r="K39" i="2"/>
  <c r="H972" i="9" s="1"/>
  <c r="L39" i="2"/>
  <c r="I972" i="9" s="1"/>
  <c r="N35" i="2"/>
  <c r="L35" i="2"/>
  <c r="I969" i="9" s="1"/>
  <c r="K35" i="2"/>
  <c r="H969" i="9" s="1"/>
  <c r="G35" i="2"/>
  <c r="J35" i="2" s="1"/>
  <c r="M967" i="9" s="1"/>
  <c r="N33" i="2"/>
  <c r="L33" i="2"/>
  <c r="I1008" i="9" s="1"/>
  <c r="K33" i="2"/>
  <c r="H1008" i="9" s="1"/>
  <c r="G33" i="2"/>
  <c r="I33" i="2" s="1"/>
  <c r="G34" i="2" s="1"/>
  <c r="N31" i="2"/>
  <c r="K31" i="2"/>
  <c r="H966" i="9" s="1"/>
  <c r="K29" i="2"/>
  <c r="H963" i="9" s="1"/>
  <c r="L29" i="2"/>
  <c r="I963" i="9" s="1"/>
  <c r="N27" i="2"/>
  <c r="L27" i="2"/>
  <c r="I960" i="9" s="1"/>
  <c r="K27" i="2"/>
  <c r="H960" i="9" s="1"/>
  <c r="G27" i="2"/>
  <c r="J958" i="9" s="1"/>
  <c r="N23" i="2"/>
  <c r="K23" i="2"/>
  <c r="H954" i="9" s="1"/>
  <c r="N21" i="2"/>
  <c r="K21" i="2"/>
  <c r="H951" i="9" s="1"/>
  <c r="L21" i="2"/>
  <c r="I951" i="9" s="1"/>
  <c r="N19" i="2"/>
  <c r="L19" i="2"/>
  <c r="I984" i="9" s="1"/>
  <c r="K19" i="2"/>
  <c r="H984" i="9" s="1"/>
  <c r="N17" i="2"/>
  <c r="L17" i="2"/>
  <c r="I948" i="9" s="1"/>
  <c r="K17" i="2"/>
  <c r="H948" i="9" s="1"/>
  <c r="L13" i="2"/>
  <c r="K13" i="2"/>
  <c r="H993" i="9" s="1"/>
  <c r="G13" i="2"/>
  <c r="J991" i="9" s="1"/>
  <c r="L11" i="2"/>
  <c r="I1002" i="9" s="1"/>
  <c r="K11" i="2"/>
  <c r="H1002" i="9" s="1"/>
  <c r="G11" i="2"/>
  <c r="J11" i="2" s="1"/>
  <c r="M1000" i="9" s="1"/>
  <c r="N9" i="2"/>
  <c r="L9" i="2"/>
  <c r="I945" i="9" s="1"/>
  <c r="K9" i="2"/>
  <c r="H945" i="9" s="1"/>
  <c r="N7" i="2"/>
  <c r="K942" i="9" s="1"/>
  <c r="L7" i="2"/>
  <c r="I942" i="9" s="1"/>
  <c r="H942" i="9"/>
  <c r="I7" i="2"/>
  <c r="L940" i="9" s="1"/>
  <c r="G15" i="2"/>
  <c r="J1003" i="9" s="1"/>
  <c r="G29" i="2"/>
  <c r="J961" i="9" s="1"/>
  <c r="J970" i="9"/>
  <c r="G51" i="2"/>
  <c r="J994" i="9" s="1"/>
  <c r="G55" i="2"/>
  <c r="J55" i="2" s="1"/>
  <c r="M985" i="9" s="1"/>
  <c r="G21" i="2"/>
  <c r="N809" i="1"/>
  <c r="H889" i="9" s="1"/>
  <c r="O809" i="1"/>
  <c r="Q809" i="1"/>
  <c r="K889" i="9" s="1"/>
  <c r="N812" i="1"/>
  <c r="H893" i="9" s="1"/>
  <c r="O812" i="1"/>
  <c r="Q812" i="1"/>
  <c r="K893" i="9" s="1"/>
  <c r="N815" i="1"/>
  <c r="O815" i="1"/>
  <c r="I897" i="9" s="1"/>
  <c r="Q815" i="1"/>
  <c r="N818" i="1"/>
  <c r="H901" i="9" s="1"/>
  <c r="O818" i="1"/>
  <c r="I901" i="9" s="1"/>
  <c r="Q818" i="1"/>
  <c r="K901" i="9" s="1"/>
  <c r="N821" i="1"/>
  <c r="O821" i="1"/>
  <c r="I905" i="9" s="1"/>
  <c r="Q821" i="1"/>
  <c r="K905" i="9" s="1"/>
  <c r="N758" i="1"/>
  <c r="H820" i="9" s="1"/>
  <c r="O758" i="1"/>
  <c r="Q758" i="1"/>
  <c r="K820" i="9" s="1"/>
  <c r="N761" i="1"/>
  <c r="O761" i="1"/>
  <c r="I824" i="9" s="1"/>
  <c r="Q761" i="1"/>
  <c r="K824" i="9" s="1"/>
  <c r="N764" i="1"/>
  <c r="H828" i="9" s="1"/>
  <c r="O764" i="1"/>
  <c r="Q764" i="1"/>
  <c r="K828" i="9" s="1"/>
  <c r="K758" i="1"/>
  <c r="I759" i="1" s="1"/>
  <c r="K764" i="1"/>
  <c r="I765" i="1" s="1"/>
  <c r="Q848" i="1"/>
  <c r="Q851" i="1" s="1"/>
  <c r="H15" i="7" s="1"/>
  <c r="O848" i="1"/>
  <c r="N848" i="1"/>
  <c r="I848" i="1"/>
  <c r="Q844" i="1"/>
  <c r="O844" i="1"/>
  <c r="O847" i="1" s="1"/>
  <c r="F14" i="7" s="1"/>
  <c r="N844" i="1"/>
  <c r="I844" i="1"/>
  <c r="K844" i="1" s="1"/>
  <c r="L932" i="9" s="1"/>
  <c r="Q839" i="1"/>
  <c r="K930" i="9" s="1"/>
  <c r="O839" i="1"/>
  <c r="N839" i="1"/>
  <c r="H930" i="9" s="1"/>
  <c r="I839" i="1"/>
  <c r="Q836" i="1"/>
  <c r="K926" i="9" s="1"/>
  <c r="O836" i="1"/>
  <c r="N836" i="1"/>
  <c r="H926" i="9" s="1"/>
  <c r="I836" i="1"/>
  <c r="Q833" i="1"/>
  <c r="K922" i="9" s="1"/>
  <c r="O833" i="1"/>
  <c r="I922" i="9" s="1"/>
  <c r="N833" i="1"/>
  <c r="H922" i="9" s="1"/>
  <c r="M919" i="9"/>
  <c r="Q830" i="1"/>
  <c r="K918" i="9" s="1"/>
  <c r="O830" i="1"/>
  <c r="Q827" i="1"/>
  <c r="K913" i="9" s="1"/>
  <c r="O827" i="1"/>
  <c r="I913" i="9" s="1"/>
  <c r="K827" i="1"/>
  <c r="I828" i="1" s="1"/>
  <c r="Q806" i="1"/>
  <c r="O806" i="1"/>
  <c r="I885" i="9" s="1"/>
  <c r="N806" i="1"/>
  <c r="Q803" i="1"/>
  <c r="K881" i="9" s="1"/>
  <c r="O803" i="1"/>
  <c r="I881" i="9" s="1"/>
  <c r="N803" i="1"/>
  <c r="Q800" i="1"/>
  <c r="K877" i="9" s="1"/>
  <c r="O800" i="1"/>
  <c r="I877" i="9" s="1"/>
  <c r="N800" i="1"/>
  <c r="Q797" i="1"/>
  <c r="K873" i="9" s="1"/>
  <c r="N797" i="1"/>
  <c r="H873" i="9" s="1"/>
  <c r="Q794" i="1"/>
  <c r="K869" i="9" s="1"/>
  <c r="O794" i="1"/>
  <c r="I869" i="9" s="1"/>
  <c r="N794" i="1"/>
  <c r="H869" i="9" s="1"/>
  <c r="Q791" i="1"/>
  <c r="K865" i="9" s="1"/>
  <c r="O791" i="1"/>
  <c r="N791" i="1"/>
  <c r="H865" i="9" s="1"/>
  <c r="Q788" i="1"/>
  <c r="K861" i="9" s="1"/>
  <c r="O788" i="1"/>
  <c r="I861" i="9" s="1"/>
  <c r="N788" i="1"/>
  <c r="H861" i="9" s="1"/>
  <c r="Q785" i="1"/>
  <c r="K857" i="9" s="1"/>
  <c r="O785" i="1"/>
  <c r="N785" i="1"/>
  <c r="H857" i="9" s="1"/>
  <c r="Q782" i="1"/>
  <c r="K853" i="9" s="1"/>
  <c r="O782" i="1"/>
  <c r="N782" i="1"/>
  <c r="H853" i="9" s="1"/>
  <c r="Q779" i="1"/>
  <c r="K849" i="9" s="1"/>
  <c r="O779" i="1"/>
  <c r="I849" i="9" s="1"/>
  <c r="N779" i="1"/>
  <c r="H849" i="9" s="1"/>
  <c r="Q776" i="1"/>
  <c r="K845" i="9" s="1"/>
  <c r="O776" i="1"/>
  <c r="N776" i="1"/>
  <c r="H845" i="9" s="1"/>
  <c r="Q773" i="1"/>
  <c r="K841" i="9" s="1"/>
  <c r="O773" i="1"/>
  <c r="H841" i="9"/>
  <c r="M838" i="9"/>
  <c r="Q767" i="1"/>
  <c r="K832" i="9" s="1"/>
  <c r="O767" i="1"/>
  <c r="N767" i="1"/>
  <c r="H832" i="9" s="1"/>
  <c r="Q755" i="1"/>
  <c r="K816" i="9" s="1"/>
  <c r="O755" i="1"/>
  <c r="N755" i="1"/>
  <c r="H816" i="9" s="1"/>
  <c r="K755" i="1"/>
  <c r="I756" i="1" s="1"/>
  <c r="Q752" i="1"/>
  <c r="K812" i="9" s="1"/>
  <c r="O752" i="1"/>
  <c r="N752" i="1"/>
  <c r="H812" i="9" s="1"/>
  <c r="K752" i="1"/>
  <c r="I753" i="1" s="1"/>
  <c r="Q749" i="1"/>
  <c r="K808" i="9" s="1"/>
  <c r="N749" i="1"/>
  <c r="H808" i="9" s="1"/>
  <c r="Q746" i="1"/>
  <c r="K804" i="9" s="1"/>
  <c r="O746" i="1"/>
  <c r="I804" i="9" s="1"/>
  <c r="N746" i="1"/>
  <c r="K800" i="9"/>
  <c r="I800" i="9"/>
  <c r="H800" i="9"/>
  <c r="Q740" i="1"/>
  <c r="O740" i="1"/>
  <c r="I796" i="9" s="1"/>
  <c r="N740" i="1"/>
  <c r="H796" i="9" s="1"/>
  <c r="Q737" i="1"/>
  <c r="O737" i="1"/>
  <c r="I792" i="9" s="1"/>
  <c r="N737" i="1"/>
  <c r="H792" i="9" s="1"/>
  <c r="Q734" i="1"/>
  <c r="O734" i="1"/>
  <c r="I788" i="9" s="1"/>
  <c r="N734" i="1"/>
  <c r="Q731" i="1"/>
  <c r="K784" i="9" s="1"/>
  <c r="O731" i="1"/>
  <c r="I784" i="9" s="1"/>
  <c r="N731" i="1"/>
  <c r="H784" i="9" s="1"/>
  <c r="Q728" i="1"/>
  <c r="K780" i="9" s="1"/>
  <c r="O728" i="1"/>
  <c r="N728" i="1"/>
  <c r="H780" i="9" s="1"/>
  <c r="Q725" i="1"/>
  <c r="K776" i="9" s="1"/>
  <c r="O725" i="1"/>
  <c r="N725" i="1"/>
  <c r="H776" i="9" s="1"/>
  <c r="K725" i="1"/>
  <c r="I726" i="1" s="1"/>
  <c r="Q722" i="1"/>
  <c r="K772" i="9" s="1"/>
  <c r="O722" i="1"/>
  <c r="N722" i="1"/>
  <c r="H772" i="9" s="1"/>
  <c r="K722" i="1"/>
  <c r="I723" i="1" s="1"/>
  <c r="Q719" i="1"/>
  <c r="K768" i="9" s="1"/>
  <c r="O719" i="1"/>
  <c r="I768" i="9" s="1"/>
  <c r="N719" i="1"/>
  <c r="H768" i="9" s="1"/>
  <c r="K719" i="1"/>
  <c r="I720" i="1" s="1"/>
  <c r="Q716" i="1"/>
  <c r="K764" i="9" s="1"/>
  <c r="O716" i="1"/>
  <c r="N716" i="1"/>
  <c r="H764" i="9" s="1"/>
  <c r="K716" i="1"/>
  <c r="I717" i="1" s="1"/>
  <c r="Q713" i="1"/>
  <c r="O713" i="1"/>
  <c r="N713" i="1"/>
  <c r="H760" i="9" s="1"/>
  <c r="K756" i="9"/>
  <c r="I756" i="9"/>
  <c r="Q707" i="1"/>
  <c r="K752" i="9" s="1"/>
  <c r="O707" i="1"/>
  <c r="I752" i="9" s="1"/>
  <c r="N707" i="1"/>
  <c r="Q704" i="1"/>
  <c r="K748" i="9" s="1"/>
  <c r="N704" i="1"/>
  <c r="H748" i="9" s="1"/>
  <c r="K704" i="1"/>
  <c r="I705" i="1" s="1"/>
  <c r="Q701" i="1"/>
  <c r="K744" i="9" s="1"/>
  <c r="O701" i="1"/>
  <c r="N701" i="1"/>
  <c r="H744" i="9" s="1"/>
  <c r="Q698" i="1"/>
  <c r="K740" i="9" s="1"/>
  <c r="O698" i="1"/>
  <c r="I740" i="9" s="1"/>
  <c r="N698" i="1"/>
  <c r="H740" i="9" s="1"/>
  <c r="Q695" i="1"/>
  <c r="K736" i="9" s="1"/>
  <c r="O695" i="1"/>
  <c r="N695" i="1"/>
  <c r="H736" i="9" s="1"/>
  <c r="K695" i="1"/>
  <c r="I696" i="1" s="1"/>
  <c r="Q692" i="1"/>
  <c r="K732" i="9" s="1"/>
  <c r="O692" i="1"/>
  <c r="N692" i="1"/>
  <c r="H732" i="9" s="1"/>
  <c r="K728" i="9"/>
  <c r="O689" i="1"/>
  <c r="H728" i="9"/>
  <c r="L689" i="1"/>
  <c r="M725" i="9" s="1"/>
  <c r="J246" i="9"/>
  <c r="J239" i="9"/>
  <c r="J220" i="9"/>
  <c r="K65" i="9"/>
  <c r="K60" i="9"/>
  <c r="I60" i="9"/>
  <c r="H60" i="9"/>
  <c r="Q38" i="1"/>
  <c r="K48" i="9" s="1"/>
  <c r="I48" i="9"/>
  <c r="I38" i="1"/>
  <c r="M45" i="9" s="1"/>
  <c r="Q35" i="1"/>
  <c r="K44" i="9" s="1"/>
  <c r="I44" i="9"/>
  <c r="H44" i="9"/>
  <c r="I35" i="1"/>
  <c r="J41" i="9" s="1"/>
  <c r="K40" i="9"/>
  <c r="I40" i="9"/>
  <c r="H40" i="9"/>
  <c r="J37" i="9"/>
  <c r="K36" i="9"/>
  <c r="H36" i="9"/>
  <c r="H32" i="9"/>
  <c r="I26" i="1"/>
  <c r="K26" i="1" s="1"/>
  <c r="I27" i="1" s="1"/>
  <c r="Q23" i="1"/>
  <c r="O23" i="1"/>
  <c r="N23" i="1"/>
  <c r="N52" i="1" s="1"/>
  <c r="I23" i="1"/>
  <c r="Q19" i="1"/>
  <c r="K22" i="9" s="1"/>
  <c r="O19" i="1"/>
  <c r="I22" i="9" s="1"/>
  <c r="H22" i="9"/>
  <c r="Q10" i="1"/>
  <c r="K10" i="9" s="1"/>
  <c r="O10" i="1"/>
  <c r="I10" i="9" s="1"/>
  <c r="H10" i="9"/>
  <c r="J7" i="9"/>
  <c r="Q7" i="1"/>
  <c r="O7" i="1"/>
  <c r="M890" i="9"/>
  <c r="M850" i="9"/>
  <c r="M821" i="9"/>
  <c r="M33" i="9"/>
  <c r="M910" i="9"/>
  <c r="O749" i="1"/>
  <c r="I808" i="9" s="1"/>
  <c r="G10" i="13"/>
  <c r="G23" i="2"/>
  <c r="I23" i="2" s="1"/>
  <c r="G24" i="2" s="1"/>
  <c r="L23" i="2"/>
  <c r="I954" i="9" s="1"/>
  <c r="J51" i="2"/>
  <c r="M994" i="9" s="1"/>
  <c r="G9" i="2"/>
  <c r="I9" i="2" s="1"/>
  <c r="G10" i="2" s="1"/>
  <c r="M801" i="9"/>
  <c r="I65" i="9"/>
  <c r="I871" i="9"/>
  <c r="O797" i="1"/>
  <c r="I873" i="9" s="1"/>
  <c r="O704" i="1"/>
  <c r="I748" i="9" s="1"/>
  <c r="I746" i="9"/>
  <c r="M842" i="9"/>
  <c r="H5" i="9"/>
  <c r="M49" i="9"/>
  <c r="M898" i="9"/>
  <c r="G8" i="13"/>
  <c r="J39" i="2"/>
  <c r="M970" i="9" s="1"/>
  <c r="L970" i="9"/>
  <c r="L15" i="2"/>
  <c r="I1005" i="9" s="1"/>
  <c r="J7" i="2"/>
  <c r="M940" i="9" s="1"/>
  <c r="E17" i="7"/>
  <c r="G17" i="7" s="1"/>
  <c r="K15" i="2"/>
  <c r="H1005" i="9" s="1"/>
  <c r="G19" i="2"/>
  <c r="I19" i="2" s="1"/>
  <c r="L982" i="9" s="1"/>
  <c r="G31" i="2"/>
  <c r="J964" i="9" s="1"/>
  <c r="L49" i="2"/>
  <c r="I990" i="9" s="1"/>
  <c r="K62" i="2"/>
  <c r="H1015" i="9" s="1"/>
  <c r="N29" i="2"/>
  <c r="N11" i="2"/>
  <c r="N13" i="2"/>
  <c r="N49" i="2"/>
  <c r="J971" i="9"/>
  <c r="G62" i="2"/>
  <c r="L62" i="2"/>
  <c r="I1015" i="9" s="1"/>
  <c r="N62" i="2"/>
  <c r="K1015" i="9" s="1"/>
  <c r="I40" i="2"/>
  <c r="L971" i="9" s="1"/>
  <c r="K27" i="1" l="1"/>
  <c r="I28" i="1" s="1"/>
  <c r="L28" i="1" s="1"/>
  <c r="L27" i="1"/>
  <c r="K19" i="1"/>
  <c r="L19" i="9" s="1"/>
  <c r="K692" i="1"/>
  <c r="I693" i="1" s="1"/>
  <c r="L692" i="1"/>
  <c r="M729" i="9" s="1"/>
  <c r="H13" i="13"/>
  <c r="H14" i="13"/>
  <c r="D99" i="13"/>
  <c r="I62" i="2"/>
  <c r="J62" i="2"/>
  <c r="G63" i="2"/>
  <c r="I63" i="2" s="1"/>
  <c r="I31" i="2"/>
  <c r="I51" i="2"/>
  <c r="L994" i="9" s="1"/>
  <c r="K760" i="9"/>
  <c r="H22" i="13"/>
  <c r="K987" i="9"/>
  <c r="K1002" i="9"/>
  <c r="K975" i="9"/>
  <c r="H99" i="12"/>
  <c r="K990" i="9"/>
  <c r="M39" i="2"/>
  <c r="O39" i="2" s="1"/>
  <c r="L972" i="9" s="1"/>
  <c r="K954" i="9"/>
  <c r="K960" i="9"/>
  <c r="K966" i="9"/>
  <c r="K1008" i="9"/>
  <c r="K969" i="9"/>
  <c r="H47" i="12"/>
  <c r="G59" i="12"/>
  <c r="K984" i="9"/>
  <c r="K972" i="9"/>
  <c r="K996" i="9"/>
  <c r="L964" i="9"/>
  <c r="G32" i="2"/>
  <c r="J965" i="9" s="1"/>
  <c r="J15" i="2"/>
  <c r="M1003" i="9" s="1"/>
  <c r="M43" i="2"/>
  <c r="O43" i="2" s="1"/>
  <c r="L978" i="9" s="1"/>
  <c r="J982" i="9"/>
  <c r="J19" i="2"/>
  <c r="M982" i="9" s="1"/>
  <c r="J17" i="2"/>
  <c r="M946" i="9" s="1"/>
  <c r="K948" i="9"/>
  <c r="M978" i="9"/>
  <c r="K1005" i="9"/>
  <c r="J34" i="7"/>
  <c r="K951" i="9"/>
  <c r="K945" i="9"/>
  <c r="K999" i="9"/>
  <c r="I49" i="2"/>
  <c r="L988" i="9" s="1"/>
  <c r="L57" i="2"/>
  <c r="J49" i="2"/>
  <c r="M988" i="9" s="1"/>
  <c r="L952" i="9"/>
  <c r="I24" i="2"/>
  <c r="L953" i="9" s="1"/>
  <c r="M15" i="2"/>
  <c r="P15" i="2" s="1"/>
  <c r="M1005" i="9" s="1"/>
  <c r="I13" i="2"/>
  <c r="G14" i="2" s="1"/>
  <c r="I14" i="2" s="1"/>
  <c r="L992" i="9" s="1"/>
  <c r="D101" i="13"/>
  <c r="M35" i="2"/>
  <c r="P35" i="2" s="1"/>
  <c r="M33" i="2"/>
  <c r="P33" i="2" s="1"/>
  <c r="M1008" i="9" s="1"/>
  <c r="H21" i="13"/>
  <c r="D100" i="13"/>
  <c r="B99" i="13" s="1"/>
  <c r="B68" i="13"/>
  <c r="M49" i="2"/>
  <c r="J990" i="9" s="1"/>
  <c r="M51" i="2"/>
  <c r="O51" i="2" s="1"/>
  <c r="L996" i="9" s="1"/>
  <c r="J13" i="2"/>
  <c r="M991" i="9" s="1"/>
  <c r="M13" i="2"/>
  <c r="O13" i="2" s="1"/>
  <c r="J31" i="2"/>
  <c r="M964" i="9" s="1"/>
  <c r="J29" i="2"/>
  <c r="M961" i="9" s="1"/>
  <c r="I15" i="2"/>
  <c r="L1003" i="9" s="1"/>
  <c r="I29" i="2"/>
  <c r="L961" i="9" s="1"/>
  <c r="M27" i="2"/>
  <c r="O27" i="2" s="1"/>
  <c r="L960" i="9" s="1"/>
  <c r="M23" i="2"/>
  <c r="M17" i="2"/>
  <c r="P17" i="2" s="1"/>
  <c r="M948" i="9" s="1"/>
  <c r="G60" i="12"/>
  <c r="M116" i="12"/>
  <c r="H19" i="13"/>
  <c r="B44" i="13"/>
  <c r="L1006" i="9"/>
  <c r="M47" i="2"/>
  <c r="P47" i="2" s="1"/>
  <c r="I27" i="2"/>
  <c r="M31" i="2"/>
  <c r="M966" i="9" s="1"/>
  <c r="M55" i="2"/>
  <c r="P55" i="2" s="1"/>
  <c r="M987" i="9" s="1"/>
  <c r="M29" i="2"/>
  <c r="J963" i="9" s="1"/>
  <c r="H52" i="12"/>
  <c r="H60" i="12" s="1"/>
  <c r="M45" i="2"/>
  <c r="P45" i="2" s="1"/>
  <c r="K939" i="9"/>
  <c r="M7" i="2"/>
  <c r="K993" i="9"/>
  <c r="K981" i="9"/>
  <c r="L89" i="12"/>
  <c r="H18" i="13"/>
  <c r="B29" i="13"/>
  <c r="G20" i="2"/>
  <c r="J20" i="2" s="1"/>
  <c r="M983" i="9" s="1"/>
  <c r="K963" i="9"/>
  <c r="M41" i="2"/>
  <c r="O41" i="2" s="1"/>
  <c r="L975" i="9" s="1"/>
  <c r="G48" i="2"/>
  <c r="J48" i="2" s="1"/>
  <c r="J27" i="2"/>
  <c r="M958" i="9" s="1"/>
  <c r="M11" i="2"/>
  <c r="M19" i="2"/>
  <c r="P19" i="2" s="1"/>
  <c r="M971" i="9"/>
  <c r="H7" i="13"/>
  <c r="J17" i="7"/>
  <c r="I17" i="7"/>
  <c r="K5" i="9"/>
  <c r="Q22" i="1"/>
  <c r="I27" i="9"/>
  <c r="O52" i="1"/>
  <c r="F10" i="7" s="1"/>
  <c r="K724" i="9"/>
  <c r="Q843" i="1"/>
  <c r="I939" i="9"/>
  <c r="O851" i="1"/>
  <c r="F15" i="7" s="1"/>
  <c r="H724" i="9"/>
  <c r="N843" i="1"/>
  <c r="E10" i="7"/>
  <c r="H61" i="9" s="1"/>
  <c r="K27" i="9"/>
  <c r="Q52" i="1"/>
  <c r="I724" i="9"/>
  <c r="O843" i="1"/>
  <c r="H935" i="9"/>
  <c r="N847" i="1"/>
  <c r="E14" i="7" s="1"/>
  <c r="G14" i="7" s="1"/>
  <c r="K935" i="9"/>
  <c r="Q847" i="1"/>
  <c r="H14" i="7" s="1"/>
  <c r="H939" i="9"/>
  <c r="N851" i="1"/>
  <c r="E15" i="7" s="1"/>
  <c r="O22" i="1"/>
  <c r="P731" i="1"/>
  <c r="J784" i="9" s="1"/>
  <c r="J24" i="9"/>
  <c r="M185" i="9"/>
  <c r="J185" i="9"/>
  <c r="J720" i="9"/>
  <c r="K689" i="1"/>
  <c r="I690" i="1" s="1"/>
  <c r="J725" i="9"/>
  <c r="J62" i="9"/>
  <c r="L69" i="9"/>
  <c r="J69" i="9"/>
  <c r="M69" i="9"/>
  <c r="J23" i="2"/>
  <c r="M952" i="9" s="1"/>
  <c r="J952" i="9"/>
  <c r="I55" i="2"/>
  <c r="L985" i="9" s="1"/>
  <c r="J985" i="9"/>
  <c r="I41" i="2"/>
  <c r="L973" i="9" s="1"/>
  <c r="J973" i="9"/>
  <c r="I43" i="2"/>
  <c r="L976" i="9" s="1"/>
  <c r="J976" i="9"/>
  <c r="I45" i="2"/>
  <c r="L979" i="9" s="1"/>
  <c r="J979" i="9"/>
  <c r="I993" i="9"/>
  <c r="I981" i="9"/>
  <c r="J978" i="9"/>
  <c r="J9" i="2"/>
  <c r="M943" i="9" s="1"/>
  <c r="J943" i="9"/>
  <c r="J1000" i="9"/>
  <c r="I11" i="2"/>
  <c r="I17" i="2"/>
  <c r="L946" i="9" s="1"/>
  <c r="J946" i="9"/>
  <c r="J33" i="2"/>
  <c r="M1006" i="9" s="1"/>
  <c r="J1006" i="9"/>
  <c r="I35" i="2"/>
  <c r="L967" i="9" s="1"/>
  <c r="J967" i="9"/>
  <c r="K57" i="2"/>
  <c r="M21" i="2"/>
  <c r="P21" i="2" s="1"/>
  <c r="J47" i="2"/>
  <c r="M997" i="9" s="1"/>
  <c r="J997" i="9"/>
  <c r="J21" i="2"/>
  <c r="M949" i="9" s="1"/>
  <c r="J949" i="9"/>
  <c r="L943" i="9"/>
  <c r="I20" i="1"/>
  <c r="L20" i="1" s="1"/>
  <c r="J45" i="9"/>
  <c r="L62" i="9"/>
  <c r="J829" i="9"/>
  <c r="K767" i="1"/>
  <c r="I768" i="1" s="1"/>
  <c r="J842" i="9"/>
  <c r="K776" i="1"/>
  <c r="I777" i="1" s="1"/>
  <c r="J915" i="9"/>
  <c r="K830" i="1"/>
  <c r="L915" i="9" s="1"/>
  <c r="M923" i="9"/>
  <c r="K836" i="1"/>
  <c r="M927" i="9"/>
  <c r="K839" i="1"/>
  <c r="M902" i="9"/>
  <c r="M753" i="9"/>
  <c r="K710" i="1"/>
  <c r="I711" i="1" s="1"/>
  <c r="J737" i="9"/>
  <c r="K698" i="1"/>
  <c r="I699" i="1" s="1"/>
  <c r="M741" i="9"/>
  <c r="K701" i="1"/>
  <c r="I702" i="1" s="1"/>
  <c r="M757" i="9"/>
  <c r="K713" i="1"/>
  <c r="I714" i="1" s="1"/>
  <c r="K728" i="1"/>
  <c r="M781" i="9"/>
  <c r="K731" i="1"/>
  <c r="I732" i="1" s="1"/>
  <c r="J785" i="9"/>
  <c r="K734" i="1"/>
  <c r="J789" i="9"/>
  <c r="K737" i="1"/>
  <c r="J793" i="9"/>
  <c r="K740" i="1"/>
  <c r="M797" i="9"/>
  <c r="K743" i="1"/>
  <c r="I744" i="1" s="1"/>
  <c r="J801" i="9"/>
  <c r="K746" i="1"/>
  <c r="J805" i="9"/>
  <c r="K749" i="1"/>
  <c r="I750" i="1" s="1"/>
  <c r="J821" i="9"/>
  <c r="K761" i="1"/>
  <c r="P698" i="1"/>
  <c r="J740" i="9" s="1"/>
  <c r="K42" i="1"/>
  <c r="I43" i="1" s="1"/>
  <c r="L43" i="1" s="1"/>
  <c r="J749" i="9"/>
  <c r="K707" i="1"/>
  <c r="I708" i="1" s="1"/>
  <c r="I5" i="9"/>
  <c r="P7" i="1"/>
  <c r="S7" i="1" s="1"/>
  <c r="M5" i="9" s="1"/>
  <c r="M41" i="9"/>
  <c r="L49" i="9"/>
  <c r="M805" i="9"/>
  <c r="M737" i="9"/>
  <c r="J797" i="9"/>
  <c r="I36" i="9"/>
  <c r="M37" i="9"/>
  <c r="M915" i="9"/>
  <c r="M882" i="9"/>
  <c r="K32" i="1"/>
  <c r="P10" i="1"/>
  <c r="R10" i="1" s="1"/>
  <c r="L10" i="9" s="1"/>
  <c r="J910" i="9"/>
  <c r="J781" i="9"/>
  <c r="P707" i="1"/>
  <c r="J752" i="9" s="1"/>
  <c r="L910" i="9"/>
  <c r="L828" i="1"/>
  <c r="M911" i="9" s="1"/>
  <c r="I845" i="1"/>
  <c r="K845" i="1" s="1"/>
  <c r="P797" i="1"/>
  <c r="S797" i="1" s="1"/>
  <c r="M873" i="9" s="1"/>
  <c r="K23" i="1"/>
  <c r="J44" i="9"/>
  <c r="J919" i="9"/>
  <c r="M785" i="9"/>
  <c r="M874" i="9"/>
  <c r="M878" i="9"/>
  <c r="M793" i="9"/>
  <c r="M283" i="9"/>
  <c r="M789" i="9"/>
  <c r="M36" i="9"/>
  <c r="R35" i="1"/>
  <c r="L44" i="9" s="1"/>
  <c r="P704" i="1"/>
  <c r="J748" i="9" s="1"/>
  <c r="S35" i="1"/>
  <c r="M44" i="9" s="1"/>
  <c r="J753" i="9"/>
  <c r="P740" i="1"/>
  <c r="S740" i="1" s="1"/>
  <c r="M796" i="9" s="1"/>
  <c r="J800" i="9"/>
  <c r="P779" i="1"/>
  <c r="S779" i="1" s="1"/>
  <c r="M849" i="9" s="1"/>
  <c r="M65" i="9"/>
  <c r="P23" i="1"/>
  <c r="R23" i="1" s="1"/>
  <c r="L27" i="9" s="1"/>
  <c r="P19" i="1"/>
  <c r="S19" i="1" s="1"/>
  <c r="M22" i="9" s="1"/>
  <c r="P833" i="1"/>
  <c r="J922" i="9" s="1"/>
  <c r="P737" i="1"/>
  <c r="J792" i="9" s="1"/>
  <c r="I918" i="9"/>
  <c r="P830" i="1"/>
  <c r="R830" i="1" s="1"/>
  <c r="S32" i="1"/>
  <c r="M40" i="9" s="1"/>
  <c r="H12" i="13"/>
  <c r="H10" i="13"/>
  <c r="H20" i="13"/>
  <c r="H17" i="13"/>
  <c r="G11" i="13"/>
  <c r="H11" i="13" s="1"/>
  <c r="H8" i="13"/>
  <c r="H6" i="13"/>
  <c r="H9" i="13"/>
  <c r="M9" i="2"/>
  <c r="J945" i="9" s="1"/>
  <c r="G57" i="2"/>
  <c r="J57" i="2" s="1"/>
  <c r="G56" i="2"/>
  <c r="G8" i="2"/>
  <c r="I21" i="2"/>
  <c r="L765" i="9"/>
  <c r="L773" i="9"/>
  <c r="J36" i="9"/>
  <c r="L36" i="9"/>
  <c r="L40" i="9"/>
  <c r="P719" i="1"/>
  <c r="M866" i="9"/>
  <c r="P788" i="1"/>
  <c r="P848" i="1"/>
  <c r="P851" i="1" s="1"/>
  <c r="P749" i="1"/>
  <c r="P794" i="1"/>
  <c r="P818" i="1"/>
  <c r="M862" i="9"/>
  <c r="I728" i="9"/>
  <c r="P689" i="1"/>
  <c r="J729" i="9"/>
  <c r="I732" i="9"/>
  <c r="P692" i="1"/>
  <c r="M733" i="9"/>
  <c r="J733" i="9"/>
  <c r="I736" i="9"/>
  <c r="P695" i="1"/>
  <c r="R695" i="1" s="1"/>
  <c r="L736" i="9" s="1"/>
  <c r="J741" i="9"/>
  <c r="P701" i="1"/>
  <c r="R701" i="1" s="1"/>
  <c r="L744" i="9" s="1"/>
  <c r="I744" i="9"/>
  <c r="J745" i="9"/>
  <c r="M745" i="9"/>
  <c r="H752" i="9"/>
  <c r="H756" i="9"/>
  <c r="J757" i="9"/>
  <c r="I760" i="9"/>
  <c r="P713" i="1"/>
  <c r="R713" i="1" s="1"/>
  <c r="J761" i="9"/>
  <c r="M761" i="9"/>
  <c r="I764" i="9"/>
  <c r="P716" i="1"/>
  <c r="J765" i="9"/>
  <c r="M765" i="9"/>
  <c r="J769" i="9"/>
  <c r="M769" i="9"/>
  <c r="I772" i="9"/>
  <c r="P722" i="1"/>
  <c r="J773" i="9"/>
  <c r="M773" i="9"/>
  <c r="I776" i="9"/>
  <c r="P725" i="1"/>
  <c r="I780" i="9"/>
  <c r="P728" i="1"/>
  <c r="H788" i="9"/>
  <c r="P734" i="1"/>
  <c r="S734" i="1" s="1"/>
  <c r="M788" i="9" s="1"/>
  <c r="K788" i="9"/>
  <c r="K792" i="9"/>
  <c r="K796" i="9"/>
  <c r="H804" i="9"/>
  <c r="P746" i="1"/>
  <c r="J809" i="9"/>
  <c r="M809" i="9"/>
  <c r="I812" i="9"/>
  <c r="P752" i="1"/>
  <c r="J813" i="9"/>
  <c r="M813" i="9"/>
  <c r="I816" i="9"/>
  <c r="P755" i="1"/>
  <c r="M829" i="9"/>
  <c r="I832" i="9"/>
  <c r="P767" i="1"/>
  <c r="J838" i="9"/>
  <c r="I841" i="9"/>
  <c r="P773" i="1"/>
  <c r="I845" i="9"/>
  <c r="P776" i="1"/>
  <c r="M846" i="9"/>
  <c r="I853" i="9"/>
  <c r="P782" i="1"/>
  <c r="M854" i="9"/>
  <c r="I857" i="9"/>
  <c r="P785" i="1"/>
  <c r="M858" i="9"/>
  <c r="I865" i="9"/>
  <c r="P791" i="1"/>
  <c r="M870" i="9"/>
  <c r="H877" i="9"/>
  <c r="P800" i="1"/>
  <c r="H881" i="9"/>
  <c r="P803" i="1"/>
  <c r="S803" i="1" s="1"/>
  <c r="M881" i="9" s="1"/>
  <c r="H885" i="9"/>
  <c r="P806" i="1"/>
  <c r="S806" i="1" s="1"/>
  <c r="M885" i="9" s="1"/>
  <c r="K885" i="9"/>
  <c r="H913" i="9"/>
  <c r="P827" i="1"/>
  <c r="S827" i="1" s="1"/>
  <c r="M913" i="9" s="1"/>
  <c r="H918" i="9"/>
  <c r="J923" i="9"/>
  <c r="I926" i="9"/>
  <c r="P836" i="1"/>
  <c r="J927" i="9"/>
  <c r="I930" i="9"/>
  <c r="P839" i="1"/>
  <c r="L844" i="1"/>
  <c r="J932" i="9"/>
  <c r="I935" i="9"/>
  <c r="P844" i="1"/>
  <c r="P847" i="1" s="1"/>
  <c r="J936" i="9"/>
  <c r="K848" i="1"/>
  <c r="L848" i="1"/>
  <c r="M936" i="9" s="1"/>
  <c r="J825" i="9"/>
  <c r="M817" i="9"/>
  <c r="J817" i="9"/>
  <c r="I828" i="9"/>
  <c r="P764" i="1"/>
  <c r="H824" i="9"/>
  <c r="P761" i="1"/>
  <c r="I820" i="9"/>
  <c r="P758" i="1"/>
  <c r="M894" i="9"/>
  <c r="H905" i="9"/>
  <c r="P821" i="1"/>
  <c r="K897" i="9"/>
  <c r="H897" i="9"/>
  <c r="P815" i="1"/>
  <c r="I893" i="9"/>
  <c r="P812" i="1"/>
  <c r="M886" i="9"/>
  <c r="I889" i="9"/>
  <c r="P809" i="1"/>
  <c r="J2" i="9"/>
  <c r="M2" i="9"/>
  <c r="K7" i="1"/>
  <c r="I8" i="1" s="1"/>
  <c r="M19" i="9"/>
  <c r="J19" i="9"/>
  <c r="H48" i="9"/>
  <c r="K29" i="1"/>
  <c r="J33" i="9"/>
  <c r="H9" i="5"/>
  <c r="L29" i="9"/>
  <c r="K38" i="1"/>
  <c r="I39" i="1" s="1"/>
  <c r="L39" i="1" s="1"/>
  <c r="L23" i="1"/>
  <c r="M24" i="9" s="1"/>
  <c r="J49" i="9"/>
  <c r="K35" i="1"/>
  <c r="I36" i="1" s="1"/>
  <c r="J29" i="9"/>
  <c r="M29" i="9"/>
  <c r="M749" i="9"/>
  <c r="J777" i="9"/>
  <c r="M777" i="9"/>
  <c r="H27" i="9"/>
  <c r="M62" i="9"/>
  <c r="M825" i="9"/>
  <c r="N57" i="2"/>
  <c r="O29" i="2"/>
  <c r="L963" i="9" s="1"/>
  <c r="H8" i="5"/>
  <c r="I33" i="7"/>
  <c r="M62" i="2"/>
  <c r="K28" i="1" l="1"/>
  <c r="K36" i="1"/>
  <c r="L36" i="1"/>
  <c r="I747" i="1"/>
  <c r="L747" i="1" s="1"/>
  <c r="M802" i="9" s="1"/>
  <c r="I741" i="1"/>
  <c r="L741" i="1" s="1"/>
  <c r="M794" i="9" s="1"/>
  <c r="I735" i="1"/>
  <c r="J786" i="9" s="1"/>
  <c r="L777" i="9"/>
  <c r="I729" i="1"/>
  <c r="L729" i="1" s="1"/>
  <c r="M778" i="9" s="1"/>
  <c r="L725" i="9"/>
  <c r="I762" i="1"/>
  <c r="L762" i="1" s="1"/>
  <c r="M822" i="9" s="1"/>
  <c r="L789" i="9"/>
  <c r="I738" i="1"/>
  <c r="J790" i="9" s="1"/>
  <c r="L7" i="9"/>
  <c r="I11" i="1"/>
  <c r="L11" i="1" s="1"/>
  <c r="G36" i="2"/>
  <c r="J968" i="9" s="1"/>
  <c r="G52" i="2"/>
  <c r="L675" i="9"/>
  <c r="I644" i="1"/>
  <c r="K644" i="1" s="1"/>
  <c r="L511" i="9"/>
  <c r="I482" i="1"/>
  <c r="L554" i="9"/>
  <c r="I524" i="1"/>
  <c r="R737" i="1"/>
  <c r="L792" i="9" s="1"/>
  <c r="J972" i="9"/>
  <c r="P39" i="2"/>
  <c r="M972" i="9" s="1"/>
  <c r="S713" i="1"/>
  <c r="M760" i="9" s="1"/>
  <c r="R779" i="1"/>
  <c r="L849" i="9" s="1"/>
  <c r="P13" i="2"/>
  <c r="L949" i="9"/>
  <c r="G22" i="2"/>
  <c r="J950" i="9" s="1"/>
  <c r="J996" i="9"/>
  <c r="P51" i="2"/>
  <c r="M996" i="9" s="1"/>
  <c r="J14" i="7"/>
  <c r="L801" i="9"/>
  <c r="L793" i="9"/>
  <c r="L785" i="9"/>
  <c r="J849" i="9"/>
  <c r="P52" i="1"/>
  <c r="S52" i="1" s="1"/>
  <c r="J941" i="9"/>
  <c r="J8" i="2"/>
  <c r="M941" i="9" s="1"/>
  <c r="R698" i="1"/>
  <c r="L740" i="9" s="1"/>
  <c r="S698" i="1"/>
  <c r="M740" i="9" s="1"/>
  <c r="G30" i="2"/>
  <c r="J728" i="9"/>
  <c r="R689" i="1"/>
  <c r="L728" i="9" s="1"/>
  <c r="L720" i="9"/>
  <c r="L724" i="9"/>
  <c r="J986" i="9"/>
  <c r="J56" i="2"/>
  <c r="M986" i="9" s="1"/>
  <c r="I32" i="2"/>
  <c r="L965" i="9" s="1"/>
  <c r="P29" i="2"/>
  <c r="M975" i="9"/>
  <c r="M720" i="9"/>
  <c r="M724" i="9"/>
  <c r="I831" i="1"/>
  <c r="J916" i="9" s="1"/>
  <c r="M57" i="2"/>
  <c r="P57" i="2" s="1"/>
  <c r="M960" i="9"/>
  <c r="P49" i="2"/>
  <c r="P9" i="2"/>
  <c r="M945" i="9" s="1"/>
  <c r="G44" i="2"/>
  <c r="J977" i="9" s="1"/>
  <c r="J944" i="9"/>
  <c r="J10" i="2"/>
  <c r="M944" i="9" s="1"/>
  <c r="G16" i="2"/>
  <c r="J1004" i="9" s="1"/>
  <c r="G50" i="2"/>
  <c r="J50" i="2" s="1"/>
  <c r="I10" i="2"/>
  <c r="L944" i="9" s="1"/>
  <c r="J63" i="2"/>
  <c r="L991" i="9"/>
  <c r="J954" i="9"/>
  <c r="O23" i="2"/>
  <c r="L954" i="9" s="1"/>
  <c r="M954" i="9"/>
  <c r="J969" i="9"/>
  <c r="M969" i="9"/>
  <c r="J953" i="9"/>
  <c r="M953" i="9"/>
  <c r="J284" i="9"/>
  <c r="L283" i="9"/>
  <c r="G42" i="2"/>
  <c r="J974" i="9" s="1"/>
  <c r="G15" i="7"/>
  <c r="I15" i="7" s="1"/>
  <c r="S10" i="1"/>
  <c r="M10" i="9" s="1"/>
  <c r="G18" i="2"/>
  <c r="I18" i="2" s="1"/>
  <c r="L947" i="9" s="1"/>
  <c r="J30" i="2"/>
  <c r="M962" i="9" s="1"/>
  <c r="J960" i="9"/>
  <c r="J975" i="9"/>
  <c r="O35" i="2"/>
  <c r="L969" i="9" s="1"/>
  <c r="J948" i="9"/>
  <c r="O17" i="2"/>
  <c r="L948" i="9" s="1"/>
  <c r="J1008" i="9"/>
  <c r="O33" i="2"/>
  <c r="L1008" i="9" s="1"/>
  <c r="J1005" i="9"/>
  <c r="O15" i="2"/>
  <c r="L1005" i="9" s="1"/>
  <c r="G46" i="2"/>
  <c r="J980" i="9" s="1"/>
  <c r="J873" i="9"/>
  <c r="O49" i="2"/>
  <c r="L990" i="9" s="1"/>
  <c r="M990" i="9"/>
  <c r="J999" i="9"/>
  <c r="M999" i="9"/>
  <c r="J10" i="9"/>
  <c r="L805" i="9"/>
  <c r="R731" i="1"/>
  <c r="L784" i="9" s="1"/>
  <c r="S731" i="1"/>
  <c r="M784" i="9" s="1"/>
  <c r="O47" i="2"/>
  <c r="L999" i="9" s="1"/>
  <c r="J984" i="9"/>
  <c r="M984" i="9"/>
  <c r="O19" i="2"/>
  <c r="L984" i="9" s="1"/>
  <c r="M963" i="9"/>
  <c r="L90" i="12"/>
  <c r="M89" i="12"/>
  <c r="J987" i="9"/>
  <c r="O55" i="2"/>
  <c r="L987" i="9" s="1"/>
  <c r="J942" i="9"/>
  <c r="O7" i="2"/>
  <c r="L942" i="9" s="1"/>
  <c r="P7" i="2"/>
  <c r="M942" i="9" s="1"/>
  <c r="J1007" i="9"/>
  <c r="I34" i="2"/>
  <c r="L1007" i="9" s="1"/>
  <c r="R707" i="1"/>
  <c r="L752" i="9" s="1"/>
  <c r="J933" i="9"/>
  <c r="J1002" i="9"/>
  <c r="O11" i="2"/>
  <c r="L1002" i="9" s="1"/>
  <c r="M1002" i="9"/>
  <c r="J983" i="9"/>
  <c r="I20" i="2"/>
  <c r="L983" i="9" s="1"/>
  <c r="J981" i="9"/>
  <c r="J993" i="9"/>
  <c r="O45" i="2"/>
  <c r="J966" i="9"/>
  <c r="O31" i="2"/>
  <c r="L966" i="9" s="1"/>
  <c r="H59" i="12"/>
  <c r="J998" i="9"/>
  <c r="I48" i="2"/>
  <c r="L998" i="9" s="1"/>
  <c r="M998" i="9"/>
  <c r="S707" i="1"/>
  <c r="M752" i="9" s="1"/>
  <c r="L800" i="9"/>
  <c r="L821" i="9"/>
  <c r="L958" i="9"/>
  <c r="G28" i="2"/>
  <c r="R704" i="1"/>
  <c r="L748" i="9" s="1"/>
  <c r="F13" i="7"/>
  <c r="P843" i="1"/>
  <c r="R843" i="1" s="1"/>
  <c r="F9" i="7"/>
  <c r="G9" i="7" s="1"/>
  <c r="P22" i="1"/>
  <c r="R22" i="1" s="1"/>
  <c r="G10" i="7"/>
  <c r="H10" i="7"/>
  <c r="E13" i="7"/>
  <c r="E22" i="7" s="1"/>
  <c r="H13" i="7"/>
  <c r="H9" i="7"/>
  <c r="I14" i="7"/>
  <c r="L185" i="9"/>
  <c r="J63" i="9"/>
  <c r="J247" i="9"/>
  <c r="L246" i="9"/>
  <c r="J240" i="9"/>
  <c r="L239" i="9"/>
  <c r="J724" i="9"/>
  <c r="I24" i="1"/>
  <c r="M25" i="9" s="1"/>
  <c r="J409" i="9"/>
  <c r="L408" i="9"/>
  <c r="J221" i="9"/>
  <c r="L220" i="9"/>
  <c r="J995" i="9"/>
  <c r="I52" i="2"/>
  <c r="L995" i="9" s="1"/>
  <c r="J52" i="2"/>
  <c r="M995" i="9" s="1"/>
  <c r="L1000" i="9"/>
  <c r="G12" i="2"/>
  <c r="J951" i="9"/>
  <c r="M951" i="9"/>
  <c r="O21" i="2"/>
  <c r="L951" i="9" s="1"/>
  <c r="H23" i="9"/>
  <c r="I61" i="9"/>
  <c r="J14" i="2"/>
  <c r="M992" i="9" s="1"/>
  <c r="J992" i="9"/>
  <c r="K20" i="1"/>
  <c r="I21" i="1" s="1"/>
  <c r="L21" i="1" s="1"/>
  <c r="J22" i="9"/>
  <c r="R797" i="1"/>
  <c r="L873" i="9" s="1"/>
  <c r="L33" i="9"/>
  <c r="I30" i="1"/>
  <c r="K720" i="1"/>
  <c r="I721" i="1" s="1"/>
  <c r="L720" i="1"/>
  <c r="M766" i="9" s="1"/>
  <c r="K735" i="1"/>
  <c r="L37" i="9"/>
  <c r="I33" i="1"/>
  <c r="J50" i="9"/>
  <c r="M50" i="9"/>
  <c r="K726" i="1"/>
  <c r="I727" i="1" s="1"/>
  <c r="L726" i="1"/>
  <c r="M774" i="9" s="1"/>
  <c r="K750" i="1"/>
  <c r="I751" i="1" s="1"/>
  <c r="L750" i="1"/>
  <c r="M806" i="9" s="1"/>
  <c r="I684" i="1"/>
  <c r="L50" i="9"/>
  <c r="M63" i="9"/>
  <c r="J911" i="9"/>
  <c r="K828" i="1"/>
  <c r="L797" i="9"/>
  <c r="J5" i="9"/>
  <c r="R7" i="1"/>
  <c r="L5" i="9" s="1"/>
  <c r="I846" i="1"/>
  <c r="I847" i="1" s="1"/>
  <c r="J847" i="1" s="1"/>
  <c r="L933" i="9"/>
  <c r="L781" i="9"/>
  <c r="L753" i="9"/>
  <c r="J806" i="9"/>
  <c r="S737" i="1"/>
  <c r="M792" i="9" s="1"/>
  <c r="R833" i="1"/>
  <c r="L922" i="9" s="1"/>
  <c r="L845" i="1"/>
  <c r="M933" i="9" s="1"/>
  <c r="R19" i="1"/>
  <c r="L22" i="9" s="1"/>
  <c r="S704" i="1"/>
  <c r="M748" i="9" s="1"/>
  <c r="L24" i="9"/>
  <c r="J27" i="9"/>
  <c r="S23" i="1"/>
  <c r="M27" i="9" s="1"/>
  <c r="J796" i="9"/>
  <c r="R740" i="1"/>
  <c r="L796" i="9" s="1"/>
  <c r="J65" i="9"/>
  <c r="L65" i="9"/>
  <c r="J40" i="9"/>
  <c r="M800" i="9"/>
  <c r="S833" i="1"/>
  <c r="M922" i="9" s="1"/>
  <c r="M932" i="9"/>
  <c r="L719" i="9"/>
  <c r="O9" i="2"/>
  <c r="L945" i="9" s="1"/>
  <c r="J36" i="2"/>
  <c r="M968" i="9" s="1"/>
  <c r="I56" i="2"/>
  <c r="L986" i="9" s="1"/>
  <c r="I8" i="2"/>
  <c r="L941" i="9" s="1"/>
  <c r="J60" i="9"/>
  <c r="L60" i="9"/>
  <c r="M60" i="9"/>
  <c r="J48" i="9"/>
  <c r="S38" i="1"/>
  <c r="M48" i="9" s="1"/>
  <c r="R38" i="1"/>
  <c r="L48" i="9" s="1"/>
  <c r="L817" i="9"/>
  <c r="L825" i="9"/>
  <c r="J865" i="9"/>
  <c r="S791" i="1"/>
  <c r="M865" i="9" s="1"/>
  <c r="R791" i="1"/>
  <c r="L865" i="9" s="1"/>
  <c r="S776" i="1"/>
  <c r="M845" i="9" s="1"/>
  <c r="J845" i="9"/>
  <c r="R776" i="1"/>
  <c r="L845" i="9" s="1"/>
  <c r="J841" i="9"/>
  <c r="S773" i="1"/>
  <c r="M841" i="9" s="1"/>
  <c r="R773" i="1"/>
  <c r="L841" i="9" s="1"/>
  <c r="J832" i="9"/>
  <c r="S767" i="1"/>
  <c r="M832" i="9" s="1"/>
  <c r="R767" i="1"/>
  <c r="L832" i="9" s="1"/>
  <c r="S755" i="1"/>
  <c r="M816" i="9" s="1"/>
  <c r="J816" i="9"/>
  <c r="R755" i="1"/>
  <c r="L816" i="9" s="1"/>
  <c r="L813" i="9"/>
  <c r="J804" i="9"/>
  <c r="R746" i="1"/>
  <c r="L804" i="9" s="1"/>
  <c r="S746" i="1"/>
  <c r="M804" i="9" s="1"/>
  <c r="J788" i="9"/>
  <c r="R734" i="1"/>
  <c r="L788" i="9" s="1"/>
  <c r="R728" i="1"/>
  <c r="L780" i="9" s="1"/>
  <c r="J780" i="9"/>
  <c r="S728" i="1"/>
  <c r="M780" i="9" s="1"/>
  <c r="J776" i="9"/>
  <c r="R725" i="1"/>
  <c r="L776" i="9" s="1"/>
  <c r="S725" i="1"/>
  <c r="M776" i="9" s="1"/>
  <c r="J772" i="9"/>
  <c r="S722" i="1"/>
  <c r="M772" i="9" s="1"/>
  <c r="R722" i="1"/>
  <c r="L772" i="9" s="1"/>
  <c r="J760" i="9"/>
  <c r="L760" i="9"/>
  <c r="L756" i="9"/>
  <c r="J756" i="9"/>
  <c r="M756" i="9"/>
  <c r="L745" i="9"/>
  <c r="J744" i="9"/>
  <c r="S701" i="1"/>
  <c r="M744" i="9" s="1"/>
  <c r="L696" i="1"/>
  <c r="L733" i="9"/>
  <c r="J732" i="9"/>
  <c r="S692" i="1"/>
  <c r="M732" i="9" s="1"/>
  <c r="R692" i="1"/>
  <c r="L732" i="9" s="1"/>
  <c r="L729" i="9"/>
  <c r="R818" i="1"/>
  <c r="L901" i="9" s="1"/>
  <c r="J901" i="9"/>
  <c r="S818" i="1"/>
  <c r="M901" i="9" s="1"/>
  <c r="I834" i="1"/>
  <c r="L919" i="9"/>
  <c r="L842" i="9"/>
  <c r="J808" i="9"/>
  <c r="R749" i="1"/>
  <c r="L808" i="9" s="1"/>
  <c r="S749" i="1"/>
  <c r="M808" i="9" s="1"/>
  <c r="S848" i="1"/>
  <c r="R848" i="1"/>
  <c r="J939" i="9"/>
  <c r="L737" i="9"/>
  <c r="L687" i="1"/>
  <c r="J768" i="9"/>
  <c r="S719" i="1"/>
  <c r="M768" i="9" s="1"/>
  <c r="R719" i="1"/>
  <c r="L768" i="9" s="1"/>
  <c r="J766" i="9"/>
  <c r="L2" i="9"/>
  <c r="R809" i="1"/>
  <c r="L889" i="9" s="1"/>
  <c r="S809" i="1"/>
  <c r="M889" i="9" s="1"/>
  <c r="J889" i="9"/>
  <c r="J893" i="9"/>
  <c r="R812" i="1"/>
  <c r="L893" i="9" s="1"/>
  <c r="S812" i="1"/>
  <c r="M893" i="9" s="1"/>
  <c r="J897" i="9"/>
  <c r="R815" i="1"/>
  <c r="L897" i="9" s="1"/>
  <c r="J905" i="9"/>
  <c r="S821" i="1"/>
  <c r="M905" i="9" s="1"/>
  <c r="R821" i="1"/>
  <c r="L905" i="9" s="1"/>
  <c r="J820" i="9"/>
  <c r="R758" i="1"/>
  <c r="L820" i="9" s="1"/>
  <c r="S758" i="1"/>
  <c r="M820" i="9" s="1"/>
  <c r="J824" i="9"/>
  <c r="R761" i="1"/>
  <c r="L824" i="9" s="1"/>
  <c r="S761" i="1"/>
  <c r="M824" i="9" s="1"/>
  <c r="J828" i="9"/>
  <c r="S764" i="1"/>
  <c r="M828" i="9" s="1"/>
  <c r="R764" i="1"/>
  <c r="L828" i="9" s="1"/>
  <c r="I849" i="1"/>
  <c r="L936" i="9"/>
  <c r="R844" i="1"/>
  <c r="S844" i="1"/>
  <c r="J935" i="9"/>
  <c r="J930" i="9"/>
  <c r="R839" i="1"/>
  <c r="L930" i="9" s="1"/>
  <c r="S839" i="1"/>
  <c r="M930" i="9" s="1"/>
  <c r="I840" i="1"/>
  <c r="L927" i="9"/>
  <c r="J926" i="9"/>
  <c r="R836" i="1"/>
  <c r="L926" i="9" s="1"/>
  <c r="S836" i="1"/>
  <c r="M926" i="9" s="1"/>
  <c r="L923" i="9"/>
  <c r="I837" i="1"/>
  <c r="J918" i="9"/>
  <c r="S830" i="1"/>
  <c r="M918" i="9" s="1"/>
  <c r="L918" i="9"/>
  <c r="J913" i="9"/>
  <c r="R827" i="1"/>
  <c r="L913" i="9" s="1"/>
  <c r="J885" i="9"/>
  <c r="R806" i="1"/>
  <c r="L885" i="9" s="1"/>
  <c r="J881" i="9"/>
  <c r="R803" i="1"/>
  <c r="L881" i="9" s="1"/>
  <c r="J877" i="9"/>
  <c r="R800" i="1"/>
  <c r="L877" i="9" s="1"/>
  <c r="J857" i="9"/>
  <c r="R785" i="1"/>
  <c r="L857" i="9" s="1"/>
  <c r="S785" i="1"/>
  <c r="M857" i="9" s="1"/>
  <c r="J853" i="9"/>
  <c r="R782" i="1"/>
  <c r="L853" i="9" s="1"/>
  <c r="S782" i="1"/>
  <c r="M853" i="9" s="1"/>
  <c r="L838" i="9"/>
  <c r="L829" i="9"/>
  <c r="J812" i="9"/>
  <c r="S752" i="1"/>
  <c r="M812" i="9" s="1"/>
  <c r="R752" i="1"/>
  <c r="L812" i="9" s="1"/>
  <c r="L809" i="9"/>
  <c r="L769" i="9"/>
  <c r="S716" i="1"/>
  <c r="M764" i="9" s="1"/>
  <c r="R716" i="1"/>
  <c r="L764" i="9" s="1"/>
  <c r="J764" i="9"/>
  <c r="L761" i="9"/>
  <c r="L757" i="9"/>
  <c r="L741" i="9"/>
  <c r="J736" i="9"/>
  <c r="S695" i="1"/>
  <c r="M736" i="9" s="1"/>
  <c r="S689" i="1"/>
  <c r="M728" i="9" s="1"/>
  <c r="J869" i="9"/>
  <c r="S794" i="1"/>
  <c r="M869" i="9" s="1"/>
  <c r="R794" i="1"/>
  <c r="L869" i="9" s="1"/>
  <c r="S788" i="1"/>
  <c r="M861" i="9" s="1"/>
  <c r="R788" i="1"/>
  <c r="L861" i="9" s="1"/>
  <c r="J861" i="9"/>
  <c r="J774" i="9"/>
  <c r="S815" i="1"/>
  <c r="M897" i="9" s="1"/>
  <c r="S800" i="1"/>
  <c r="M877" i="9" s="1"/>
  <c r="J30" i="9"/>
  <c r="M30" i="9"/>
  <c r="L41" i="9"/>
  <c r="L45" i="9"/>
  <c r="L749" i="9"/>
  <c r="M719" i="9"/>
  <c r="J1015" i="9"/>
  <c r="O62" i="2"/>
  <c r="L1015" i="9" s="1"/>
  <c r="P62" i="2"/>
  <c r="M1015" i="9" s="1"/>
  <c r="J38" i="9" l="1"/>
  <c r="L33" i="1"/>
  <c r="K30" i="1"/>
  <c r="I31" i="1" s="1"/>
  <c r="L31" i="1" s="1"/>
  <c r="L30" i="1"/>
  <c r="M34" i="9" s="1"/>
  <c r="K21" i="1"/>
  <c r="K11" i="1"/>
  <c r="I12" i="1" s="1"/>
  <c r="L12" i="1" s="1"/>
  <c r="M8" i="9"/>
  <c r="L684" i="1"/>
  <c r="K684" i="1"/>
  <c r="L524" i="1"/>
  <c r="K524" i="1"/>
  <c r="L482" i="1"/>
  <c r="M512" i="9" s="1"/>
  <c r="K482" i="1"/>
  <c r="I36" i="2"/>
  <c r="L968" i="9" s="1"/>
  <c r="L911" i="9"/>
  <c r="I829" i="1"/>
  <c r="J912" i="9" s="1"/>
  <c r="J802" i="9"/>
  <c r="K762" i="1"/>
  <c r="I763" i="1" s="1"/>
  <c r="K763" i="1" s="1"/>
  <c r="L823" i="9" s="1"/>
  <c r="K747" i="1"/>
  <c r="L802" i="9" s="1"/>
  <c r="K741" i="1"/>
  <c r="I742" i="1" s="1"/>
  <c r="L735" i="1"/>
  <c r="M786" i="9" s="1"/>
  <c r="J822" i="9"/>
  <c r="J794" i="9"/>
  <c r="L786" i="9"/>
  <c r="I736" i="1"/>
  <c r="K736" i="1" s="1"/>
  <c r="L787" i="9" s="1"/>
  <c r="J726" i="9"/>
  <c r="L690" i="1"/>
  <c r="M726" i="9" s="1"/>
  <c r="L831" i="1"/>
  <c r="M916" i="9" s="1"/>
  <c r="K690" i="1"/>
  <c r="J676" i="9"/>
  <c r="L644" i="1"/>
  <c r="M676" i="9" s="1"/>
  <c r="J555" i="9"/>
  <c r="J512" i="9"/>
  <c r="J8" i="9"/>
  <c r="L806" i="9"/>
  <c r="L822" i="9"/>
  <c r="K729" i="1"/>
  <c r="I931" i="9"/>
  <c r="F22" i="7"/>
  <c r="N9" i="7" s="1"/>
  <c r="N11" i="7" s="1"/>
  <c r="K738" i="1"/>
  <c r="I739" i="1" s="1"/>
  <c r="J778" i="9"/>
  <c r="K831" i="1"/>
  <c r="I832" i="1" s="1"/>
  <c r="J917" i="9" s="1"/>
  <c r="S22" i="1"/>
  <c r="J15" i="7"/>
  <c r="S843" i="1"/>
  <c r="R52" i="1"/>
  <c r="I44" i="2"/>
  <c r="L977" i="9" s="1"/>
  <c r="K24" i="1"/>
  <c r="I25" i="1" s="1"/>
  <c r="J947" i="9"/>
  <c r="J18" i="2"/>
  <c r="M947" i="9" s="1"/>
  <c r="L738" i="1"/>
  <c r="M790" i="9" s="1"/>
  <c r="J962" i="9"/>
  <c r="I30" i="2"/>
  <c r="L962" i="9" s="1"/>
  <c r="M977" i="9"/>
  <c r="I46" i="2"/>
  <c r="L980" i="9" s="1"/>
  <c r="J16" i="2"/>
  <c r="M1004" i="9" s="1"/>
  <c r="I16" i="2"/>
  <c r="L1004" i="9" s="1"/>
  <c r="J989" i="9"/>
  <c r="I50" i="2"/>
  <c r="L989" i="9" s="1"/>
  <c r="M989" i="9"/>
  <c r="H22" i="7"/>
  <c r="M974" i="9"/>
  <c r="J46" i="2"/>
  <c r="M980" i="9" s="1"/>
  <c r="I42" i="2"/>
  <c r="L974" i="9" s="1"/>
  <c r="J717" i="9"/>
  <c r="L716" i="9"/>
  <c r="M90" i="12"/>
  <c r="L91" i="12"/>
  <c r="L981" i="9"/>
  <c r="L993" i="9"/>
  <c r="O57" i="2"/>
  <c r="J959" i="9"/>
  <c r="I28" i="2"/>
  <c r="L959" i="9" s="1"/>
  <c r="M959" i="9"/>
  <c r="M993" i="9"/>
  <c r="M981" i="9"/>
  <c r="G13" i="7"/>
  <c r="L935" i="9"/>
  <c r="R847" i="1"/>
  <c r="M939" i="9"/>
  <c r="S851" i="1"/>
  <c r="I9" i="7"/>
  <c r="I23" i="9"/>
  <c r="M716" i="9"/>
  <c r="I10" i="7"/>
  <c r="L61" i="9" s="1"/>
  <c r="M935" i="9"/>
  <c r="S847" i="1"/>
  <c r="L939" i="9"/>
  <c r="R851" i="1"/>
  <c r="J9" i="7"/>
  <c r="K23" i="9"/>
  <c r="K931" i="9"/>
  <c r="H931" i="9"/>
  <c r="J10" i="7"/>
  <c r="M61" i="9" s="1"/>
  <c r="K61" i="9"/>
  <c r="L186" i="9"/>
  <c r="L169" i="1"/>
  <c r="M186" i="9" s="1"/>
  <c r="J186" i="9"/>
  <c r="J25" i="9"/>
  <c r="L187" i="9"/>
  <c r="J187" i="9"/>
  <c r="M1001" i="9"/>
  <c r="J1001" i="9"/>
  <c r="I12" i="2"/>
  <c r="L1001" i="9" s="1"/>
  <c r="J722" i="9"/>
  <c r="L63" i="9"/>
  <c r="I645" i="1"/>
  <c r="J188" i="9"/>
  <c r="K708" i="1"/>
  <c r="I709" i="1" s="1"/>
  <c r="L708" i="1"/>
  <c r="M750" i="9" s="1"/>
  <c r="K702" i="1"/>
  <c r="I703" i="1" s="1"/>
  <c r="L702" i="1"/>
  <c r="M742" i="9" s="1"/>
  <c r="K714" i="1"/>
  <c r="I715" i="1" s="1"/>
  <c r="L714" i="1"/>
  <c r="M758" i="9" s="1"/>
  <c r="K723" i="1"/>
  <c r="I724" i="1" s="1"/>
  <c r="L723" i="1"/>
  <c r="M770" i="9" s="1"/>
  <c r="K768" i="1"/>
  <c r="I769" i="1" s="1"/>
  <c r="L768" i="1"/>
  <c r="M830" i="9" s="1"/>
  <c r="K840" i="1"/>
  <c r="L840" i="1"/>
  <c r="M928" i="9" s="1"/>
  <c r="M722" i="9"/>
  <c r="K687" i="1"/>
  <c r="K834" i="1"/>
  <c r="L834" i="1"/>
  <c r="M920" i="9" s="1"/>
  <c r="K705" i="1"/>
  <c r="I706" i="1" s="1"/>
  <c r="L705" i="1"/>
  <c r="M746" i="9" s="1"/>
  <c r="K756" i="1"/>
  <c r="I757" i="1" s="1"/>
  <c r="L756" i="1"/>
  <c r="M814" i="9" s="1"/>
  <c r="K765" i="1"/>
  <c r="I766" i="1" s="1"/>
  <c r="L765" i="1"/>
  <c r="M826" i="9" s="1"/>
  <c r="K759" i="1"/>
  <c r="I760" i="1" s="1"/>
  <c r="L759" i="1"/>
  <c r="M818" i="9" s="1"/>
  <c r="K732" i="1"/>
  <c r="I733" i="1" s="1"/>
  <c r="L732" i="1"/>
  <c r="M782" i="9" s="1"/>
  <c r="K717" i="1"/>
  <c r="I718" i="1" s="1"/>
  <c r="L717" i="1"/>
  <c r="M762" i="9" s="1"/>
  <c r="K753" i="1"/>
  <c r="I754" i="1" s="1"/>
  <c r="L753" i="1"/>
  <c r="M810" i="9" s="1"/>
  <c r="K751" i="1"/>
  <c r="L807" i="9" s="1"/>
  <c r="L751" i="1"/>
  <c r="M807" i="9" s="1"/>
  <c r="K699" i="1"/>
  <c r="I700" i="1" s="1"/>
  <c r="L699" i="1"/>
  <c r="M738" i="9" s="1"/>
  <c r="K777" i="1"/>
  <c r="I778" i="1" s="1"/>
  <c r="L777" i="1"/>
  <c r="M843" i="9" s="1"/>
  <c r="K693" i="1"/>
  <c r="I694" i="1" s="1"/>
  <c r="L693" i="1"/>
  <c r="M730" i="9" s="1"/>
  <c r="K696" i="1"/>
  <c r="I697" i="1" s="1"/>
  <c r="K711" i="1"/>
  <c r="I712" i="1" s="1"/>
  <c r="L711" i="1"/>
  <c r="M754" i="9" s="1"/>
  <c r="K744" i="1"/>
  <c r="I745" i="1" s="1"/>
  <c r="L744" i="1"/>
  <c r="M798" i="9" s="1"/>
  <c r="M64" i="9"/>
  <c r="J51" i="9"/>
  <c r="K43" i="1"/>
  <c r="M51" i="9"/>
  <c r="M187" i="9"/>
  <c r="K33" i="1"/>
  <c r="L38" i="9" s="1"/>
  <c r="M38" i="9"/>
  <c r="K837" i="1"/>
  <c r="L837" i="1"/>
  <c r="M924" i="9" s="1"/>
  <c r="J798" i="9"/>
  <c r="K8" i="1"/>
  <c r="I9" i="1" s="1"/>
  <c r="L188" i="9"/>
  <c r="M188" i="9"/>
  <c r="M555" i="9"/>
  <c r="J20" i="9"/>
  <c r="J34" i="9"/>
  <c r="J782" i="9"/>
  <c r="J754" i="9"/>
  <c r="M713" i="9"/>
  <c r="J934" i="9"/>
  <c r="K846" i="1"/>
  <c r="L934" i="9" s="1"/>
  <c r="L846" i="1"/>
  <c r="M20" i="9"/>
  <c r="J61" i="9"/>
  <c r="J22" i="2"/>
  <c r="M950" i="9" s="1"/>
  <c r="I22" i="2"/>
  <c r="L950" i="9" s="1"/>
  <c r="L64" i="9"/>
  <c r="J64" i="9"/>
  <c r="M221" i="9"/>
  <c r="J762" i="9"/>
  <c r="J810" i="9"/>
  <c r="M839" i="9"/>
  <c r="J839" i="9"/>
  <c r="J924" i="9"/>
  <c r="J928" i="9"/>
  <c r="L849" i="1"/>
  <c r="M937" i="9" s="1"/>
  <c r="J937" i="9"/>
  <c r="K849" i="1"/>
  <c r="J3" i="9"/>
  <c r="M3" i="9"/>
  <c r="J920" i="9"/>
  <c r="J730" i="9"/>
  <c r="J734" i="9"/>
  <c r="M734" i="9"/>
  <c r="L774" i="9"/>
  <c r="J742" i="9"/>
  <c r="J758" i="9"/>
  <c r="J770" i="9"/>
  <c r="J830" i="9"/>
  <c r="L766" i="9"/>
  <c r="J807" i="9"/>
  <c r="J738" i="9"/>
  <c r="J843" i="9"/>
  <c r="M240" i="9"/>
  <c r="M409" i="9"/>
  <c r="J746" i="9"/>
  <c r="J814" i="9"/>
  <c r="J826" i="9"/>
  <c r="J818" i="9"/>
  <c r="K39" i="1"/>
  <c r="I40" i="1" s="1"/>
  <c r="L40" i="1" s="1"/>
  <c r="J46" i="9"/>
  <c r="M46" i="9"/>
  <c r="M253" i="9"/>
  <c r="I37" i="1"/>
  <c r="L37" i="1" s="1"/>
  <c r="J42" i="9"/>
  <c r="M42" i="9"/>
  <c r="L20" i="9"/>
  <c r="M284" i="9"/>
  <c r="L30" i="9"/>
  <c r="M247" i="9"/>
  <c r="J750" i="9"/>
  <c r="J26" i="9" l="1"/>
  <c r="L25" i="1"/>
  <c r="L34" i="9"/>
  <c r="L8" i="9"/>
  <c r="L645" i="1"/>
  <c r="M677" i="9" s="1"/>
  <c r="K645" i="1"/>
  <c r="L763" i="1"/>
  <c r="M823" i="9" s="1"/>
  <c r="J823" i="9"/>
  <c r="L794" i="9"/>
  <c r="I748" i="1"/>
  <c r="L748" i="1" s="1"/>
  <c r="M803" i="9" s="1"/>
  <c r="L722" i="9"/>
  <c r="I688" i="1"/>
  <c r="L778" i="9"/>
  <c r="I730" i="1"/>
  <c r="L730" i="1" s="1"/>
  <c r="M779" i="9" s="1"/>
  <c r="L726" i="9"/>
  <c r="I691" i="1"/>
  <c r="I483" i="1"/>
  <c r="L512" i="9"/>
  <c r="L555" i="9"/>
  <c r="I525" i="1"/>
  <c r="K25" i="1"/>
  <c r="L26" i="9" s="1"/>
  <c r="L832" i="1"/>
  <c r="M917" i="9" s="1"/>
  <c r="K832" i="1"/>
  <c r="L917" i="9" s="1"/>
  <c r="J787" i="9"/>
  <c r="L736" i="1"/>
  <c r="M787" i="9" s="1"/>
  <c r="M26" i="9"/>
  <c r="L916" i="9"/>
  <c r="L790" i="9"/>
  <c r="L829" i="1"/>
  <c r="M912" i="9" s="1"/>
  <c r="L25" i="9"/>
  <c r="J23" i="9"/>
  <c r="L676" i="9"/>
  <c r="L717" i="9"/>
  <c r="G22" i="7"/>
  <c r="I22" i="7" s="1"/>
  <c r="J285" i="9"/>
  <c r="L284" i="9"/>
  <c r="K829" i="1"/>
  <c r="L912" i="9" s="1"/>
  <c r="M91" i="12"/>
  <c r="L92" i="12"/>
  <c r="I13" i="7"/>
  <c r="L931" i="9" s="1"/>
  <c r="J931" i="9"/>
  <c r="J13" i="7"/>
  <c r="M931" i="9" s="1"/>
  <c r="J241" i="9"/>
  <c r="L240" i="9"/>
  <c r="K12" i="1"/>
  <c r="J410" i="9"/>
  <c r="L409" i="9"/>
  <c r="J222" i="9"/>
  <c r="L221" i="9"/>
  <c r="L247" i="9"/>
  <c r="K727" i="1"/>
  <c r="L775" i="9" s="1"/>
  <c r="L727" i="1"/>
  <c r="M775" i="9" s="1"/>
  <c r="I34" i="1"/>
  <c r="L34" i="1" s="1"/>
  <c r="L51" i="9"/>
  <c r="I44" i="1"/>
  <c r="L44" i="1" s="1"/>
  <c r="M717" i="9"/>
  <c r="K721" i="1"/>
  <c r="L767" i="9" s="1"/>
  <c r="L721" i="1"/>
  <c r="M767" i="9" s="1"/>
  <c r="K742" i="1"/>
  <c r="L795" i="9" s="1"/>
  <c r="L742" i="1"/>
  <c r="M795" i="9" s="1"/>
  <c r="K739" i="1"/>
  <c r="L791" i="9" s="1"/>
  <c r="L739" i="1"/>
  <c r="M791" i="9" s="1"/>
  <c r="J791" i="9"/>
  <c r="L798" i="9"/>
  <c r="M23" i="9"/>
  <c r="J795" i="9"/>
  <c r="M934" i="9"/>
  <c r="L847" i="1"/>
  <c r="L754" i="9"/>
  <c r="L782" i="9"/>
  <c r="L818" i="9"/>
  <c r="L746" i="9"/>
  <c r="L843" i="9"/>
  <c r="J767" i="9"/>
  <c r="L830" i="9"/>
  <c r="L758" i="9"/>
  <c r="J775" i="9"/>
  <c r="L730" i="9"/>
  <c r="I835" i="1"/>
  <c r="L920" i="9"/>
  <c r="L3" i="9"/>
  <c r="I850" i="1"/>
  <c r="I851" i="1" s="1"/>
  <c r="L937" i="9"/>
  <c r="L839" i="9"/>
  <c r="L762" i="9"/>
  <c r="L826" i="9"/>
  <c r="L814" i="9"/>
  <c r="L738" i="9"/>
  <c r="L770" i="9"/>
  <c r="L742" i="9"/>
  <c r="L734" i="9"/>
  <c r="I841" i="1"/>
  <c r="L928" i="9"/>
  <c r="I838" i="1"/>
  <c r="L924" i="9"/>
  <c r="L810" i="9"/>
  <c r="M35" i="9"/>
  <c r="J35" i="9"/>
  <c r="K31" i="1"/>
  <c r="L35" i="9" s="1"/>
  <c r="J9" i="9"/>
  <c r="M9" i="9"/>
  <c r="L46" i="9"/>
  <c r="L31" i="9"/>
  <c r="J31" i="9"/>
  <c r="M31" i="9"/>
  <c r="L21" i="9"/>
  <c r="J21" i="9"/>
  <c r="M21" i="9"/>
  <c r="L42" i="9"/>
  <c r="L750" i="9"/>
  <c r="L483" i="1" l="1"/>
  <c r="K483" i="1"/>
  <c r="L513" i="9" s="1"/>
  <c r="L525" i="1"/>
  <c r="K525" i="1"/>
  <c r="L556" i="9" s="1"/>
  <c r="K748" i="1"/>
  <c r="L803" i="9" s="1"/>
  <c r="J803" i="9"/>
  <c r="J779" i="9"/>
  <c r="J727" i="9"/>
  <c r="L691" i="1"/>
  <c r="M727" i="9" s="1"/>
  <c r="P686" i="1"/>
  <c r="R686" i="1" s="1"/>
  <c r="L688" i="1"/>
  <c r="M723" i="9" s="1"/>
  <c r="K691" i="1"/>
  <c r="L727" i="9" s="1"/>
  <c r="J556" i="9"/>
  <c r="M556" i="9"/>
  <c r="J513" i="9"/>
  <c r="M513" i="9"/>
  <c r="K730" i="1"/>
  <c r="L779" i="9" s="1"/>
  <c r="J22" i="7"/>
  <c r="L677" i="9"/>
  <c r="J677" i="9"/>
  <c r="L93" i="12"/>
  <c r="M92" i="12"/>
  <c r="J39" i="9"/>
  <c r="J723" i="9"/>
  <c r="K754" i="1"/>
  <c r="L811" i="9" s="1"/>
  <c r="L754" i="1"/>
  <c r="M811" i="9" s="1"/>
  <c r="K688" i="1"/>
  <c r="L723" i="9" s="1"/>
  <c r="K703" i="1"/>
  <c r="L743" i="9" s="1"/>
  <c r="L703" i="1"/>
  <c r="M743" i="9" s="1"/>
  <c r="K724" i="1"/>
  <c r="L771" i="9" s="1"/>
  <c r="L724" i="1"/>
  <c r="M771" i="9" s="1"/>
  <c r="K700" i="1"/>
  <c r="L739" i="9" s="1"/>
  <c r="L700" i="1"/>
  <c r="M739" i="9" s="1"/>
  <c r="K694" i="1"/>
  <c r="L731" i="9" s="1"/>
  <c r="L694" i="1"/>
  <c r="M731" i="9" s="1"/>
  <c r="K715" i="1"/>
  <c r="L759" i="9" s="1"/>
  <c r="L715" i="1"/>
  <c r="M759" i="9" s="1"/>
  <c r="K769" i="1"/>
  <c r="L831" i="9" s="1"/>
  <c r="L769" i="1"/>
  <c r="M831" i="9" s="1"/>
  <c r="K760" i="1"/>
  <c r="L819" i="9" s="1"/>
  <c r="L760" i="1"/>
  <c r="M819" i="9" s="1"/>
  <c r="K712" i="1"/>
  <c r="L755" i="9" s="1"/>
  <c r="L712" i="1"/>
  <c r="M755" i="9" s="1"/>
  <c r="M281" i="9"/>
  <c r="M39" i="9"/>
  <c r="K34" i="1"/>
  <c r="L39" i="9" s="1"/>
  <c r="K709" i="1"/>
  <c r="L751" i="9" s="1"/>
  <c r="L709" i="1"/>
  <c r="M751" i="9" s="1"/>
  <c r="K841" i="1"/>
  <c r="L929" i="9" s="1"/>
  <c r="L841" i="1"/>
  <c r="M929" i="9" s="1"/>
  <c r="K697" i="1"/>
  <c r="L735" i="9" s="1"/>
  <c r="L697" i="1"/>
  <c r="M735" i="9" s="1"/>
  <c r="K757" i="1"/>
  <c r="L815" i="9" s="1"/>
  <c r="L757" i="1"/>
  <c r="M815" i="9" s="1"/>
  <c r="K766" i="1"/>
  <c r="L827" i="9" s="1"/>
  <c r="L766" i="1"/>
  <c r="M827" i="9" s="1"/>
  <c r="K718" i="1"/>
  <c r="L763" i="9" s="1"/>
  <c r="L718" i="1"/>
  <c r="M763" i="9" s="1"/>
  <c r="K835" i="1"/>
  <c r="L921" i="9" s="1"/>
  <c r="L835" i="1"/>
  <c r="M921" i="9" s="1"/>
  <c r="K778" i="1"/>
  <c r="L778" i="1"/>
  <c r="M844" i="9" s="1"/>
  <c r="K706" i="1"/>
  <c r="L747" i="9" s="1"/>
  <c r="L706" i="1"/>
  <c r="M747" i="9" s="1"/>
  <c r="K733" i="1"/>
  <c r="L783" i="9" s="1"/>
  <c r="L733" i="1"/>
  <c r="M783" i="9" s="1"/>
  <c r="K745" i="1"/>
  <c r="L799" i="9" s="1"/>
  <c r="L745" i="1"/>
  <c r="M799" i="9" s="1"/>
  <c r="M52" i="9"/>
  <c r="K44" i="1"/>
  <c r="J52" i="9"/>
  <c r="K838" i="1"/>
  <c r="L925" i="9" s="1"/>
  <c r="L838" i="1"/>
  <c r="M925" i="9" s="1"/>
  <c r="K9" i="1"/>
  <c r="K22" i="1" s="1"/>
  <c r="I22" i="1"/>
  <c r="J799" i="9"/>
  <c r="J783" i="9"/>
  <c r="J755" i="9"/>
  <c r="M714" i="9"/>
  <c r="L714" i="9"/>
  <c r="L9" i="9"/>
  <c r="J925" i="9"/>
  <c r="J929" i="9"/>
  <c r="J743" i="9"/>
  <c r="J771" i="9"/>
  <c r="M410" i="9"/>
  <c r="L410" i="9"/>
  <c r="L840" i="9"/>
  <c r="J840" i="9"/>
  <c r="M840" i="9"/>
  <c r="J4" i="9"/>
  <c r="M4" i="9"/>
  <c r="J921" i="9"/>
  <c r="J731" i="9"/>
  <c r="J819" i="9"/>
  <c r="L222" i="9"/>
  <c r="M222" i="9"/>
  <c r="J811" i="9"/>
  <c r="J735" i="9"/>
  <c r="J739" i="9"/>
  <c r="J815" i="9"/>
  <c r="J827" i="9"/>
  <c r="J763" i="9"/>
  <c r="J938" i="9"/>
  <c r="K850" i="1"/>
  <c r="L850" i="1"/>
  <c r="M938" i="9" s="1"/>
  <c r="J759" i="9"/>
  <c r="J831" i="9"/>
  <c r="J844" i="9"/>
  <c r="M241" i="9"/>
  <c r="L241" i="9"/>
  <c r="J747" i="9"/>
  <c r="K37" i="1"/>
  <c r="L43" i="9" s="1"/>
  <c r="J43" i="9"/>
  <c r="M43" i="9"/>
  <c r="M251" i="9"/>
  <c r="K231" i="1"/>
  <c r="L251" i="9" s="1"/>
  <c r="M47" i="9"/>
  <c r="J47" i="9"/>
  <c r="K40" i="1"/>
  <c r="L47" i="9" s="1"/>
  <c r="M285" i="9"/>
  <c r="L285" i="9"/>
  <c r="J751" i="9"/>
  <c r="J906" i="9" l="1"/>
  <c r="K824" i="1"/>
  <c r="I825" i="1" s="1"/>
  <c r="L844" i="9"/>
  <c r="J878" i="9"/>
  <c r="K803" i="1"/>
  <c r="I804" i="1" s="1"/>
  <c r="K788" i="1"/>
  <c r="I789" i="1" s="1"/>
  <c r="J858" i="9"/>
  <c r="S686" i="1"/>
  <c r="L4" i="9"/>
  <c r="L94" i="12"/>
  <c r="M93" i="12"/>
  <c r="L368" i="9"/>
  <c r="M368" i="9"/>
  <c r="J368" i="9"/>
  <c r="L23" i="9"/>
  <c r="L52" i="9"/>
  <c r="I45" i="1"/>
  <c r="L45" i="1" s="1"/>
  <c r="L938" i="9"/>
  <c r="K851" i="1"/>
  <c r="J898" i="9" l="1"/>
  <c r="K818" i="1"/>
  <c r="I819" i="1" s="1"/>
  <c r="K797" i="1"/>
  <c r="I798" i="1" s="1"/>
  <c r="J870" i="9"/>
  <c r="L878" i="9"/>
  <c r="K779" i="1"/>
  <c r="I780" i="1" s="1"/>
  <c r="J846" i="9"/>
  <c r="J886" i="9"/>
  <c r="K809" i="1"/>
  <c r="I810" i="1" s="1"/>
  <c r="J874" i="9"/>
  <c r="K800" i="1"/>
  <c r="I801" i="1" s="1"/>
  <c r="J882" i="9"/>
  <c r="K806" i="1"/>
  <c r="I807" i="1" s="1"/>
  <c r="K785" i="1"/>
  <c r="I786" i="1" s="1"/>
  <c r="J854" i="9"/>
  <c r="J890" i="9"/>
  <c r="K812" i="1"/>
  <c r="I813" i="1" s="1"/>
  <c r="J866" i="9"/>
  <c r="K794" i="1"/>
  <c r="I795" i="1" s="1"/>
  <c r="K782" i="1"/>
  <c r="I783" i="1" s="1"/>
  <c r="J850" i="9"/>
  <c r="J862" i="9"/>
  <c r="K791" i="1"/>
  <c r="I792" i="1" s="1"/>
  <c r="J894" i="9"/>
  <c r="K815" i="1"/>
  <c r="I816" i="1" s="1"/>
  <c r="L906" i="9"/>
  <c r="K821" i="1"/>
  <c r="I822" i="1" s="1"/>
  <c r="J902" i="9"/>
  <c r="L858" i="9"/>
  <c r="L95" i="12"/>
  <c r="M94" i="12"/>
  <c r="K45" i="1"/>
  <c r="J53" i="9"/>
  <c r="M53" i="9"/>
  <c r="J907" i="9" l="1"/>
  <c r="K825" i="1"/>
  <c r="L825" i="1"/>
  <c r="M907" i="9" s="1"/>
  <c r="L862" i="9"/>
  <c r="L866" i="9"/>
  <c r="L874" i="9"/>
  <c r="K789" i="1"/>
  <c r="L789" i="1"/>
  <c r="M859" i="9" s="1"/>
  <c r="J859" i="9"/>
  <c r="L854" i="9"/>
  <c r="L894" i="9"/>
  <c r="L890" i="9"/>
  <c r="L882" i="9"/>
  <c r="L886" i="9"/>
  <c r="L846" i="9"/>
  <c r="L870" i="9"/>
  <c r="L902" i="9"/>
  <c r="L850" i="9"/>
  <c r="L898" i="9"/>
  <c r="K804" i="1"/>
  <c r="L804" i="1"/>
  <c r="M879" i="9" s="1"/>
  <c r="J879" i="9"/>
  <c r="M95" i="12"/>
  <c r="L96" i="12"/>
  <c r="L53" i="9"/>
  <c r="I46" i="1"/>
  <c r="L46" i="1" s="1"/>
  <c r="L859" i="9" l="1"/>
  <c r="I790" i="1"/>
  <c r="L907" i="9"/>
  <c r="I826" i="1"/>
  <c r="L879" i="9"/>
  <c r="I805" i="1"/>
  <c r="K810" i="1"/>
  <c r="L810" i="1"/>
  <c r="M887" i="9" s="1"/>
  <c r="J887" i="9"/>
  <c r="K813" i="1"/>
  <c r="L813" i="1"/>
  <c r="M891" i="9" s="1"/>
  <c r="J891" i="9"/>
  <c r="L786" i="1"/>
  <c r="M855" i="9" s="1"/>
  <c r="J855" i="9"/>
  <c r="K786" i="1"/>
  <c r="L801" i="1"/>
  <c r="M875" i="9" s="1"/>
  <c r="J875" i="9"/>
  <c r="K801" i="1"/>
  <c r="K819" i="1"/>
  <c r="L819" i="1"/>
  <c r="M899" i="9" s="1"/>
  <c r="J899" i="9"/>
  <c r="K822" i="1"/>
  <c r="J903" i="9"/>
  <c r="L822" i="1"/>
  <c r="M903" i="9" s="1"/>
  <c r="J883" i="9"/>
  <c r="L807" i="1"/>
  <c r="M883" i="9" s="1"/>
  <c r="K807" i="1"/>
  <c r="K792" i="1"/>
  <c r="L792" i="1"/>
  <c r="M863" i="9" s="1"/>
  <c r="J863" i="9"/>
  <c r="J847" i="9"/>
  <c r="K780" i="1"/>
  <c r="I781" i="1" s="1"/>
  <c r="L780" i="1"/>
  <c r="M847" i="9" s="1"/>
  <c r="K816" i="1"/>
  <c r="L816" i="1"/>
  <c r="M895" i="9" s="1"/>
  <c r="J895" i="9"/>
  <c r="J851" i="9"/>
  <c r="K783" i="1"/>
  <c r="L783" i="1"/>
  <c r="M851" i="9" s="1"/>
  <c r="K798" i="1"/>
  <c r="L798" i="1"/>
  <c r="M871" i="9" s="1"/>
  <c r="J871" i="9"/>
  <c r="J867" i="9"/>
  <c r="K795" i="1"/>
  <c r="L795" i="1"/>
  <c r="M867" i="9" s="1"/>
  <c r="M96" i="12"/>
  <c r="L97" i="12"/>
  <c r="M97" i="12" s="1"/>
  <c r="K46" i="1"/>
  <c r="J54" i="9"/>
  <c r="M54" i="9"/>
  <c r="L781" i="1" l="1"/>
  <c r="M848" i="9" s="1"/>
  <c r="J848" i="9"/>
  <c r="K781" i="1"/>
  <c r="L848" i="9" s="1"/>
  <c r="L863" i="9"/>
  <c r="I793" i="1"/>
  <c r="J908" i="9"/>
  <c r="K826" i="1"/>
  <c r="L908" i="9" s="1"/>
  <c r="L826" i="1"/>
  <c r="M908" i="9" s="1"/>
  <c r="L851" i="9"/>
  <c r="I784" i="1"/>
  <c r="L895" i="9"/>
  <c r="I817" i="1"/>
  <c r="L883" i="9"/>
  <c r="I808" i="1"/>
  <c r="L899" i="9"/>
  <c r="I820" i="1"/>
  <c r="L855" i="9"/>
  <c r="I787" i="1"/>
  <c r="L887" i="9"/>
  <c r="I811" i="1"/>
  <c r="L903" i="9"/>
  <c r="I823" i="1"/>
  <c r="L875" i="9"/>
  <c r="I802" i="1"/>
  <c r="L891" i="9"/>
  <c r="I814" i="1"/>
  <c r="K805" i="1"/>
  <c r="L880" i="9" s="1"/>
  <c r="L805" i="1"/>
  <c r="M880" i="9" s="1"/>
  <c r="J880" i="9"/>
  <c r="K790" i="1"/>
  <c r="L860" i="9" s="1"/>
  <c r="L790" i="1"/>
  <c r="M860" i="9" s="1"/>
  <c r="J860" i="9"/>
  <c r="L867" i="9"/>
  <c r="I796" i="1"/>
  <c r="L871" i="9"/>
  <c r="I799" i="1"/>
  <c r="L847" i="9"/>
  <c r="L54" i="9"/>
  <c r="I47" i="1"/>
  <c r="L47" i="1" s="1"/>
  <c r="J868" i="9" l="1"/>
  <c r="K796" i="1"/>
  <c r="L868" i="9" s="1"/>
  <c r="L796" i="1"/>
  <c r="M868" i="9" s="1"/>
  <c r="K814" i="1"/>
  <c r="L892" i="9" s="1"/>
  <c r="L814" i="1"/>
  <c r="M892" i="9" s="1"/>
  <c r="J892" i="9"/>
  <c r="J904" i="9"/>
  <c r="K823" i="1"/>
  <c r="L904" i="9" s="1"/>
  <c r="L823" i="1"/>
  <c r="M904" i="9" s="1"/>
  <c r="K787" i="1"/>
  <c r="L856" i="9" s="1"/>
  <c r="L787" i="1"/>
  <c r="M856" i="9" s="1"/>
  <c r="J856" i="9"/>
  <c r="L808" i="1"/>
  <c r="M884" i="9" s="1"/>
  <c r="K808" i="1"/>
  <c r="L884" i="9" s="1"/>
  <c r="J884" i="9"/>
  <c r="K784" i="1"/>
  <c r="L784" i="1"/>
  <c r="M852" i="9" s="1"/>
  <c r="J852" i="9"/>
  <c r="K799" i="1"/>
  <c r="L872" i="9" s="1"/>
  <c r="L799" i="1"/>
  <c r="M872" i="9" s="1"/>
  <c r="J872" i="9"/>
  <c r="J876" i="9"/>
  <c r="K802" i="1"/>
  <c r="L876" i="9" s="1"/>
  <c r="L802" i="1"/>
  <c r="M876" i="9" s="1"/>
  <c r="I843" i="1"/>
  <c r="L793" i="1"/>
  <c r="M864" i="9" s="1"/>
  <c r="J864" i="9"/>
  <c r="K793" i="1"/>
  <c r="L864" i="9" s="1"/>
  <c r="J888" i="9"/>
  <c r="K811" i="1"/>
  <c r="L888" i="9" s="1"/>
  <c r="L811" i="1"/>
  <c r="M888" i="9" s="1"/>
  <c r="K820" i="1"/>
  <c r="L900" i="9" s="1"/>
  <c r="L820" i="1"/>
  <c r="M900" i="9" s="1"/>
  <c r="J900" i="9"/>
  <c r="K817" i="1"/>
  <c r="L896" i="9" s="1"/>
  <c r="J896" i="9"/>
  <c r="L817" i="1"/>
  <c r="M896" i="9" s="1"/>
  <c r="K47" i="1"/>
  <c r="M55" i="9"/>
  <c r="J55" i="9"/>
  <c r="L852" i="9" l="1"/>
  <c r="K847" i="1"/>
  <c r="I48" i="1"/>
  <c r="L48" i="1" s="1"/>
  <c r="L55" i="9"/>
  <c r="J56" i="9" l="1"/>
  <c r="K48" i="1"/>
  <c r="M56" i="9"/>
  <c r="L56" i="9" l="1"/>
  <c r="I49" i="1"/>
  <c r="L49" i="1" s="1"/>
  <c r="J57" i="9" l="1"/>
  <c r="M57" i="9"/>
  <c r="K49" i="1"/>
  <c r="L57" i="9" l="1"/>
  <c r="I50" i="1"/>
  <c r="L50" i="1" s="1"/>
  <c r="J58" i="9" l="1"/>
  <c r="M58" i="9"/>
  <c r="K50" i="1"/>
  <c r="I51" i="1" l="1"/>
  <c r="L51" i="1" s="1"/>
  <c r="L58" i="9"/>
  <c r="I52" i="1" l="1"/>
  <c r="M59" i="9"/>
  <c r="K51" i="1"/>
  <c r="J59" i="9"/>
  <c r="L59" i="9" l="1"/>
  <c r="K52" i="1"/>
</calcChain>
</file>

<file path=xl/comments1.xml><?xml version="1.0" encoding="utf-8"?>
<comments xmlns="http://schemas.openxmlformats.org/spreadsheetml/2006/main">
  <authors>
    <author>Kamila Molina</author>
  </authors>
  <commentList>
    <comment ref="N10" authorId="0" shapeId="0">
      <text>
        <r>
          <rPr>
            <b/>
            <sz val="9"/>
            <color indexed="81"/>
            <rFont val="Tahoma"/>
            <family val="2"/>
          </rPr>
          <t>Kamila Molina:</t>
        </r>
        <r>
          <rPr>
            <sz val="9"/>
            <color indexed="81"/>
            <rFont val="Tahoma"/>
            <family val="2"/>
          </rPr>
          <t xml:space="preserve">
Res. Ex. N° 1631-19     0,073 ton
Res. Ex. N° 1632-19    0,108 ton
Res. Ex. N° 1633-19    0,006 ton
Res. Ex. N° 1659-19    0,008 ton</t>
        </r>
      </text>
    </comment>
  </commentList>
</comments>
</file>

<file path=xl/sharedStrings.xml><?xml version="1.0" encoding="utf-8"?>
<sst xmlns="http://schemas.openxmlformats.org/spreadsheetml/2006/main" count="9020" uniqueCount="675">
  <si>
    <t xml:space="preserve">CONTROL DE CUOTA ANUAL </t>
  </si>
  <si>
    <t>Región</t>
  </si>
  <si>
    <t>Área</t>
  </si>
  <si>
    <t>Area/Organización</t>
  </si>
  <si>
    <t>Asignatario de la Cuota</t>
  </si>
  <si>
    <t>Periodo</t>
  </si>
  <si>
    <t>Cuota Asignada (ton)</t>
  </si>
  <si>
    <t>Movimientos</t>
  </si>
  <si>
    <t>Cuota Efectiva (ton)</t>
  </si>
  <si>
    <t>Captura (ton)</t>
  </si>
  <si>
    <t>Saldo</t>
  </si>
  <si>
    <t xml:space="preserve">%Consumido </t>
  </si>
  <si>
    <t>Fecha de Cierre</t>
  </si>
  <si>
    <t>Cuota Asignada</t>
  </si>
  <si>
    <t>Movimiento</t>
  </si>
  <si>
    <t>Cuota efectiva</t>
  </si>
  <si>
    <t xml:space="preserve">Captura </t>
  </si>
  <si>
    <t xml:space="preserve">Saldo </t>
  </si>
  <si>
    <t xml:space="preserve">Consumo </t>
  </si>
  <si>
    <t xml:space="preserve">IV Región de Coquimbo 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</si>
  <si>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</si>
  <si>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</si>
  <si>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</si>
  <si>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</si>
  <si>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</si>
  <si>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</si>
  <si>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</si>
  <si>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</si>
  <si>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</si>
  <si>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</si>
  <si>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</si>
  <si>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</si>
  <si>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</si>
  <si>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</si>
  <si>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</si>
  <si>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</si>
  <si>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</si>
  <si>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</si>
  <si>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>STI DE PESCADORES ARTESANALES RECOLECTORES DE ORILLA BUZOS Y ALGUEROS N°2 DE PUTU     RSU 70.50.158</t>
  </si>
  <si>
    <t xml:space="preserve">Area Norte </t>
  </si>
  <si>
    <t>Area Sur</t>
  </si>
  <si>
    <t>IX</t>
  </si>
  <si>
    <t>XIV-X</t>
  </si>
  <si>
    <t xml:space="preserve">VEDA BIOLÓGICA DEL 01 DE SEPTIEMBRE AL 30 DE SEPTIEMBRE </t>
  </si>
  <si>
    <t>CUOTA (TONELADAS)</t>
  </si>
  <si>
    <t>OPERACIÓN</t>
  </si>
  <si>
    <t xml:space="preserve">RESUMEN ANUAL </t>
  </si>
  <si>
    <t xml:space="preserve">Unidad de pesquería </t>
  </si>
  <si>
    <t>Titular de cuota LTP</t>
  </si>
  <si>
    <t>Traspaso, Cesion, Arriendo, etc)</t>
  </si>
  <si>
    <t>Cuota Efectiva</t>
  </si>
  <si>
    <t>Captura (t)</t>
  </si>
  <si>
    <t>Saldo (t)</t>
  </si>
  <si>
    <t>% consumido</t>
  </si>
  <si>
    <t>Cuota asignada (t)</t>
  </si>
  <si>
    <t>Merluza Común IV región al paralelo 41° 28,6' L.S.</t>
  </si>
  <si>
    <t>Ene-Jul</t>
  </si>
  <si>
    <t>Unidad de Pesquería</t>
  </si>
  <si>
    <t>Zona</t>
  </si>
  <si>
    <t>Cuota Período</t>
  </si>
  <si>
    <t>% Consumido</t>
  </si>
  <si>
    <t>Fecha cierre</t>
  </si>
  <si>
    <t>Ago-Dic</t>
  </si>
  <si>
    <t>Período</t>
  </si>
  <si>
    <t xml:space="preserve">Cesiones </t>
  </si>
  <si>
    <t>efectiva</t>
  </si>
  <si>
    <t>ANTONIO CRUZ CORDOVA NAKOUZI E.I.R.L.</t>
  </si>
  <si>
    <t>Captura</t>
  </si>
  <si>
    <t xml:space="preserve">IV </t>
  </si>
  <si>
    <t>Ene-Dic</t>
  </si>
  <si>
    <t>VI</t>
  </si>
  <si>
    <t>VII</t>
  </si>
  <si>
    <t>Sector/Fracción</t>
  </si>
  <si>
    <t>Cuota Global asignada (t)</t>
  </si>
  <si>
    <t>Desembarques</t>
  </si>
  <si>
    <t>Desembarque total (t)</t>
  </si>
  <si>
    <t>% Consumo</t>
  </si>
  <si>
    <t>Industrial</t>
  </si>
  <si>
    <t>Artesanal</t>
  </si>
  <si>
    <t xml:space="preserve"> Industrial - Artesanal</t>
  </si>
  <si>
    <t>Fauna Acompañante</t>
  </si>
  <si>
    <t>VIII Región del BioBio
Res Ex N°440-18</t>
  </si>
  <si>
    <t>JORGE COFRE REYES</t>
  </si>
  <si>
    <t>IV</t>
  </si>
  <si>
    <t>V</t>
  </si>
  <si>
    <t>F.A</t>
  </si>
  <si>
    <t>IV-41°28,6 L.S.</t>
  </si>
  <si>
    <t>Investigación</t>
  </si>
  <si>
    <t>Imprevisto</t>
  </si>
  <si>
    <t>Fuera area</t>
  </si>
  <si>
    <t>MERLUZA COMUN IV-41°28,6 LS</t>
  </si>
  <si>
    <t>MERLUZA COMUN</t>
  </si>
  <si>
    <t>AREA</t>
  </si>
  <si>
    <t>SUR</t>
  </si>
  <si>
    <t>ENERO</t>
  </si>
  <si>
    <t xml:space="preserve">FEBRERO </t>
  </si>
  <si>
    <t>JUNIO</t>
  </si>
  <si>
    <t>JULIO</t>
  </si>
  <si>
    <t>DICIEMBRE</t>
  </si>
  <si>
    <t>NORTE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</si>
  <si>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</si>
  <si>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</si>
  <si>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</si>
  <si>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</si>
  <si>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</si>
  <si>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</si>
  <si>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</si>
  <si>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</si>
  <si>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</si>
  <si>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</si>
  <si>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</si>
  <si>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</si>
  <si>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</si>
  <si>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</si>
  <si>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</si>
  <si>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</si>
  <si>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</si>
  <si>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</si>
  <si>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</si>
  <si>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</si>
  <si>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</si>
  <si>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</si>
  <si>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</si>
  <si>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asignada</t>
  </si>
  <si>
    <t>TOTAL ASIGNATARIOS REGION</t>
  </si>
  <si>
    <t>TOTAL REGION</t>
  </si>
  <si>
    <t xml:space="preserve">% Consumo </t>
  </si>
  <si>
    <t>Desembarque</t>
  </si>
  <si>
    <t>Resol</t>
  </si>
  <si>
    <t>Cuota</t>
  </si>
  <si>
    <t>%Consumo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</si>
  <si>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</si>
  <si>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</si>
  <si>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</si>
  <si>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</si>
  <si>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</si>
  <si>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</si>
  <si>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</si>
  <si>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</si>
  <si>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</si>
  <si>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</si>
  <si>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</si>
  <si>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</si>
  <si>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</si>
  <si>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</si>
  <si>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</si>
  <si>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</si>
  <si>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</si>
  <si>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</si>
  <si>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</si>
  <si>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</si>
  <si>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</si>
  <si>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</si>
  <si>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</si>
  <si>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</si>
  <si>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</si>
  <si>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</si>
  <si>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</si>
  <si>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</si>
  <si>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</si>
  <si>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</si>
  <si>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</si>
  <si>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</si>
  <si>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</si>
  <si>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</si>
  <si>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</si>
  <si>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</si>
  <si>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</si>
  <si>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</si>
  <si>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</si>
  <si>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</si>
  <si>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</si>
  <si>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</si>
  <si>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</si>
  <si>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</si>
  <si>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</si>
  <si>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</si>
  <si>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</si>
  <si>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</si>
  <si>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</si>
  <si>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</si>
  <si>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</si>
  <si>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</si>
  <si>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</si>
  <si>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</si>
  <si>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</si>
  <si>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</si>
  <si>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</si>
  <si>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</si>
  <si>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</si>
  <si>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</si>
  <si>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</si>
  <si>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</si>
  <si>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</si>
  <si>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</si>
  <si>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</si>
  <si>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</si>
  <si>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</si>
  <si>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</si>
  <si>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</si>
  <si>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</si>
  <si>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</si>
  <si>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</si>
  <si>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</si>
  <si>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</si>
  <si>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</si>
  <si>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</si>
  <si>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</si>
  <si>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</si>
  <si>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</si>
  <si>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</si>
  <si>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</si>
  <si>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</si>
  <si>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</si>
  <si>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</si>
  <si>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</si>
  <si>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</si>
  <si>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</si>
  <si>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</si>
  <si>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</si>
  <si>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</si>
  <si>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</si>
  <si>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</si>
  <si>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</si>
  <si>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</si>
  <si>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</si>
  <si>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</si>
  <si>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</si>
  <si>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</si>
  <si>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</si>
  <si>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</si>
  <si>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</si>
  <si>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</si>
  <si>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</si>
  <si>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</si>
  <si>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</si>
  <si>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</si>
  <si>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</si>
  <si>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</si>
  <si>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</si>
  <si>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</si>
  <si>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</si>
  <si>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</si>
  <si>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</si>
  <si>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</si>
  <si>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</si>
  <si>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</si>
  <si>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</si>
  <si>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</si>
  <si>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</si>
  <si>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</si>
  <si>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</si>
  <si>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</si>
  <si>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</si>
  <si>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</si>
  <si>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</si>
  <si>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</si>
  <si>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</si>
  <si>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</si>
  <si>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</si>
  <si>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</si>
  <si>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</si>
  <si>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</si>
  <si>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</si>
  <si>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</si>
  <si>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</si>
  <si>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</si>
  <si>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</si>
  <si>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</si>
  <si>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</si>
  <si>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</si>
  <si>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</si>
  <si>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</si>
  <si>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</si>
  <si>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</si>
  <si>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</si>
  <si>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</si>
  <si>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</si>
  <si>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</si>
  <si>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</si>
  <si>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</si>
  <si>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</si>
  <si>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</si>
  <si>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</si>
  <si>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</si>
  <si>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</si>
  <si>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</si>
  <si>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</si>
  <si>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</si>
  <si>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</si>
  <si>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</si>
  <si>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</si>
  <si>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Fracción</t>
  </si>
  <si>
    <t>Región o zona/UP</t>
  </si>
  <si>
    <t>IX Región</t>
  </si>
  <si>
    <t>XIV-X Regiones</t>
  </si>
  <si>
    <t>Region</t>
  </si>
  <si>
    <t>RESIDUAL CENTRO</t>
  </si>
  <si>
    <t>RESIDUAL NORTE I</t>
  </si>
  <si>
    <t>IX Region de la Araucanía</t>
  </si>
  <si>
    <t>CUOTA GLOBAL MERLUZA COMUN IV-41°28,6´ LS</t>
  </si>
  <si>
    <t>XVI-VIII</t>
  </si>
  <si>
    <t>AREA CENTRO</t>
  </si>
  <si>
    <t>AREA SUR</t>
  </si>
  <si>
    <t>AREA NORTE</t>
  </si>
  <si>
    <t>AREA NORTE II</t>
  </si>
  <si>
    <t>IX REGION</t>
  </si>
  <si>
    <t>XIV-X REGIONES</t>
  </si>
  <si>
    <t>Resolución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</si>
  <si>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</si>
  <si>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</si>
  <si>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</si>
  <si>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</si>
  <si>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</si>
  <si>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 xml:space="preserve">DERIS S.A.        </t>
  </si>
  <si>
    <t>ENFEMAR LTDA.</t>
  </si>
  <si>
    <t>GENMAR LTDA.</t>
  </si>
  <si>
    <t>GRIMAR S.A.</t>
  </si>
  <si>
    <t>INOSTROZA CONCHA PELANTARIO</t>
  </si>
  <si>
    <t>ISLA DAMAS S.A.</t>
  </si>
  <si>
    <t>LANDES S.A.</t>
  </si>
  <si>
    <t>LEUCOTON LTDA.</t>
  </si>
  <si>
    <t>NORDIO LTDA.</t>
  </si>
  <si>
    <t>ORIZON S.A.</t>
  </si>
  <si>
    <t>PACIFICBLU SpA.</t>
  </si>
  <si>
    <t>QUINTERO S.A.</t>
  </si>
  <si>
    <t>SUR AUSTRAL S.A</t>
  </si>
  <si>
    <t xml:space="preserve">Cuota Asignada </t>
  </si>
  <si>
    <t>A.G PESCADORES ARTESANALES, BUZOS Y MARISCADORES DE COQUIMBO RAG 55-4</t>
  </si>
  <si>
    <t>A.G PESCADORES ARTESANALES, BUZOS Y MARISCADORES DE GUANAQUEROS RAG 51-4</t>
  </si>
  <si>
    <t>RESIDUAL CENTRO VALPARAÍSO</t>
  </si>
  <si>
    <t>RESIDUAL SUR SAN ANTONIO</t>
  </si>
  <si>
    <t xml:space="preserve">V Región de Valparaíso 
</t>
  </si>
  <si>
    <t>STI PESCADORES ARTESANALES DE CALETA PORTALES  RSU 05.01.0037</t>
  </si>
  <si>
    <t>STI ARTESANALES DE CON CON  RSU 05.06.0043</t>
  </si>
  <si>
    <t>STI PESCADORES ARTESANALES DE CALETA HIGUERILLA RSU 05.06.0048</t>
  </si>
  <si>
    <t>STI PESCADORES CALETA EL MEMBRILLO RSU 05.01.0061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</si>
  <si>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</si>
  <si>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</si>
  <si>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</si>
  <si>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</si>
  <si>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</si>
  <si>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</si>
  <si>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BUZOS PESCADORES Y ACUICULTORES CALETA PRESIDENTE BALMACEDA DE LLICO  RSU 07.02.0096</t>
  </si>
  <si>
    <t>STI DE PESCADORES ARTESANALES Y AFINES "MANUEL VELIZ"   RSU 07.02.0167</t>
  </si>
  <si>
    <t>STI BUZOS, PESCADORES ARTESANALES Y ACUICULTORES "EL ESFUERZO" DE BOYERUCA RSU 07.02.0147</t>
  </si>
  <si>
    <t>STI BUZOS Y PESCADORES LIBERTAD DE BOYERUCA RSU 07.02.0094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</si>
  <si>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</si>
  <si>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</si>
  <si>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BUZOS, MARISCADORES Y ALGUEROS DE PELLINES RSU 07.05.0061</t>
  </si>
  <si>
    <t>STI PESCADORES ARTESANALES, ACUICULTORES Y MARISCADORES DE ORILLA DE LOANCO RSU 07.04.0045</t>
  </si>
  <si>
    <t>STI PESCADORES ARTESANALES Y BUZOS MARISCADORES PUERTO MAGUILLINES RSU 07.05.0046</t>
  </si>
  <si>
    <t>STI BUZOS Y PESCADORES ARTEANALES N° 2 DE LA COMUNA DE PELLUHUE, CALETA DE CURANIPE  RSU 07.04.0048</t>
  </si>
  <si>
    <t>STI BUZOS Y PESCADORES ARTESANALES DE CURANIPE DE LA COMUNA DE PELLUHUE PROVINCIA CAUQUENES RSU 07.04.0029</t>
  </si>
  <si>
    <t>STI PESCADORES ARTESANALES, BUZOS, MARISCADORES, ALGUEROS, ACUICULTORES Y ACTIVIDADES CONEXAS DE LA CALETA LOANCO DE LA COMUNA DE CHANCO  RSU 07.04.0022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</si>
  <si>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</si>
  <si>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</si>
  <si>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</si>
  <si>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</si>
  <si>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</si>
  <si>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</si>
  <si>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</si>
  <si>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</si>
  <si>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</si>
  <si>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</si>
  <si>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</si>
  <si>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</si>
  <si>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</si>
  <si>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</si>
  <si>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</si>
  <si>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</si>
  <si>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</si>
  <si>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STI PESCADORES ARMADORES Y RAMOS AFINES DE LA PESCA ARTESANAL DE CORONEL SIPARMAR CORONEL RSU 08.07.0271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</si>
  <si>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</si>
  <si>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</si>
  <si>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</si>
  <si>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</si>
  <si>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</si>
  <si>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COOPERATIVA DE PESCADORES SOL DE ISRAEL LIMITADA COOPES LTDA. 5483</t>
  </si>
  <si>
    <t>STI PESCADORES Y ARMADORES Y RAMOS AFINES DE LA PESCA ARTESANAL, LOTA PESCA RSU 08.07.0495</t>
  </si>
  <si>
    <t>STI PESCADORES Y ARMADORES Y RAMOS AFINES DE LA PESCA ARTESANAL, EPES LOTA RSU 08.07.0510</t>
  </si>
  <si>
    <t>COOPERATIVA PESQUERA ARTESABAK DE CORONEL LTDA. 5472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</si>
  <si>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</si>
  <si>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</si>
  <si>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</si>
  <si>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</si>
  <si>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</si>
  <si>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</si>
  <si>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Enero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</si>
  <si>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</si>
  <si>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</si>
  <si>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</si>
  <si>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</si>
  <si>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</si>
  <si>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</si>
  <si>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</si>
  <si>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BUZOS MARISCADORES ALGUEROS PESCADORES Y ACTIVIDADES CONEXAS DE LA CALETA COCHOLGUE RSU 08.06.0042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</si>
  <si>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</si>
  <si>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</si>
  <si>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</si>
  <si>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</si>
  <si>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</si>
  <si>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ARMADORES PESCADORES Y RAMOS AFINES DE LA PESCA ARTESANAL DE LA RGIÓN DEL BIOBÍO RSU 08.05.0378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</si>
  <si>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</si>
  <si>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</si>
  <si>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</si>
  <si>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</si>
  <si>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CUOTA RESIDUAL O BOLSÓN</t>
  </si>
  <si>
    <t>AGRUPACIÓN DE ARMADORES GOLFO DE ARAUCO  ROC 621 ARAUCO</t>
  </si>
  <si>
    <t>BOLSON RESIDUAL CENTRO</t>
  </si>
  <si>
    <t>BOLSON RESIDUAL NORTE I</t>
  </si>
  <si>
    <t>NORTE II</t>
  </si>
  <si>
    <t>NORTE I</t>
  </si>
  <si>
    <t>AREA NORTE QUINTERO</t>
  </si>
  <si>
    <t>Pesca de investigación Merluza común 2019</t>
  </si>
  <si>
    <t>Cuota ton</t>
  </si>
  <si>
    <t>RESUMEN CONSUMO ANUAL MERLUZA COMUN FUERA UNIDAD DE PESQUERÍAS AÑO 2019. Dato en toneladas</t>
  </si>
  <si>
    <t>Información preliminar</t>
  </si>
  <si>
    <t>Embarcación</t>
  </si>
  <si>
    <t>DON VICTORIANO I</t>
  </si>
  <si>
    <t>RPA</t>
  </si>
  <si>
    <t>Descuentos</t>
  </si>
  <si>
    <t>CESIONARIOS INDIVIDUALES</t>
  </si>
  <si>
    <t>JONNATHAN</t>
  </si>
  <si>
    <t>RIO JORDAN</t>
  </si>
  <si>
    <t>I</t>
  </si>
  <si>
    <t>RESIDUAL NORTE II</t>
  </si>
  <si>
    <t>RESIDUAL SUR</t>
  </si>
  <si>
    <t>saldos enero</t>
  </si>
  <si>
    <t>cuota inicial</t>
  </si>
  <si>
    <t>segunda cuota</t>
  </si>
  <si>
    <t>saldos febrero-junio</t>
  </si>
  <si>
    <t>Total</t>
  </si>
  <si>
    <t>VIII</t>
  </si>
  <si>
    <t>EMBARCACION</t>
  </si>
  <si>
    <t>ANTONELLA PAZ II</t>
  </si>
  <si>
    <t>SOLO DIOS SABE SI VUELVO</t>
  </si>
  <si>
    <t>SANTA EVITA</t>
  </si>
  <si>
    <t>L. MAXIMILIANO I</t>
  </si>
  <si>
    <t>GENESARET I</t>
  </si>
  <si>
    <t>CATALINA</t>
  </si>
  <si>
    <t>Total cesiones</t>
  </si>
  <si>
    <t>Descuentos por sanción</t>
  </si>
  <si>
    <t>Toneladas</t>
  </si>
  <si>
    <t>TOTAL MOVIMIENTOS</t>
  </si>
  <si>
    <t>Movimientos Art. + Ind.</t>
  </si>
  <si>
    <t>BELLA MARINA</t>
  </si>
  <si>
    <t>DON JOSE L I</t>
  </si>
  <si>
    <t>ACUARIO II</t>
  </si>
  <si>
    <t>JONAS I</t>
  </si>
  <si>
    <t>Macrozona XIV-X</t>
  </si>
  <si>
    <t>LOS PITAS (RPA 902011)</t>
  </si>
  <si>
    <t>CHICO PITA (RPA 928200)</t>
  </si>
  <si>
    <t>LA SOFI (RPA 954560)</t>
  </si>
  <si>
    <t>GENESIS (RPA 956822)</t>
  </si>
  <si>
    <t>EL CHUNGA II (RPA 957980)</t>
  </si>
  <si>
    <t>VAY II (RPA 959029)</t>
  </si>
  <si>
    <t>CRISTOBAL I (RPA 960762)</t>
  </si>
  <si>
    <t>EL CHUNGA III (RPA 961966)</t>
  </si>
  <si>
    <t>R. JUNIOR (RPA 966604)</t>
  </si>
  <si>
    <t>EL LEYTON (RPA 900331)</t>
  </si>
  <si>
    <t>CRISTOPHER (RPA 900336)</t>
  </si>
  <si>
    <t>SAN MARCOS II (RPA 952807)</t>
  </si>
  <si>
    <t>DON TITO III (RPA 954974)</t>
  </si>
  <si>
    <t>SANTA ROSA II (RPA 954991)</t>
  </si>
  <si>
    <t>LA NENA (RPA 957823)</t>
  </si>
  <si>
    <t>HURACAN II (RPA 962717)</t>
  </si>
  <si>
    <t>NICOL (RPA 963246)</t>
  </si>
  <si>
    <t>PERLA NEGRA (RPA 953991)</t>
  </si>
  <si>
    <t>FULLU (RPA 954253)</t>
  </si>
  <si>
    <t>ESPERANZA I (RPA 955167)</t>
  </si>
  <si>
    <t>EL PATRON (RPA 962485)</t>
  </si>
  <si>
    <t>GYTTANO (RPA 963675)</t>
  </si>
  <si>
    <t>SAN DIEGO III (RPA 964920)</t>
  </si>
  <si>
    <t>EBEN-EZER (RPA 902004)</t>
  </si>
  <si>
    <t>ERICAR (RPA 957516)</t>
  </si>
  <si>
    <t>SAN JOSE III (RPA 962034)</t>
  </si>
  <si>
    <t>BEN-HUR II (RPA 962110)</t>
  </si>
  <si>
    <t>VELASQUEZ II (RPA 954159)</t>
  </si>
  <si>
    <t>MARIA ELIANA (RPA 958902)</t>
  </si>
  <si>
    <t>CLAUDIO ALEJANDRO (RPA 967538)</t>
  </si>
  <si>
    <t>EL FARO (RPA 964544)</t>
  </si>
  <si>
    <t>CARLITA II (RPA 963657)</t>
  </si>
  <si>
    <t>CRUCERO DEL MAR I (RPA 963743)</t>
  </si>
  <si>
    <t>DIEGO ANTONIO I (RPA 957350)</t>
  </si>
  <si>
    <t>EL NIÑO I (RPA 963683)</t>
  </si>
  <si>
    <t>EL RAUL I (RPA 959324)</t>
  </si>
  <si>
    <t>MARIA IRENE III (RPA 965110)</t>
  </si>
  <si>
    <t>PINGÜINO I (RPA 956576)</t>
  </si>
  <si>
    <t>SANTA ROSA II (RPA 956905)</t>
  </si>
  <si>
    <t>TITAN DEL MAR I (RPA 965111)</t>
  </si>
  <si>
    <t>VICENTE ALONSO (RPA 966350)</t>
  </si>
  <si>
    <t>MARIA LUISA (RPA 965925)</t>
  </si>
  <si>
    <t>SAN PEDRO (RPA 913216)</t>
  </si>
  <si>
    <t>ESMERALDA III (RPA 966210)</t>
  </si>
  <si>
    <t>MERY (RPA 966143)</t>
  </si>
  <si>
    <t>EL PELICANO III (RPA 963242)</t>
  </si>
  <si>
    <t>EL VIEJO ROLA (RPA 966699)</t>
  </si>
  <si>
    <t>KARINA ANDREA II (RPA 966887)</t>
  </si>
  <si>
    <t>LOS CARRERA I (RPA 967344)</t>
  </si>
  <si>
    <t>QUETZAL III (RPA 958072)</t>
  </si>
  <si>
    <t>EL FANTASMA I (RPA 966603)</t>
  </si>
  <si>
    <t>SKORPIOS II (RPA 966149)</t>
  </si>
  <si>
    <t>DEILYN I (RPA 961356)</t>
  </si>
  <si>
    <t>EL LOLO II (RPA 960360)</t>
  </si>
  <si>
    <t>ABRAHAM (RPA 966190)</t>
  </si>
  <si>
    <t>ALFA I (RPA 961290)</t>
  </si>
  <si>
    <t>MAC-GIVER IV (RPA 966923)</t>
  </si>
  <si>
    <t>PAZ NATANAEL III (RPA 966681)</t>
  </si>
  <si>
    <t>SABANDIJA (RPA 966072)</t>
  </si>
  <si>
    <t>TRISTAN II (RPA 964422)</t>
  </si>
  <si>
    <t>TRISTAN III (RPA 965407)</t>
  </si>
  <si>
    <t>ALSADO II (RPA 965728)</t>
  </si>
  <si>
    <t>ANA DELIA III (RPA 966442)</t>
  </si>
  <si>
    <t>ATUN II (RPA 965119)</t>
  </si>
  <si>
    <t>AVENTURERO III (RPA 965028)</t>
  </si>
  <si>
    <t>AYSEN III (RPA 966821)</t>
  </si>
  <si>
    <t>CORSARIOS (RPA 961538)</t>
  </si>
  <si>
    <t>EL SAMURAI (RPA 913244)</t>
  </si>
  <si>
    <t>INBANO IV (RPA 966145)</t>
  </si>
  <si>
    <t>LUCAS II (RPA 962133)</t>
  </si>
  <si>
    <t>LUKAS MARCELO II (RPA 960852)</t>
  </si>
  <si>
    <t>MARIMARCE III (RPA 966523)</t>
  </si>
  <si>
    <t>PELICANO III (RPA 960308)</t>
  </si>
  <si>
    <t>RAUL ALEXANDER I (RPA 960895)</t>
  </si>
  <si>
    <t>SAMURAI V (RPA 966836)</t>
  </si>
  <si>
    <t>SANDER III (RPA 963707)</t>
  </si>
  <si>
    <t>TRITON IV (RPA 963932)</t>
  </si>
  <si>
    <t>EL LLANERO VI (RPA 967255)</t>
  </si>
  <si>
    <t>EL REY DEL MAR (RPA RPA 964745)</t>
  </si>
  <si>
    <t>HALCON CUARTO (RPA 966653)</t>
  </si>
  <si>
    <t>OMEGA</t>
  </si>
  <si>
    <t>MARGAB II (RPA 967798)</t>
  </si>
  <si>
    <t>UZIEL IV</t>
  </si>
  <si>
    <t>LADY ALASKA</t>
  </si>
  <si>
    <t>LOBO SOLITARIO V (RPA 967631)</t>
  </si>
  <si>
    <t>PAULITO I (RPA 955236)</t>
  </si>
  <si>
    <t>PERLA NEGRA II (RPA 967660)</t>
  </si>
  <si>
    <t>RAPA NUI III (RPA 965621)</t>
  </si>
  <si>
    <t>SAN FRANCISCO VI (RPA 967464)</t>
  </si>
  <si>
    <t>RAPA NUI VII (RPA 966898)</t>
  </si>
  <si>
    <t>ANUBIS II (RPA 965560)</t>
  </si>
  <si>
    <t>ARIES V (RPA 967117)</t>
  </si>
  <si>
    <t>CACHARPIN III (RPA 966768)</t>
  </si>
  <si>
    <t>CHILOTE I (RPA 961144)</t>
  </si>
  <si>
    <t>CRISTIAN III (RPA 963684)</t>
  </si>
  <si>
    <t>CRISTOBAL III (RPA 966327)</t>
  </si>
  <si>
    <t>DAYSI ANDREA IV (RPA 966642)</t>
  </si>
  <si>
    <t>FARO FELIX III (RPA 965293)</t>
  </si>
  <si>
    <t>JEREMY IGNACIO II (RPA 963727)</t>
  </si>
  <si>
    <t>JIMMY CRISTAL II (RPA 966785)</t>
  </si>
  <si>
    <t>KOSITA II (RPA 966412)</t>
  </si>
  <si>
    <t>LAITO II (RPA 966648)</t>
  </si>
  <si>
    <t>MAMA ROSA V (RPA 966897)</t>
  </si>
  <si>
    <t>MARANATHA II (RPA 966725)</t>
  </si>
  <si>
    <t>MARINER III (RPA 966280)</t>
  </si>
  <si>
    <t>MEJILLONES V (RPA 967779)</t>
  </si>
  <si>
    <t>NICOL III (RPA 966956)</t>
  </si>
  <si>
    <t>OLIMPO V (RPA 966766)</t>
  </si>
  <si>
    <t>PADRE PIO (RPA 957203)</t>
  </si>
  <si>
    <t>PERSEVERANCIA III (RPA 967345)</t>
  </si>
  <si>
    <t>POMPEYA II (RPA 967128)</t>
  </si>
  <si>
    <t>RODRIGO ANDRES II (RPA 964703)</t>
  </si>
  <si>
    <t>SALVADOR GAVIOTA VI (RPA 967520)</t>
  </si>
  <si>
    <t>SAN CARLO III (RPA 966007)</t>
  </si>
  <si>
    <t>SAN PITER I (RPA 960855)</t>
  </si>
  <si>
    <t>TATA FILA I (RPA 967210)</t>
  </si>
  <si>
    <t>TATA RENE II (RPA 965577)</t>
  </si>
  <si>
    <t>TIARE CAROLINA I (RPA 966652)</t>
  </si>
  <si>
    <t>WALPA V (RPA 963900)</t>
  </si>
  <si>
    <t>WALPA VI (RPA 964547)</t>
  </si>
  <si>
    <t>YO SERGIO IV (RPA 967419)</t>
  </si>
  <si>
    <t>COSTA BRAVA IV (RPA 966736)</t>
  </si>
  <si>
    <t>DELFIN VIII (RPA 966792)</t>
  </si>
  <si>
    <t>EL SOLITARIO IV (RPA 960371)</t>
  </si>
  <si>
    <t>GOLIATH IV (RPA 967024)</t>
  </si>
  <si>
    <t>JESUS VI (RPA 966043)</t>
  </si>
  <si>
    <t>MAICOL VII (RPA 966081)</t>
  </si>
  <si>
    <t>PATRON DEL MAR I (RPA 965496)</t>
  </si>
  <si>
    <t>SAN ANTONIO VII (RPA 967081)</t>
  </si>
  <si>
    <t>SAN SEBASTIAN (RPA 965295)</t>
  </si>
  <si>
    <t>TIBURON VIII (RPA 966737)</t>
  </si>
  <si>
    <t>VIDA MARINA IV (RPA 959394)</t>
  </si>
  <si>
    <t>EMMANUEL II (RPA 967124)</t>
  </si>
  <si>
    <t>GERSON CHINO IV (RPA 967400)</t>
  </si>
  <si>
    <t>OCEANIC III (RPA 965565)</t>
  </si>
  <si>
    <t>SOL Y MAR II (RPA 967610)</t>
  </si>
  <si>
    <t>TERESITA III (RPA 967858)</t>
  </si>
  <si>
    <t>AGUILA REAL V (RPA 966819)</t>
  </si>
  <si>
    <t>AGUILUCHO I (RPA 963628)</t>
  </si>
  <si>
    <t>BARLOVENTO I (RPA 967438)</t>
  </si>
  <si>
    <t>CORSARIO VI (RPA 966584)</t>
  </si>
  <si>
    <t>DON MOISES I (RPA 966476)</t>
  </si>
  <si>
    <t>EL GITANO III (RPA 966092)</t>
  </si>
  <si>
    <t>EL SIRIO (RPA 966942)</t>
  </si>
  <si>
    <t>ESPADON II (RPA 959601)</t>
  </si>
  <si>
    <t>FELIPE JESUS III (RPA 966209)</t>
  </si>
  <si>
    <t>FERNANDA IGNACIA I (RPA 967158)</t>
  </si>
  <si>
    <t>GERSON CHINO III (RPA 966167)</t>
  </si>
  <si>
    <t>GERSON VIII (RPA 965326)</t>
  </si>
  <si>
    <t>INDEPENDENCIA I (RPA 967157)</t>
  </si>
  <si>
    <t>JEFE DEL MAR VI (RPA 965784)</t>
  </si>
  <si>
    <t>KING FISH I (RPA 966651)</t>
  </si>
  <si>
    <t>KOTMATSU KAMING I (RPA 965179)</t>
  </si>
  <si>
    <t>LOLITO PELLUHUANO II (RPA 962351)</t>
  </si>
  <si>
    <t>MAR BEN (RPA 966274)</t>
  </si>
  <si>
    <t>MAX RAPER I (RPA 965814)</t>
  </si>
  <si>
    <t>MISTER CHILE I (RPA 965767)</t>
  </si>
  <si>
    <t>ODISEO I (RPA 962284)</t>
  </si>
  <si>
    <t>PITUFO III (RPA 966444)</t>
  </si>
  <si>
    <t>PUNTA DE LOBOS I (RPA 967155)</t>
  </si>
  <si>
    <t>RAYO DE SOL IV (RPA 965226)</t>
  </si>
  <si>
    <t>RAYO IV (RPA 966787)</t>
  </si>
  <si>
    <t>SANTA OLGA III (RPA 966443)</t>
  </si>
  <si>
    <t>SIMBAD EL MARINO VI (RPA 967018)</t>
  </si>
  <si>
    <t>TIO CHERITO (RPA 966055)</t>
  </si>
  <si>
    <t>LEONORA II (RPA 966658)</t>
  </si>
  <si>
    <t>BUENA VISTA IV (RPA 965550)</t>
  </si>
  <si>
    <t>DON BETITO I (RPA 967595)</t>
  </si>
  <si>
    <t>EL FENIX I (RPA 965543)</t>
  </si>
  <si>
    <t>EL ZORRO I (RPA 958349)</t>
  </si>
  <si>
    <t>ESPERANZA II (RPA 963247)</t>
  </si>
  <si>
    <t>LUIS RICARDO III (RPA 966090)</t>
  </si>
  <si>
    <t>PEZ DORADO III (RPA 967326)</t>
  </si>
  <si>
    <t>SAN NICOLAS I (RPA 963622)</t>
  </si>
  <si>
    <t>SAN ROQUE VII (RPA 966419)</t>
  </si>
  <si>
    <t>TITANIC VII (RPA 967667)</t>
  </si>
  <si>
    <t>SOFIA II (RPA 963674)</t>
  </si>
  <si>
    <t>GONZALO ZUÑIGA ROMERO</t>
  </si>
  <si>
    <t>CORNELIA MARIE 3.0 (RPA 967937)</t>
  </si>
  <si>
    <t>SANTA MARIA V (RPA 968097)</t>
  </si>
  <si>
    <t>TERESITA II (RPA 968011)</t>
  </si>
  <si>
    <t>SKORPIO III (RPA 968042)</t>
  </si>
  <si>
    <t>KEVIN III (RPA 967882)</t>
  </si>
  <si>
    <t>PUNTA DE LOBOS II (RPA 968163)</t>
  </si>
  <si>
    <t>PUNTA DEL ESTE I (RPA 966953)</t>
  </si>
  <si>
    <t>BARCAM III (RPA 961046)</t>
  </si>
  <si>
    <t>XIV</t>
  </si>
  <si>
    <t>año</t>
  </si>
  <si>
    <t>comentario</t>
  </si>
  <si>
    <t>MARIA VICTORIA (RPA 968287)</t>
  </si>
  <si>
    <t>HAKUNA MATATHA I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</si>
  <si>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</si>
  <si>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>CRISTOBAL II (RPA 967948)</t>
  </si>
  <si>
    <t>LAITO III (RPA 968304)</t>
  </si>
  <si>
    <t>NORTHWESTERN II (RPA 968205)</t>
  </si>
  <si>
    <t>BELEN I (RPA 968302)</t>
  </si>
  <si>
    <t>MAR LOA  (RPA 968228)</t>
  </si>
  <si>
    <t>FLOR MARIA II</t>
  </si>
  <si>
    <t>ANTONELLA (967039)</t>
  </si>
  <si>
    <t>ANCHIM I (955194)</t>
  </si>
  <si>
    <t>JESUS DE NAZARETH (RPA 960928)</t>
  </si>
  <si>
    <t>STI DE ARMADORES CONSTITUCIÓN RSU 70.50.186 (ROA 90638)</t>
  </si>
  <si>
    <t>ANTONIOS IRENE (RPA 967597) (951208)</t>
  </si>
  <si>
    <t>STI PESCADORES ARTESANALES, BUZOS, MARISCADORES Y RAMOS SIMILARES DE PELLUHUE RSU 70.40,026</t>
  </si>
  <si>
    <t>CAPITAN PAVEZ (RPA 967996)  (965205)</t>
  </si>
  <si>
    <t>EL HOLANDES (RPA 967605) (961070)</t>
  </si>
  <si>
    <t>NAUTILUS III (RPA 967237) (964896)</t>
  </si>
  <si>
    <t xml:space="preserve">licitacion  Diciembre </t>
  </si>
  <si>
    <t>BENJAMIN II (RPA 967308)</t>
  </si>
  <si>
    <t>ELISABETH II (RPA 968125)</t>
  </si>
  <si>
    <t>EMILIA ANTONIA (RPA 968621)</t>
  </si>
  <si>
    <t>GONZALO HERNAN (968343)</t>
  </si>
  <si>
    <t>LOS GOMEZ (968121)</t>
  </si>
  <si>
    <t>MAR Y LUZ (967771)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</si>
  <si>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</si>
  <si>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</si>
  <si>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</si>
  <si>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</si>
  <si>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</si>
  <si>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</si>
  <si>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RESUMEN CONSUMO ANUAL MERLUZA COMUN IV-41°28,6 L.S AÑO 2020. Dato en toneladas</t>
  </si>
  <si>
    <t>CONTROL DE CUOTA MERLUZA COMUN IV al 41°28,6´ LS. POR TITULAR LTP. AÑO 2020</t>
  </si>
  <si>
    <t>Cuota Anual de Captura Merluza común Fuera de Unidad de Pesquería, año 2020</t>
  </si>
  <si>
    <t>CESIONES INDIVIDUALES MERLUZA COMÚN,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</si>
</sst>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  <numFmt numFmtId="166" formatCode="[$-F800]dddd\,\ mmmm\ dd\,\ yyyy"/>
    <numFmt numFmtId="167" formatCode="0.00_ ;[Red]\-0.00\ "/>
    <numFmt numFmtId="168" formatCode="#,##0_ ;[Red]\-#,##0\ "/>
    <numFmt numFmtId="169" formatCode="#,##0.00_ ;[Red]\-#,##0.00\ "/>
    <numFmt numFmtId="170" formatCode="#,##0.000_ ;[Red]\-#,##0.000\ "/>
    <numFmt numFmtId="171" formatCode="_-* #,##0_-;\-* #,##0_-;_-* &quot;-&quot;??_-;_-@_-"/>
    <numFmt numFmtId="172" formatCode="_-* #,##0.00000000_-;\-* #,##0.00000000_-;_-* &quot;-&quot;??_-;_-@_-"/>
    <numFmt numFmtId="173" formatCode="0.0000000"/>
    <numFmt numFmtId="174" formatCode="000.000"/>
    <numFmt numFmtId="175" formatCode="0.000.000"/>
    <numFmt numFmtId="176" formatCode="00.000"/>
    <numFmt numFmtId="177" formatCode="0.0000"/>
    <numFmt numFmtId="178" formatCode="0.000%"/>
    <numFmt numFmtId="179" formatCode="0.000_ ;[Red]\-0.000\ 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6" tint="0.59999389629810485"/>
        </stop>
        <stop position="1">
          <color rgb="FF92D050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270">
        <stop position="0">
          <color theme="0"/>
        </stop>
        <stop position="1">
          <color theme="7"/>
        </stop>
      </gradientFill>
    </fill>
    <fill>
      <gradientFill degree="90">
        <stop position="0">
          <color theme="7" tint="0.59999389629810485"/>
        </stop>
        <stop position="0.5">
          <color theme="7"/>
        </stop>
        <stop position="1">
          <color theme="7" tint="0.59999389629810485"/>
        </stop>
      </gradientFill>
    </fill>
    <fill>
      <patternFill patternType="solid">
        <fgColor theme="7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9" tint="0.80001220740379042"/>
        </stop>
        <stop position="0.5">
          <color theme="9" tint="0.40000610370189521"/>
        </stop>
        <stop position="1">
          <color theme="9" tint="0.80001220740379042"/>
        </stop>
      </gradient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F3FF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40">
    <xf numFmtId="0" fontId="0" fillId="0" borderId="0"/>
    <xf numFmtId="9" fontId="1" fillId="46" borderId="0" applyFont="0" applyBorder="0" applyAlignment="0" applyProtection="0"/>
    <xf numFmtId="0" fontId="9" fillId="1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3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42" fillId="0" borderId="0"/>
    <xf numFmtId="9" fontId="42" fillId="0" borderId="0" applyFont="0" applyFill="0" applyBorder="0" applyAlignment="0" applyProtection="0"/>
    <xf numFmtId="0" fontId="34" fillId="0" borderId="0"/>
    <xf numFmtId="0" fontId="1" fillId="0" borderId="0"/>
    <xf numFmtId="0" fontId="45" fillId="0" borderId="0"/>
    <xf numFmtId="9" fontId="46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0" fillId="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0" fillId="35" borderId="59" applyNumberFormat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1" fillId="0" borderId="60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0" fillId="0" borderId="62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2" fillId="0" borderId="64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10" fillId="0" borderId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49" fillId="34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53" fillId="25" borderId="58" applyNumberForma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10" fillId="41" borderId="45" applyNumberFormat="0" applyFon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56" fillId="34" borderId="61" applyNumberFormat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0" fontId="62" fillId="0" borderId="65" applyNumberFormat="0" applyFill="0" applyAlignment="0" applyProtection="0"/>
    <xf numFmtId="9" fontId="1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</cellStyleXfs>
  <cellXfs count="841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12" borderId="0" xfId="0" applyFont="1" applyFill="1"/>
    <xf numFmtId="0" fontId="0" fillId="0" borderId="0" xfId="0" applyFont="1"/>
    <xf numFmtId="0" fontId="0" fillId="12" borderId="3" xfId="0" applyFill="1" applyBorder="1"/>
    <xf numFmtId="0" fontId="0" fillId="12" borderId="0" xfId="0" applyFill="1" applyBorder="1"/>
    <xf numFmtId="0" fontId="0" fillId="12" borderId="0" xfId="0" applyFill="1"/>
    <xf numFmtId="171" fontId="0" fillId="12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top" wrapText="1"/>
    </xf>
    <xf numFmtId="0" fontId="21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/>
    <xf numFmtId="0" fontId="21" fillId="0" borderId="25" xfId="0" applyFont="1" applyBorder="1"/>
    <xf numFmtId="0" fontId="21" fillId="0" borderId="0" xfId="0" applyFont="1" applyBorder="1"/>
    <xf numFmtId="0" fontId="21" fillId="0" borderId="42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0" xfId="0" applyFont="1" applyAlignment="1">
      <alignment horizontal="center"/>
    </xf>
    <xf numFmtId="0" fontId="22" fillId="0" borderId="5" xfId="0" applyFont="1" applyBorder="1"/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2" fillId="16" borderId="5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/>
    </xf>
    <xf numFmtId="0" fontId="22" fillId="0" borderId="6" xfId="0" applyFont="1" applyBorder="1"/>
    <xf numFmtId="0" fontId="22" fillId="0" borderId="20" xfId="0" applyFont="1" applyBorder="1"/>
    <xf numFmtId="0" fontId="22" fillId="0" borderId="24" xfId="0" applyFont="1" applyBorder="1"/>
    <xf numFmtId="0" fontId="22" fillId="0" borderId="21" xfId="0" applyFont="1" applyBorder="1"/>
    <xf numFmtId="0" fontId="21" fillId="0" borderId="5" xfId="0" applyFont="1" applyFill="1" applyBorder="1"/>
    <xf numFmtId="0" fontId="23" fillId="0" borderId="5" xfId="0" applyFont="1" applyFill="1" applyBorder="1"/>
    <xf numFmtId="0" fontId="0" fillId="0" borderId="7" xfId="0" applyBorder="1"/>
    <xf numFmtId="0" fontId="0" fillId="0" borderId="8" xfId="0" applyBorder="1"/>
    <xf numFmtId="0" fontId="22" fillId="0" borderId="0" xfId="0" applyFont="1"/>
    <xf numFmtId="172" fontId="0" fillId="0" borderId="0" xfId="9" applyNumberFormat="1" applyFont="1"/>
    <xf numFmtId="164" fontId="0" fillId="0" borderId="0" xfId="0" applyNumberFormat="1"/>
    <xf numFmtId="0" fontId="24" fillId="0" borderId="5" xfId="7" applyFont="1" applyBorder="1" applyAlignment="1">
      <alignment horizontal="left" vertical="center" wrapText="1"/>
    </xf>
    <xf numFmtId="173" fontId="24" fillId="0" borderId="5" xfId="7" applyNumberFormat="1" applyFont="1" applyBorder="1" applyAlignment="1">
      <alignment horizontal="right" vertical="center" wrapText="1"/>
    </xf>
    <xf numFmtId="164" fontId="24" fillId="0" borderId="5" xfId="7" applyNumberFormat="1" applyFont="1" applyBorder="1" applyAlignment="1">
      <alignment horizontal="right" vertical="center" wrapText="1"/>
    </xf>
    <xf numFmtId="174" fontId="24" fillId="0" borderId="5" xfId="7" applyNumberFormat="1" applyFont="1" applyBorder="1" applyAlignment="1">
      <alignment horizontal="right" vertical="center" wrapText="1"/>
    </xf>
    <xf numFmtId="165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left" vertical="center" wrapText="1"/>
    </xf>
    <xf numFmtId="0" fontId="25" fillId="0" borderId="5" xfId="7" applyFont="1" applyBorder="1" applyAlignment="1">
      <alignment horizontal="right" vertical="center" wrapText="1" indent="1"/>
    </xf>
    <xf numFmtId="0" fontId="25" fillId="0" borderId="5" xfId="7" applyFont="1" applyBorder="1" applyAlignment="1">
      <alignment horizontal="right" vertical="center" wrapText="1" indent="2"/>
    </xf>
    <xf numFmtId="175" fontId="24" fillId="0" borderId="5" xfId="7" applyNumberFormat="1" applyFont="1" applyBorder="1" applyAlignment="1">
      <alignment horizontal="right" vertical="center" wrapText="1"/>
    </xf>
    <xf numFmtId="0" fontId="25" fillId="0" borderId="5" xfId="7" applyFont="1" applyBorder="1" applyAlignment="1">
      <alignment horizontal="center" vertical="center" wrapText="1"/>
    </xf>
    <xf numFmtId="176" fontId="24" fillId="0" borderId="5" xfId="7" applyNumberFormat="1" applyFont="1" applyBorder="1" applyAlignment="1">
      <alignment horizontal="right" vertical="center" wrapText="1"/>
    </xf>
    <xf numFmtId="0" fontId="24" fillId="0" borderId="5" xfId="7" applyFont="1" applyBorder="1" applyAlignment="1">
      <alignment horizontal="left" vertical="top" wrapText="1" indent="1"/>
    </xf>
    <xf numFmtId="173" fontId="24" fillId="0" borderId="5" xfId="7" applyNumberFormat="1" applyFont="1" applyBorder="1" applyAlignment="1">
      <alignment horizontal="right" wrapText="1"/>
    </xf>
    <xf numFmtId="164" fontId="24" fillId="0" borderId="5" xfId="7" applyNumberFormat="1" applyFont="1" applyBorder="1" applyAlignment="1">
      <alignment horizontal="right" wrapText="1"/>
    </xf>
    <xf numFmtId="174" fontId="24" fillId="0" borderId="5" xfId="7" applyNumberFormat="1" applyFont="1" applyBorder="1" applyAlignment="1">
      <alignment horizontal="right" wrapText="1"/>
    </xf>
    <xf numFmtId="0" fontId="24" fillId="2" borderId="5" xfId="7" applyFont="1" applyFill="1" applyBorder="1" applyAlignment="1">
      <alignment horizontal="left" vertical="center" wrapText="1"/>
    </xf>
    <xf numFmtId="173" fontId="24" fillId="2" borderId="5" xfId="7" applyNumberFormat="1" applyFont="1" applyFill="1" applyBorder="1" applyAlignment="1">
      <alignment horizontal="right" vertical="center" wrapText="1"/>
    </xf>
    <xf numFmtId="164" fontId="24" fillId="2" borderId="5" xfId="7" applyNumberFormat="1" applyFont="1" applyFill="1" applyBorder="1" applyAlignment="1">
      <alignment horizontal="right" vertical="center" wrapText="1"/>
    </xf>
    <xf numFmtId="174" fontId="24" fillId="2" borderId="5" xfId="7" applyNumberFormat="1" applyFont="1" applyFill="1" applyBorder="1" applyAlignment="1">
      <alignment horizontal="right" vertical="center" wrapText="1"/>
    </xf>
    <xf numFmtId="0" fontId="22" fillId="0" borderId="5" xfId="0" applyFont="1" applyFill="1" applyBorder="1"/>
    <xf numFmtId="0" fontId="21" fillId="0" borderId="5" xfId="0" applyFont="1" applyBorder="1" applyAlignment="1">
      <alignment horizontal="right"/>
    </xf>
    <xf numFmtId="0" fontId="21" fillId="0" borderId="5" xfId="0" applyFont="1" applyFill="1" applyBorder="1" applyAlignment="1">
      <alignment horizontal="right"/>
    </xf>
    <xf numFmtId="0" fontId="0" fillId="0" borderId="6" xfId="0" applyBorder="1"/>
    <xf numFmtId="0" fontId="22" fillId="0" borderId="13" xfId="0" applyFont="1" applyBorder="1" applyAlignment="1">
      <alignment horizontal="center" vertical="center" wrapText="1"/>
    </xf>
    <xf numFmtId="0" fontId="26" fillId="0" borderId="0" xfId="0" applyFont="1"/>
    <xf numFmtId="0" fontId="22" fillId="0" borderId="5" xfId="0" applyFont="1" applyBorder="1" applyAlignment="1">
      <alignment horizontal="center" vertical="center"/>
    </xf>
    <xf numFmtId="0" fontId="27" fillId="0" borderId="5" xfId="0" applyFont="1" applyBorder="1"/>
    <xf numFmtId="0" fontId="27" fillId="0" borderId="5" xfId="0" applyFont="1" applyFill="1" applyBorder="1"/>
    <xf numFmtId="0" fontId="22" fillId="0" borderId="13" xfId="0" applyFont="1" applyBorder="1"/>
    <xf numFmtId="0" fontId="22" fillId="0" borderId="1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25" xfId="0" applyBorder="1"/>
    <xf numFmtId="0" fontId="2" fillId="0" borderId="21" xfId="0" applyFont="1" applyBorder="1"/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1" fillId="0" borderId="13" xfId="0" applyFont="1" applyBorder="1"/>
    <xf numFmtId="0" fontId="21" fillId="0" borderId="14" xfId="0" applyFont="1" applyBorder="1"/>
    <xf numFmtId="0" fontId="22" fillId="0" borderId="0" xfId="0" applyFont="1" applyFill="1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5" xfId="0" applyFont="1" applyFill="1" applyBorder="1" applyAlignment="1">
      <alignment horizontal="center" vertical="center"/>
    </xf>
    <xf numFmtId="0" fontId="0" fillId="0" borderId="0" xfId="0" applyNumberFormat="1" applyFill="1" applyAlignment="1"/>
    <xf numFmtId="1" fontId="0" fillId="12" borderId="0" xfId="0" applyNumberFormat="1" applyFill="1" applyBorder="1"/>
    <xf numFmtId="1" fontId="16" fillId="0" borderId="5" xfId="0" applyNumberFormat="1" applyFont="1" applyBorder="1" applyAlignment="1">
      <alignment horizontal="center"/>
    </xf>
    <xf numFmtId="1" fontId="0" fillId="12" borderId="0" xfId="0" applyNumberFormat="1" applyFill="1" applyBorder="1" applyAlignment="1">
      <alignment horizontal="center"/>
    </xf>
    <xf numFmtId="177" fontId="0" fillId="0" borderId="0" xfId="0" applyNumberFormat="1"/>
    <xf numFmtId="2" fontId="16" fillId="0" borderId="5" xfId="0" applyNumberFormat="1" applyFont="1" applyBorder="1" applyAlignment="1">
      <alignment horizontal="center"/>
    </xf>
    <xf numFmtId="0" fontId="0" fillId="42" borderId="0" xfId="0" applyFill="1"/>
    <xf numFmtId="0" fontId="0" fillId="42" borderId="0" xfId="0" applyFill="1" applyAlignment="1">
      <alignment horizontal="center" vertical="center" wrapText="1"/>
    </xf>
    <xf numFmtId="0" fontId="0" fillId="42" borderId="0" xfId="0" applyFill="1" applyAlignment="1">
      <alignment horizontal="center" vertical="center"/>
    </xf>
    <xf numFmtId="0" fontId="0" fillId="42" borderId="16" xfId="0" applyFont="1" applyFill="1" applyBorder="1" applyAlignment="1">
      <alignment horizontal="center" vertical="center"/>
    </xf>
    <xf numFmtId="10" fontId="0" fillId="42" borderId="30" xfId="1" applyNumberFormat="1" applyFont="1" applyFill="1" applyBorder="1" applyAlignment="1">
      <alignment horizontal="center" vertical="center"/>
    </xf>
    <xf numFmtId="0" fontId="0" fillId="42" borderId="8" xfId="0" applyFont="1" applyFill="1" applyBorder="1" applyAlignment="1">
      <alignment horizontal="center" vertical="center"/>
    </xf>
    <xf numFmtId="10" fontId="0" fillId="42" borderId="46" xfId="1" applyNumberFormat="1" applyFont="1" applyFill="1" applyBorder="1" applyAlignment="1">
      <alignment horizontal="center" vertical="center"/>
    </xf>
    <xf numFmtId="0" fontId="0" fillId="42" borderId="21" xfId="0" applyFont="1" applyFill="1" applyBorder="1" applyAlignment="1">
      <alignment horizontal="center" vertical="center"/>
    </xf>
    <xf numFmtId="10" fontId="0" fillId="42" borderId="50" xfId="1" applyNumberFormat="1" applyFont="1" applyFill="1" applyBorder="1" applyAlignment="1">
      <alignment horizontal="center" vertical="center"/>
    </xf>
    <xf numFmtId="14" fontId="0" fillId="42" borderId="0" xfId="0" applyNumberFormat="1" applyFill="1" applyAlignment="1">
      <alignment horizontal="center" vertical="center" wrapText="1"/>
    </xf>
    <xf numFmtId="0" fontId="5" fillId="42" borderId="21" xfId="0" applyFont="1" applyFill="1" applyBorder="1" applyAlignment="1">
      <alignment horizontal="center" vertical="center"/>
    </xf>
    <xf numFmtId="10" fontId="5" fillId="42" borderId="50" xfId="1" applyNumberFormat="1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10" fontId="5" fillId="42" borderId="46" xfId="1" applyNumberFormat="1" applyFont="1" applyFill="1" applyBorder="1" applyAlignment="1">
      <alignment horizontal="center" vertical="center"/>
    </xf>
    <xf numFmtId="164" fontId="0" fillId="42" borderId="0" xfId="0" applyNumberFormat="1" applyFill="1" applyAlignment="1">
      <alignment horizontal="center" vertical="center"/>
    </xf>
    <xf numFmtId="10" fontId="0" fillId="42" borderId="0" xfId="1" applyNumberFormat="1" applyFont="1" applyFill="1" applyAlignment="1">
      <alignment horizontal="center" vertical="center"/>
    </xf>
    <xf numFmtId="1" fontId="0" fillId="42" borderId="0" xfId="0" applyNumberFormat="1" applyFill="1" applyAlignment="1">
      <alignment horizontal="center" vertical="center"/>
    </xf>
    <xf numFmtId="167" fontId="0" fillId="42" borderId="0" xfId="0" applyNumberFormat="1" applyFill="1" applyAlignment="1">
      <alignment horizontal="center" vertical="center"/>
    </xf>
    <xf numFmtId="10" fontId="0" fillId="42" borderId="0" xfId="0" applyNumberFormat="1" applyFill="1" applyAlignment="1">
      <alignment horizontal="center" vertical="center"/>
    </xf>
    <xf numFmtId="0" fontId="0" fillId="42" borderId="8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0" fontId="0" fillId="42" borderId="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164" fontId="0" fillId="42" borderId="5" xfId="0" applyNumberFormat="1" applyFont="1" applyFill="1" applyBorder="1" applyAlignment="1">
      <alignment horizontal="center" vertical="center" wrapText="1"/>
    </xf>
    <xf numFmtId="2" fontId="0" fillId="42" borderId="5" xfId="0" applyNumberFormat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0" fontId="32" fillId="42" borderId="0" xfId="0" applyFont="1" applyFill="1"/>
    <xf numFmtId="0" fontId="0" fillId="43" borderId="26" xfId="0" applyFill="1" applyBorder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 wrapText="1"/>
    </xf>
    <xf numFmtId="0" fontId="66" fillId="19" borderId="33" xfId="3" applyFont="1" applyFill="1" applyBorder="1" applyAlignment="1">
      <alignment horizontal="center" vertical="center" wrapText="1"/>
    </xf>
    <xf numFmtId="0" fontId="66" fillId="19" borderId="40" xfId="3" applyFont="1" applyFill="1" applyBorder="1" applyAlignment="1">
      <alignment horizontal="center" vertical="center" wrapText="1"/>
    </xf>
    <xf numFmtId="0" fontId="66" fillId="19" borderId="54" xfId="4" applyFont="1" applyFill="1" applyBorder="1" applyAlignment="1">
      <alignment horizontal="center" vertical="center" wrapText="1"/>
    </xf>
    <xf numFmtId="0" fontId="66" fillId="19" borderId="37" xfId="5" applyFont="1" applyFill="1" applyBorder="1" applyAlignment="1">
      <alignment horizontal="center" vertical="center" wrapText="1"/>
    </xf>
    <xf numFmtId="0" fontId="66" fillId="19" borderId="38" xfId="5" applyFont="1" applyFill="1" applyBorder="1" applyAlignment="1">
      <alignment horizontal="center" vertical="center" wrapText="1"/>
    </xf>
    <xf numFmtId="0" fontId="66" fillId="19" borderId="36" xfId="2" applyFont="1" applyFill="1" applyBorder="1" applyAlignment="1">
      <alignment horizontal="center" vertical="center" wrapText="1"/>
    </xf>
    <xf numFmtId="167" fontId="66" fillId="19" borderId="37" xfId="5" applyNumberFormat="1" applyFont="1" applyFill="1" applyBorder="1" applyAlignment="1">
      <alignment horizontal="center" vertical="center" wrapText="1"/>
    </xf>
    <xf numFmtId="10" fontId="66" fillId="19" borderId="38" xfId="5" applyNumberFormat="1" applyFont="1" applyFill="1" applyBorder="1" applyAlignment="1">
      <alignment horizontal="center" vertical="center" wrapText="1"/>
    </xf>
    <xf numFmtId="0" fontId="68" fillId="45" borderId="54" xfId="0" applyFont="1" applyFill="1" applyBorder="1" applyAlignment="1">
      <alignment vertical="center"/>
    </xf>
    <xf numFmtId="0" fontId="68" fillId="45" borderId="55" xfId="0" applyFont="1" applyFill="1" applyBorder="1" applyAlignment="1">
      <alignment vertical="center"/>
    </xf>
    <xf numFmtId="0" fontId="68" fillId="45" borderId="56" xfId="0" applyFont="1" applyFill="1" applyBorder="1" applyAlignment="1">
      <alignment vertical="center"/>
    </xf>
    <xf numFmtId="10" fontId="0" fillId="42" borderId="47" xfId="1" applyNumberFormat="1" applyFont="1" applyFill="1" applyBorder="1" applyAlignment="1">
      <alignment horizontal="center" vertical="center"/>
    </xf>
    <xf numFmtId="0" fontId="0" fillId="42" borderId="57" xfId="0" applyFont="1" applyFill="1" applyBorder="1" applyAlignment="1">
      <alignment horizontal="center" vertical="center"/>
    </xf>
    <xf numFmtId="10" fontId="0" fillId="42" borderId="41" xfId="1" applyNumberFormat="1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15" xfId="0" applyFont="1" applyFill="1" applyBorder="1" applyAlignment="1">
      <alignment horizontal="center" vertical="center"/>
    </xf>
    <xf numFmtId="0" fontId="12" fillId="19" borderId="23" xfId="3" applyFont="1" applyFill="1" applyBorder="1" applyAlignment="1">
      <alignment horizontal="center" vertical="center" wrapText="1"/>
    </xf>
    <xf numFmtId="164" fontId="0" fillId="42" borderId="8" xfId="0" applyNumberFormat="1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/>
    </xf>
    <xf numFmtId="168" fontId="5" fillId="8" borderId="5" xfId="0" applyNumberFormat="1" applyFont="1" applyFill="1" applyBorder="1" applyAlignment="1">
      <alignment horizontal="center" vertical="center"/>
    </xf>
    <xf numFmtId="170" fontId="5" fillId="8" borderId="5" xfId="0" applyNumberFormat="1" applyFont="1" applyFill="1" applyBorder="1" applyAlignment="1">
      <alignment horizontal="center" vertical="center" wrapText="1"/>
    </xf>
    <xf numFmtId="169" fontId="5" fillId="8" borderId="5" xfId="0" applyNumberFormat="1" applyFont="1" applyFill="1" applyBorder="1" applyAlignment="1">
      <alignment horizontal="center" vertical="center"/>
    </xf>
    <xf numFmtId="10" fontId="5" fillId="8" borderId="5" xfId="8" applyNumberFormat="1" applyFont="1" applyFill="1" applyBorder="1" applyAlignment="1">
      <alignment horizontal="center"/>
    </xf>
    <xf numFmtId="14" fontId="0" fillId="8" borderId="5" xfId="0" applyNumberFormat="1" applyFont="1" applyFill="1" applyBorder="1" applyAlignment="1">
      <alignment horizontal="center"/>
    </xf>
    <xf numFmtId="0" fontId="15" fillId="47" borderId="5" xfId="0" applyFont="1" applyFill="1" applyBorder="1" applyAlignment="1">
      <alignment horizontal="center" vertical="center"/>
    </xf>
    <xf numFmtId="0" fontId="15" fillId="47" borderId="6" xfId="0" applyFont="1" applyFill="1" applyBorder="1" applyAlignment="1">
      <alignment horizontal="center" vertical="center" wrapText="1"/>
    </xf>
    <xf numFmtId="0" fontId="15" fillId="47" borderId="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1" fontId="15" fillId="47" borderId="5" xfId="9" applyNumberFormat="1" applyFont="1" applyFill="1" applyBorder="1" applyAlignment="1">
      <alignment horizontal="center" vertical="center"/>
    </xf>
    <xf numFmtId="164" fontId="15" fillId="47" borderId="5" xfId="9" applyNumberFormat="1" applyFont="1" applyFill="1" applyBorder="1" applyAlignment="1">
      <alignment horizontal="center" vertical="center"/>
    </xf>
    <xf numFmtId="1" fontId="15" fillId="47" borderId="5" xfId="0" applyNumberFormat="1" applyFont="1" applyFill="1" applyBorder="1" applyAlignment="1">
      <alignment horizontal="center" vertical="center"/>
    </xf>
    <xf numFmtId="9" fontId="15" fillId="47" borderId="5" xfId="1" applyFont="1" applyFill="1" applyBorder="1" applyAlignment="1">
      <alignment horizontal="center" vertical="center"/>
    </xf>
    <xf numFmtId="10" fontId="16" fillId="0" borderId="5" xfId="8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vertical="center"/>
    </xf>
    <xf numFmtId="168" fontId="16" fillId="0" borderId="5" xfId="0" applyNumberFormat="1" applyFont="1" applyFill="1" applyBorder="1" applyAlignment="1">
      <alignment horizontal="center" vertical="center"/>
    </xf>
    <xf numFmtId="169" fontId="16" fillId="0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6" fillId="47" borderId="5" xfId="0" applyFont="1" applyFill="1" applyBorder="1" applyAlignment="1">
      <alignment horizontal="center" vertical="center"/>
    </xf>
    <xf numFmtId="0" fontId="6" fillId="47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38" fillId="0" borderId="0" xfId="0" applyFont="1" applyFill="1"/>
    <xf numFmtId="0" fontId="16" fillId="0" borderId="0" xfId="0" applyFont="1" applyFill="1"/>
    <xf numFmtId="0" fontId="5" fillId="0" borderId="0" xfId="0" applyFont="1" applyFill="1"/>
    <xf numFmtId="0" fontId="37" fillId="0" borderId="0" xfId="0" applyFont="1" applyFill="1"/>
    <xf numFmtId="0" fontId="0" fillId="0" borderId="0" xfId="0" applyFont="1" applyFill="1" applyBorder="1"/>
    <xf numFmtId="0" fontId="0" fillId="7" borderId="15" xfId="0" applyFont="1" applyFill="1" applyBorder="1"/>
    <xf numFmtId="2" fontId="0" fillId="7" borderId="15" xfId="0" applyNumberFormat="1" applyFont="1" applyFill="1" applyBorder="1" applyAlignment="1">
      <alignment horizontal="center"/>
    </xf>
    <xf numFmtId="0" fontId="0" fillId="0" borderId="0" xfId="0" applyFill="1"/>
    <xf numFmtId="0" fontId="0" fillId="4" borderId="5" xfId="0" applyFont="1" applyFill="1" applyBorder="1" applyAlignment="1">
      <alignment horizontal="center"/>
    </xf>
    <xf numFmtId="0" fontId="0" fillId="5" borderId="14" xfId="0" applyFont="1" applyFill="1" applyBorder="1"/>
    <xf numFmtId="0" fontId="0" fillId="4" borderId="9" xfId="0" applyFont="1" applyFill="1" applyBorder="1"/>
    <xf numFmtId="0" fontId="0" fillId="4" borderId="9" xfId="0" applyFont="1" applyFill="1" applyBorder="1" applyAlignment="1">
      <alignment horizontal="center"/>
    </xf>
    <xf numFmtId="0" fontId="0" fillId="4" borderId="14" xfId="0" applyFont="1" applyFill="1" applyBorder="1"/>
    <xf numFmtId="0" fontId="0" fillId="4" borderId="5" xfId="0" applyFont="1" applyFill="1" applyBorder="1"/>
    <xf numFmtId="0" fontId="0" fillId="4" borderId="15" xfId="0" applyFont="1" applyFill="1" applyBorder="1" applyAlignment="1">
      <alignment horizontal="center"/>
    </xf>
    <xf numFmtId="0" fontId="0" fillId="0" borderId="0" xfId="0" applyFont="1" applyFill="1"/>
    <xf numFmtId="0" fontId="5" fillId="4" borderId="9" xfId="0" applyFont="1" applyFill="1" applyBorder="1" applyAlignment="1">
      <alignment horizontal="center"/>
    </xf>
    <xf numFmtId="9" fontId="5" fillId="4" borderId="5" xfId="1" applyFont="1" applyFill="1" applyBorder="1" applyAlignment="1">
      <alignment horizontal="center" vertical="center"/>
    </xf>
    <xf numFmtId="0" fontId="0" fillId="4" borderId="39" xfId="0" applyFont="1" applyFill="1" applyBorder="1"/>
    <xf numFmtId="0" fontId="0" fillId="4" borderId="15" xfId="0" applyFont="1" applyFill="1" applyBorder="1"/>
    <xf numFmtId="0" fontId="0" fillId="9" borderId="5" xfId="0" applyFont="1" applyFill="1" applyBorder="1"/>
    <xf numFmtId="0" fontId="0" fillId="48" borderId="14" xfId="0" applyFont="1" applyFill="1" applyBorder="1"/>
    <xf numFmtId="0" fontId="0" fillId="48" borderId="5" xfId="0" applyFont="1" applyFill="1" applyBorder="1"/>
    <xf numFmtId="0" fontId="0" fillId="48" borderId="5" xfId="0" applyFont="1" applyFill="1" applyBorder="1" applyAlignment="1">
      <alignment horizontal="center"/>
    </xf>
    <xf numFmtId="0" fontId="0" fillId="5" borderId="39" xfId="0" applyFont="1" applyFill="1" applyBorder="1"/>
    <xf numFmtId="9" fontId="0" fillId="48" borderId="5" xfId="1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2" fontId="0" fillId="48" borderId="5" xfId="0" applyNumberFormat="1" applyFont="1" applyFill="1" applyBorder="1" applyAlignment="1">
      <alignment horizontal="center"/>
    </xf>
    <xf numFmtId="2" fontId="5" fillId="48" borderId="5" xfId="0" applyNumberFormat="1" applyFont="1" applyFill="1" applyBorder="1" applyAlignment="1">
      <alignment horizontal="center"/>
    </xf>
    <xf numFmtId="2" fontId="0" fillId="48" borderId="5" xfId="9" applyNumberFormat="1" applyFont="1" applyFill="1" applyBorder="1" applyAlignment="1">
      <alignment horizontal="center"/>
    </xf>
    <xf numFmtId="0" fontId="43" fillId="48" borderId="5" xfId="0" applyFont="1" applyFill="1" applyBorder="1" applyAlignment="1">
      <alignment horizontal="center"/>
    </xf>
    <xf numFmtId="0" fontId="30" fillId="48" borderId="5" xfId="0" applyFont="1" applyFill="1" applyBorder="1"/>
    <xf numFmtId="0" fontId="30" fillId="48" borderId="5" xfId="0" applyFont="1" applyFill="1" applyBorder="1" applyAlignment="1">
      <alignment horizontal="center"/>
    </xf>
    <xf numFmtId="0" fontId="5" fillId="48" borderId="14" xfId="0" applyFont="1" applyFill="1" applyBorder="1"/>
    <xf numFmtId="0" fontId="5" fillId="48" borderId="5" xfId="0" applyFont="1" applyFill="1" applyBorder="1"/>
    <xf numFmtId="0" fontId="5" fillId="48" borderId="5" xfId="0" applyFont="1" applyFill="1" applyBorder="1" applyAlignment="1">
      <alignment horizontal="center"/>
    </xf>
    <xf numFmtId="0" fontId="0" fillId="55" borderId="9" xfId="0" applyFont="1" applyFill="1" applyBorder="1" applyAlignment="1">
      <alignment horizontal="center"/>
    </xf>
    <xf numFmtId="9" fontId="1" fillId="55" borderId="9" xfId="1" applyFont="1" applyFill="1" applyBorder="1" applyAlignment="1">
      <alignment horizontal="center"/>
    </xf>
    <xf numFmtId="0" fontId="0" fillId="55" borderId="14" xfId="0" applyFont="1" applyFill="1" applyBorder="1"/>
    <xf numFmtId="0" fontId="0" fillId="55" borderId="5" xfId="0" applyFont="1" applyFill="1" applyBorder="1" applyAlignment="1">
      <alignment horizontal="center"/>
    </xf>
    <xf numFmtId="9" fontId="1" fillId="55" borderId="5" xfId="1" applyFont="1" applyFill="1" applyBorder="1" applyAlignment="1">
      <alignment horizontal="center"/>
    </xf>
    <xf numFmtId="0" fontId="0" fillId="55" borderId="15" xfId="0" applyFont="1" applyFill="1" applyBorder="1" applyAlignment="1">
      <alignment horizontal="center"/>
    </xf>
    <xf numFmtId="9" fontId="1" fillId="55" borderId="15" xfId="1" applyFont="1" applyFill="1" applyBorder="1" applyAlignment="1">
      <alignment horizontal="center"/>
    </xf>
    <xf numFmtId="0" fontId="2" fillId="49" borderId="9" xfId="0" applyFont="1" applyFill="1" applyBorder="1" applyAlignment="1">
      <alignment horizontal="center"/>
    </xf>
    <xf numFmtId="9" fontId="2" fillId="49" borderId="9" xfId="1" applyFont="1" applyFill="1" applyBorder="1" applyAlignment="1">
      <alignment horizontal="center"/>
    </xf>
    <xf numFmtId="0" fontId="2" fillId="49" borderId="14" xfId="0" applyFont="1" applyFill="1" applyBorder="1"/>
    <xf numFmtId="0" fontId="2" fillId="49" borderId="5" xfId="0" applyFont="1" applyFill="1" applyBorder="1" applyAlignment="1">
      <alignment horizontal="center"/>
    </xf>
    <xf numFmtId="9" fontId="2" fillId="49" borderId="5" xfId="1" applyFont="1" applyFill="1" applyBorder="1" applyAlignment="1">
      <alignment horizontal="center"/>
    </xf>
    <xf numFmtId="0" fontId="2" fillId="49" borderId="15" xfId="0" applyFont="1" applyFill="1" applyBorder="1" applyAlignment="1">
      <alignment horizontal="center"/>
    </xf>
    <xf numFmtId="9" fontId="2" fillId="49" borderId="15" xfId="1" applyFont="1" applyFill="1" applyBorder="1" applyAlignment="1">
      <alignment horizontal="center"/>
    </xf>
    <xf numFmtId="0" fontId="0" fillId="50" borderId="16" xfId="0" applyFont="1" applyFill="1" applyBorder="1" applyAlignment="1">
      <alignment horizontal="center" vertical="center"/>
    </xf>
    <xf numFmtId="0" fontId="0" fillId="50" borderId="13" xfId="0" applyFont="1" applyFill="1" applyBorder="1" applyAlignment="1">
      <alignment horizontal="center" vertical="center"/>
    </xf>
    <xf numFmtId="0" fontId="5" fillId="50" borderId="13" xfId="0" applyFont="1" applyFill="1" applyBorder="1" applyAlignment="1">
      <alignment horizontal="center" vertical="center"/>
    </xf>
    <xf numFmtId="0" fontId="0" fillId="50" borderId="13" xfId="0" applyFill="1" applyBorder="1" applyAlignment="1">
      <alignment horizontal="center" vertical="center"/>
    </xf>
    <xf numFmtId="0" fontId="0" fillId="50" borderId="66" xfId="0" applyFont="1" applyFill="1" applyBorder="1" applyAlignment="1">
      <alignment horizontal="center" vertical="center"/>
    </xf>
    <xf numFmtId="0" fontId="66" fillId="19" borderId="1" xfId="0" applyFont="1" applyFill="1" applyBorder="1" applyAlignment="1">
      <alignment horizontal="center" vertical="center" wrapText="1"/>
    </xf>
    <xf numFmtId="0" fontId="67" fillId="19" borderId="19" xfId="0" applyFont="1" applyFill="1" applyBorder="1" applyAlignment="1">
      <alignment horizontal="center" vertical="center" wrapText="1"/>
    </xf>
    <xf numFmtId="0" fontId="67" fillId="19" borderId="43" xfId="0" applyFont="1" applyFill="1" applyBorder="1" applyAlignment="1">
      <alignment horizontal="center" vertical="center" wrapText="1"/>
    </xf>
    <xf numFmtId="0" fontId="66" fillId="19" borderId="19" xfId="5" applyFont="1" applyFill="1" applyBorder="1" applyAlignment="1">
      <alignment horizontal="center" vertical="center" wrapText="1"/>
    </xf>
    <xf numFmtId="164" fontId="0" fillId="42" borderId="21" xfId="0" applyNumberFormat="1" applyFont="1" applyFill="1" applyBorder="1" applyAlignment="1">
      <alignment horizontal="center" vertical="center"/>
    </xf>
    <xf numFmtId="164" fontId="2" fillId="42" borderId="0" xfId="0" applyNumberFormat="1" applyFont="1" applyFill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164" fontId="2" fillId="42" borderId="5" xfId="0" applyNumberFormat="1" applyFont="1" applyFill="1" applyBorder="1" applyAlignment="1">
      <alignment horizontal="center" vertical="center"/>
    </xf>
    <xf numFmtId="164" fontId="12" fillId="42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10" fontId="0" fillId="42" borderId="46" xfId="1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0" fontId="0" fillId="7" borderId="14" xfId="0" applyFont="1" applyFill="1" applyBorder="1"/>
    <xf numFmtId="9" fontId="0" fillId="7" borderId="5" xfId="1" applyFont="1" applyFill="1" applyBorder="1" applyAlignment="1">
      <alignment horizontal="center" vertical="center"/>
    </xf>
    <xf numFmtId="0" fontId="0" fillId="7" borderId="5" xfId="0" applyFont="1" applyFill="1" applyBorder="1"/>
    <xf numFmtId="0" fontId="0" fillId="7" borderId="5" xfId="0" applyFont="1" applyFill="1" applyBorder="1" applyAlignment="1">
      <alignment horizontal="center"/>
    </xf>
    <xf numFmtId="2" fontId="0" fillId="7" borderId="5" xfId="0" applyNumberFormat="1" applyFont="1" applyFill="1" applyBorder="1" applyAlignment="1">
      <alignment horizontal="center"/>
    </xf>
    <xf numFmtId="0" fontId="0" fillId="42" borderId="5" xfId="0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0" fontId="39" fillId="0" borderId="0" xfId="1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0" fontId="0" fillId="7" borderId="14" xfId="0" applyFill="1" applyBorder="1"/>
    <xf numFmtId="0" fontId="0" fillId="4" borderId="14" xfId="0" applyFill="1" applyBorder="1"/>
    <xf numFmtId="0" fontId="0" fillId="5" borderId="14" xfId="0" applyFill="1" applyBorder="1"/>
    <xf numFmtId="0" fontId="0" fillId="48" borderId="14" xfId="0" applyFill="1" applyBorder="1"/>
    <xf numFmtId="0" fontId="12" fillId="4" borderId="9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8" borderId="5" xfId="0" applyFont="1" applyFill="1" applyBorder="1" applyAlignment="1">
      <alignment horizontal="center" vertical="center"/>
    </xf>
    <xf numFmtId="2" fontId="12" fillId="7" borderId="5" xfId="0" applyNumberFormat="1" applyFont="1" applyFill="1" applyBorder="1" applyAlignment="1">
      <alignment horizontal="center"/>
    </xf>
    <xf numFmtId="2" fontId="12" fillId="7" borderId="1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0" borderId="0" xfId="0" applyFont="1" applyFill="1"/>
    <xf numFmtId="0" fontId="12" fillId="55" borderId="9" xfId="0" applyFont="1" applyFill="1" applyBorder="1" applyAlignment="1">
      <alignment horizontal="center"/>
    </xf>
    <xf numFmtId="0" fontId="12" fillId="55" borderId="5" xfId="0" applyFont="1" applyFill="1" applyBorder="1" applyAlignment="1">
      <alignment horizontal="center"/>
    </xf>
    <xf numFmtId="0" fontId="12" fillId="55" borderId="15" xfId="0" applyFont="1" applyFill="1" applyBorder="1" applyAlignment="1">
      <alignment horizontal="center"/>
    </xf>
    <xf numFmtId="164" fontId="12" fillId="49" borderId="9" xfId="0" applyNumberFormat="1" applyFont="1" applyFill="1" applyBorder="1" applyAlignment="1">
      <alignment horizontal="center"/>
    </xf>
    <xf numFmtId="2" fontId="12" fillId="49" borderId="15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4" fontId="0" fillId="0" borderId="0" xfId="0" applyNumberFormat="1" applyFill="1"/>
    <xf numFmtId="14" fontId="0" fillId="55" borderId="32" xfId="0" applyNumberFormat="1" applyFont="1" applyFill="1" applyBorder="1" applyAlignment="1">
      <alignment horizontal="center"/>
    </xf>
    <xf numFmtId="14" fontId="0" fillId="55" borderId="34" xfId="0" applyNumberFormat="1" applyFont="1" applyFill="1" applyBorder="1" applyAlignment="1">
      <alignment horizontal="center"/>
    </xf>
    <xf numFmtId="14" fontId="0" fillId="55" borderId="35" xfId="0" applyNumberFormat="1" applyFont="1" applyFill="1" applyBorder="1" applyAlignment="1">
      <alignment horizontal="center"/>
    </xf>
    <xf numFmtId="14" fontId="2" fillId="49" borderId="32" xfId="0" applyNumberFormat="1" applyFont="1" applyFill="1" applyBorder="1" applyAlignment="1">
      <alignment horizontal="center"/>
    </xf>
    <xf numFmtId="14" fontId="2" fillId="49" borderId="34" xfId="0" applyNumberFormat="1" applyFont="1" applyFill="1" applyBorder="1" applyAlignment="1">
      <alignment horizontal="center"/>
    </xf>
    <xf numFmtId="14" fontId="2" fillId="49" borderId="35" xfId="0" applyNumberFormat="1" applyFont="1" applyFill="1" applyBorder="1" applyAlignment="1">
      <alignment horizontal="center"/>
    </xf>
    <xf numFmtId="14" fontId="0" fillId="0" borderId="0" xfId="0" applyNumberFormat="1" applyFont="1" applyFill="1"/>
    <xf numFmtId="0" fontId="0" fillId="0" borderId="5" xfId="0" applyFont="1" applyFill="1" applyBorder="1"/>
    <xf numFmtId="9" fontId="0" fillId="9" borderId="5" xfId="1" applyFont="1" applyFill="1" applyBorder="1" applyAlignment="1">
      <alignment horizontal="center" vertical="center"/>
    </xf>
    <xf numFmtId="9" fontId="0" fillId="5" borderId="5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164" fontId="12" fillId="49" borderId="5" xfId="0" applyNumberFormat="1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 vertical="center" wrapText="1"/>
    </xf>
    <xf numFmtId="0" fontId="12" fillId="13" borderId="9" xfId="0" applyFont="1" applyFill="1" applyBorder="1" applyAlignment="1">
      <alignment horizontal="center" vertical="center" wrapText="1"/>
    </xf>
    <xf numFmtId="0" fontId="2" fillId="49" borderId="9" xfId="0" applyFont="1" applyFill="1" applyBorder="1" applyAlignment="1">
      <alignment horizontal="center" vertical="center" wrapText="1"/>
    </xf>
    <xf numFmtId="10" fontId="2" fillId="49" borderId="32" xfId="0" applyNumberFormat="1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0" fillId="7" borderId="39" xfId="0" applyFont="1" applyFill="1" applyBorder="1"/>
    <xf numFmtId="14" fontId="2" fillId="13" borderId="27" xfId="0" applyNumberFormat="1" applyFont="1" applyFill="1" applyBorder="1" applyAlignment="1">
      <alignment horizontal="center" vertical="center" wrapText="1"/>
    </xf>
    <xf numFmtId="14" fontId="0" fillId="7" borderId="13" xfId="0" applyNumberFormat="1" applyFont="1" applyFill="1" applyBorder="1" applyAlignment="1">
      <alignment horizontal="center"/>
    </xf>
    <xf numFmtId="14" fontId="0" fillId="7" borderId="66" xfId="0" applyNumberFormat="1" applyFont="1" applyFill="1" applyBorder="1" applyAlignment="1">
      <alignment horizontal="center"/>
    </xf>
    <xf numFmtId="0" fontId="2" fillId="49" borderId="3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12" fillId="0" borderId="7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vertical="center"/>
    </xf>
    <xf numFmtId="0" fontId="0" fillId="0" borderId="8" xfId="0" applyFont="1" applyFill="1" applyBorder="1"/>
    <xf numFmtId="0" fontId="0" fillId="4" borderId="29" xfId="0" applyFill="1" applyBorder="1"/>
    <xf numFmtId="14" fontId="0" fillId="4" borderId="27" xfId="0" applyNumberFormat="1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14" fontId="0" fillId="4" borderId="66" xfId="0" applyNumberFormat="1" applyFill="1" applyBorder="1" applyAlignment="1">
      <alignment horizontal="center"/>
    </xf>
    <xf numFmtId="0" fontId="38" fillId="0" borderId="7" xfId="0" applyFont="1" applyFill="1" applyBorder="1"/>
    <xf numFmtId="0" fontId="5" fillId="0" borderId="7" xfId="0" applyFont="1" applyFill="1" applyBorder="1"/>
    <xf numFmtId="0" fontId="31" fillId="0" borderId="7" xfId="0" applyFont="1" applyFill="1" applyBorder="1"/>
    <xf numFmtId="165" fontId="31" fillId="0" borderId="7" xfId="0" applyNumberFormat="1" applyFont="1" applyFill="1" applyBorder="1"/>
    <xf numFmtId="0" fontId="12" fillId="0" borderId="7" xfId="0" applyFont="1" applyFill="1" applyBorder="1"/>
    <xf numFmtId="0" fontId="0" fillId="0" borderId="7" xfId="0" applyFont="1" applyFill="1" applyBorder="1"/>
    <xf numFmtId="0" fontId="40" fillId="0" borderId="7" xfId="0" applyFont="1" applyFill="1" applyBorder="1"/>
    <xf numFmtId="0" fontId="40" fillId="0" borderId="7" xfId="0" applyFont="1" applyFill="1" applyBorder="1" applyAlignment="1">
      <alignment vertical="center"/>
    </xf>
    <xf numFmtId="0" fontId="37" fillId="0" borderId="7" xfId="0" applyFont="1" applyFill="1" applyBorder="1" applyAlignment="1"/>
    <xf numFmtId="0" fontId="37" fillId="0" borderId="7" xfId="0" applyFont="1" applyFill="1" applyBorder="1"/>
    <xf numFmtId="0" fontId="12" fillId="0" borderId="7" xfId="0" applyFont="1" applyFill="1" applyBorder="1" applyAlignment="1">
      <alignment horizontal="center"/>
    </xf>
    <xf numFmtId="0" fontId="35" fillId="0" borderId="7" xfId="0" applyFont="1" applyFill="1" applyBorder="1"/>
    <xf numFmtId="165" fontId="5" fillId="0" borderId="7" xfId="0" applyNumberFormat="1" applyFont="1" applyFill="1" applyBorder="1"/>
    <xf numFmtId="165" fontId="12" fillId="0" borderId="7" xfId="0" applyNumberFormat="1" applyFont="1" applyFill="1" applyBorder="1"/>
    <xf numFmtId="14" fontId="0" fillId="48" borderId="13" xfId="0" applyNumberFormat="1" applyFill="1" applyBorder="1" applyAlignment="1">
      <alignment horizontal="center"/>
    </xf>
    <xf numFmtId="0" fontId="16" fillId="0" borderId="7" xfId="0" applyFont="1" applyFill="1" applyBorder="1"/>
    <xf numFmtId="0" fontId="0" fillId="55" borderId="13" xfId="0" applyFont="1" applyFill="1" applyBorder="1"/>
    <xf numFmtId="0" fontId="0" fillId="0" borderId="7" xfId="0" applyFont="1" applyFill="1" applyBorder="1" applyAlignment="1">
      <alignment horizontal="right"/>
    </xf>
    <xf numFmtId="14" fontId="0" fillId="0" borderId="7" xfId="0" applyNumberFormat="1" applyFill="1" applyBorder="1" applyAlignment="1">
      <alignment horizontal="center"/>
    </xf>
    <xf numFmtId="0" fontId="0" fillId="55" borderId="31" xfId="0" applyFont="1" applyFill="1" applyBorder="1"/>
    <xf numFmtId="0" fontId="0" fillId="55" borderId="48" xfId="0" applyFont="1" applyFill="1" applyBorder="1"/>
    <xf numFmtId="0" fontId="0" fillId="55" borderId="22" xfId="0" applyFont="1" applyFill="1" applyBorder="1"/>
    <xf numFmtId="0" fontId="2" fillId="49" borderId="13" xfId="0" applyFont="1" applyFill="1" applyBorder="1"/>
    <xf numFmtId="0" fontId="12" fillId="0" borderId="7" xfId="0" applyFont="1" applyFill="1" applyBorder="1" applyAlignment="1">
      <alignment horizontal="right"/>
    </xf>
    <xf numFmtId="9" fontId="1" fillId="0" borderId="7" xfId="1" applyFont="1" applyFill="1" applyBorder="1" applyAlignment="1">
      <alignment horizontal="right"/>
    </xf>
    <xf numFmtId="0" fontId="2" fillId="49" borderId="31" xfId="0" applyFont="1" applyFill="1" applyBorder="1"/>
    <xf numFmtId="0" fontId="2" fillId="49" borderId="48" xfId="0" applyFont="1" applyFill="1" applyBorder="1"/>
    <xf numFmtId="0" fontId="2" fillId="49" borderId="22" xfId="0" applyFont="1" applyFill="1" applyBorder="1"/>
    <xf numFmtId="0" fontId="6" fillId="0" borderId="7" xfId="0" applyFont="1" applyFill="1" applyBorder="1"/>
    <xf numFmtId="0" fontId="15" fillId="0" borderId="7" xfId="0" applyFont="1" applyFill="1" applyBorder="1"/>
    <xf numFmtId="0" fontId="6" fillId="13" borderId="31" xfId="0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center" vertical="center" wrapText="1"/>
    </xf>
    <xf numFmtId="0" fontId="12" fillId="13" borderId="32" xfId="0" applyFont="1" applyFill="1" applyBorder="1" applyAlignment="1">
      <alignment horizontal="center" vertical="center" wrapText="1"/>
    </xf>
    <xf numFmtId="177" fontId="0" fillId="48" borderId="5" xfId="0" applyNumberFormat="1" applyFont="1" applyFill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78" fontId="16" fillId="0" borderId="5" xfId="0" applyNumberFormat="1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4" fontId="18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right"/>
    </xf>
    <xf numFmtId="164" fontId="0" fillId="42" borderId="25" xfId="0" applyNumberFormat="1" applyFont="1" applyFill="1" applyBorder="1" applyAlignment="1">
      <alignment horizontal="center" vertical="center"/>
    </xf>
    <xf numFmtId="0" fontId="15" fillId="50" borderId="23" xfId="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4" fillId="0" borderId="0" xfId="0" applyFont="1" applyFill="1" applyBorder="1" applyAlignment="1"/>
    <xf numFmtId="9" fontId="0" fillId="0" borderId="0" xfId="1" applyFont="1" applyFill="1" applyBorder="1" applyAlignment="1">
      <alignment vertical="center"/>
    </xf>
    <xf numFmtId="14" fontId="20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Alignment="1">
      <alignment horizontal="right"/>
    </xf>
    <xf numFmtId="10" fontId="14" fillId="0" borderId="0" xfId="0" applyNumberFormat="1" applyFont="1" applyFill="1" applyAlignment="1">
      <alignment horizontal="right"/>
    </xf>
    <xf numFmtId="0" fontId="0" fillId="12" borderId="0" xfId="0" applyFill="1"/>
    <xf numFmtId="0" fontId="0" fillId="0" borderId="0" xfId="0" applyFont="1" applyFill="1" applyAlignment="1"/>
    <xf numFmtId="0" fontId="0" fillId="0" borderId="0" xfId="0" applyFont="1" applyFill="1" applyBorder="1" applyAlignment="1"/>
    <xf numFmtId="9" fontId="0" fillId="0" borderId="0" xfId="1" applyFont="1" applyFill="1" applyBorder="1" applyAlignment="1">
      <alignment horizontal="center" vertical="center"/>
    </xf>
    <xf numFmtId="0" fontId="0" fillId="0" borderId="0" xfId="0" applyFill="1" applyAlignment="1"/>
    <xf numFmtId="0" fontId="17" fillId="0" borderId="0" xfId="0" applyFont="1" applyFill="1" applyAlignment="1"/>
    <xf numFmtId="0" fontId="18" fillId="0" borderId="5" xfId="0" applyFont="1" applyFill="1" applyBorder="1" applyAlignment="1"/>
    <xf numFmtId="0" fontId="14" fillId="0" borderId="0" xfId="0" applyFont="1" applyFill="1" applyAlignment="1"/>
    <xf numFmtId="9" fontId="0" fillId="0" borderId="0" xfId="1" applyFont="1" applyFill="1" applyAlignment="1"/>
    <xf numFmtId="0" fontId="0" fillId="0" borderId="0" xfId="0" applyFill="1" applyBorder="1"/>
    <xf numFmtId="2" fontId="14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/>
    <xf numFmtId="9" fontId="28" fillId="0" borderId="5" xfId="1" applyFont="1" applyFill="1" applyBorder="1" applyAlignment="1"/>
    <xf numFmtId="164" fontId="16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/>
    <xf numFmtId="164" fontId="2" fillId="0" borderId="5" xfId="0" applyNumberFormat="1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9" fontId="2" fillId="0" borderId="5" xfId="319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0" fillId="42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5" xfId="0" applyBorder="1" applyAlignment="1">
      <alignment horizontal="left"/>
    </xf>
    <xf numFmtId="0" fontId="2" fillId="11" borderId="5" xfId="0" applyFont="1" applyFill="1" applyBorder="1" applyAlignment="1">
      <alignment horizontal="center"/>
    </xf>
    <xf numFmtId="0" fontId="0" fillId="48" borderId="23" xfId="0" applyFont="1" applyFill="1" applyBorder="1"/>
    <xf numFmtId="0" fontId="0" fillId="8" borderId="44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10" fontId="1" fillId="8" borderId="41" xfId="1" applyNumberFormat="1" applyFont="1" applyFill="1" applyBorder="1" applyAlignment="1">
      <alignment horizontal="center" vertical="center"/>
    </xf>
    <xf numFmtId="0" fontId="0" fillId="48" borderId="44" xfId="0" applyFill="1" applyBorder="1"/>
    <xf numFmtId="14" fontId="0" fillId="48" borderId="21" xfId="0" applyNumberForma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right"/>
    </xf>
    <xf numFmtId="0" fontId="0" fillId="48" borderId="6" xfId="0" applyFont="1" applyFill="1" applyBorder="1" applyAlignment="1">
      <alignment horizontal="center"/>
    </xf>
    <xf numFmtId="0" fontId="12" fillId="48" borderId="6" xfId="0" applyFont="1" applyFill="1" applyBorder="1" applyAlignment="1">
      <alignment horizontal="center" vertical="center"/>
    </xf>
    <xf numFmtId="9" fontId="0" fillId="48" borderId="21" xfId="1" applyFont="1" applyFill="1" applyBorder="1" applyAlignment="1">
      <alignment horizontal="center" vertical="center"/>
    </xf>
    <xf numFmtId="14" fontId="0" fillId="48" borderId="47" xfId="0" applyNumberForma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165" fontId="12" fillId="0" borderId="37" xfId="0" applyNumberFormat="1" applyFont="1" applyFill="1" applyBorder="1" applyAlignment="1">
      <alignment horizontal="right"/>
    </xf>
    <xf numFmtId="164" fontId="0" fillId="0" borderId="37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14" fontId="0" fillId="0" borderId="38" xfId="0" applyNumberFormat="1" applyFill="1" applyBorder="1" applyAlignment="1">
      <alignment horizontal="center"/>
    </xf>
    <xf numFmtId="164" fontId="0" fillId="42" borderId="16" xfId="0" applyNumberFormat="1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164" fontId="0" fillId="42" borderId="5" xfId="0" applyNumberForma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9" borderId="5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right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ont="1" applyFill="1" applyAlignment="1">
      <alignment horizontal="center" vertical="center"/>
    </xf>
    <xf numFmtId="0" fontId="0" fillId="9" borderId="5" xfId="0" applyFill="1" applyBorder="1"/>
    <xf numFmtId="0" fontId="0" fillId="9" borderId="5" xfId="0" applyFill="1" applyBorder="1" applyAlignment="1">
      <alignment vertical="center"/>
    </xf>
    <xf numFmtId="14" fontId="0" fillId="9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165" fontId="0" fillId="5" borderId="5" xfId="0" applyNumberFormat="1" applyFont="1" applyFill="1" applyBorder="1" applyAlignment="1">
      <alignment horizontal="right" vertical="center"/>
    </xf>
    <xf numFmtId="0" fontId="0" fillId="5" borderId="14" xfId="0" applyFill="1" applyBorder="1" applyAlignment="1">
      <alignment vertical="center"/>
    </xf>
    <xf numFmtId="0" fontId="0" fillId="5" borderId="14" xfId="0" applyFont="1" applyFill="1" applyBorder="1" applyAlignment="1">
      <alignment vertical="center"/>
    </xf>
    <xf numFmtId="0" fontId="30" fillId="0" borderId="0" xfId="0" applyFont="1" applyFill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left"/>
    </xf>
    <xf numFmtId="164" fontId="0" fillId="9" borderId="5" xfId="0" applyNumberFormat="1" applyFont="1" applyFill="1" applyBorder="1" applyAlignment="1">
      <alignment horizontal="right" vertical="center"/>
    </xf>
    <xf numFmtId="164" fontId="12" fillId="18" borderId="7" xfId="0" applyNumberFormat="1" applyFont="1" applyFill="1" applyBorder="1" applyAlignment="1">
      <alignment horizontal="center" vertical="center"/>
    </xf>
    <xf numFmtId="10" fontId="12" fillId="18" borderId="7" xfId="1" applyNumberFormat="1" applyFont="1" applyFill="1" applyBorder="1" applyAlignment="1">
      <alignment horizontal="center" vertical="center"/>
    </xf>
    <xf numFmtId="0" fontId="2" fillId="19" borderId="42" xfId="0" applyFont="1" applyFill="1" applyBorder="1" applyAlignment="1">
      <alignment vertical="center"/>
    </xf>
    <xf numFmtId="0" fontId="2" fillId="19" borderId="7" xfId="0" applyFont="1" applyFill="1" applyBorder="1" applyAlignment="1">
      <alignment vertical="center"/>
    </xf>
    <xf numFmtId="10" fontId="2" fillId="19" borderId="7" xfId="1" applyNumberFormat="1" applyFont="1" applyFill="1" applyBorder="1" applyAlignment="1">
      <alignment horizontal="center" vertical="center"/>
    </xf>
    <xf numFmtId="0" fontId="12" fillId="52" borderId="7" xfId="0" applyFont="1" applyFill="1" applyBorder="1" applyAlignment="1">
      <alignment vertical="center"/>
    </xf>
    <xf numFmtId="10" fontId="12" fillId="52" borderId="7" xfId="0" applyNumberFormat="1" applyFont="1" applyFill="1" applyBorder="1" applyAlignment="1">
      <alignment horizontal="center" vertical="center"/>
    </xf>
    <xf numFmtId="164" fontId="12" fillId="6" borderId="7" xfId="0" applyNumberFormat="1" applyFont="1" applyFill="1" applyBorder="1" applyAlignment="1">
      <alignment horizontal="center" vertical="center"/>
    </xf>
    <xf numFmtId="10" fontId="12" fillId="6" borderId="7" xfId="1" applyNumberFormat="1" applyFont="1" applyFill="1" applyBorder="1" applyAlignment="1">
      <alignment horizontal="center" vertical="center"/>
    </xf>
    <xf numFmtId="0" fontId="2" fillId="55" borderId="7" xfId="0" applyFont="1" applyFill="1" applyBorder="1" applyAlignment="1">
      <alignment vertical="center"/>
    </xf>
    <xf numFmtId="10" fontId="2" fillId="55" borderId="7" xfId="1" applyNumberFormat="1" applyFont="1" applyFill="1" applyBorder="1" applyAlignment="1">
      <alignment horizontal="center" vertical="center"/>
    </xf>
    <xf numFmtId="0" fontId="2" fillId="17" borderId="5" xfId="0" applyFont="1" applyFill="1" applyBorder="1"/>
    <xf numFmtId="10" fontId="2" fillId="17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/>
    <xf numFmtId="165" fontId="30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12" fillId="0" borderId="0" xfId="0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0" fontId="0" fillId="4" borderId="5" xfId="0" applyFill="1" applyBorder="1"/>
    <xf numFmtId="0" fontId="0" fillId="0" borderId="5" xfId="0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164" fontId="0" fillId="4" borderId="8" xfId="0" applyNumberFormat="1" applyFill="1" applyBorder="1"/>
    <xf numFmtId="0" fontId="2" fillId="47" borderId="5" xfId="0" applyFont="1" applyFill="1" applyBorder="1"/>
    <xf numFmtId="164" fontId="2" fillId="47" borderId="5" xfId="0" applyNumberFormat="1" applyFont="1" applyFill="1" applyBorder="1"/>
    <xf numFmtId="0" fontId="12" fillId="47" borderId="1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164" fontId="2" fillId="42" borderId="5" xfId="0" applyNumberFormat="1" applyFont="1" applyFill="1" applyBorder="1" applyAlignment="1">
      <alignment horizontal="center" vertical="center"/>
    </xf>
    <xf numFmtId="9" fontId="14" fillId="0" borderId="0" xfId="1" applyNumberFormat="1" applyFont="1" applyFill="1" applyAlignment="1">
      <alignment horizontal="right"/>
    </xf>
    <xf numFmtId="9" fontId="0" fillId="0" borderId="0" xfId="1" applyNumberFormat="1" applyFont="1" applyFill="1" applyAlignment="1"/>
    <xf numFmtId="164" fontId="14" fillId="0" borderId="0" xfId="0" applyNumberFormat="1" applyFont="1" applyFill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2" fontId="0" fillId="42" borderId="25" xfId="0" applyNumberFormat="1" applyFont="1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left" vertical="center"/>
    </xf>
    <xf numFmtId="1" fontId="2" fillId="0" borderId="5" xfId="0" applyNumberFormat="1" applyFont="1" applyBorder="1" applyAlignment="1">
      <alignment horizontal="center"/>
    </xf>
    <xf numFmtId="164" fontId="0" fillId="4" borderId="5" xfId="0" applyNumberFormat="1" applyFill="1" applyBorder="1"/>
    <xf numFmtId="164" fontId="5" fillId="42" borderId="5" xfId="0" applyNumberFormat="1" applyFont="1" applyFill="1" applyBorder="1" applyAlignment="1">
      <alignment horizontal="center" vertical="center"/>
    </xf>
    <xf numFmtId="164" fontId="12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4" fontId="5" fillId="42" borderId="25" xfId="0" applyNumberFormat="1" applyFont="1" applyFill="1" applyBorder="1" applyAlignment="1">
      <alignment horizontal="center" vertical="center"/>
    </xf>
    <xf numFmtId="0" fontId="0" fillId="12" borderId="5" xfId="0" applyFill="1" applyBorder="1"/>
    <xf numFmtId="164" fontId="0" fillId="12" borderId="0" xfId="0" applyNumberFormat="1" applyFill="1"/>
    <xf numFmtId="10" fontId="0" fillId="42" borderId="34" xfId="1" applyNumberFormat="1" applyFont="1" applyFill="1" applyBorder="1" applyAlignment="1">
      <alignment horizontal="center" vertical="center"/>
    </xf>
    <xf numFmtId="164" fontId="0" fillId="42" borderId="18" xfId="0" applyNumberFormat="1" applyFont="1" applyFill="1" applyBorder="1" applyAlignment="1">
      <alignment horizontal="center" vertical="center"/>
    </xf>
    <xf numFmtId="0" fontId="0" fillId="2" borderId="5" xfId="0" applyFont="1" applyFill="1" applyBorder="1"/>
    <xf numFmtId="0" fontId="0" fillId="0" borderId="5" xfId="0" applyBorder="1" applyAlignment="1">
      <alignment horizontal="center"/>
    </xf>
    <xf numFmtId="14" fontId="14" fillId="0" borderId="0" xfId="1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center"/>
    </xf>
    <xf numFmtId="14" fontId="19" fillId="0" borderId="5" xfId="0" applyNumberFormat="1" applyFont="1" applyFill="1" applyBorder="1" applyAlignment="1"/>
    <xf numFmtId="14" fontId="20" fillId="0" borderId="0" xfId="0" applyNumberFormat="1" applyFont="1" applyFill="1" applyAlignment="1"/>
    <xf numFmtId="14" fontId="0" fillId="0" borderId="0" xfId="0" applyNumberFormat="1" applyFont="1" applyFill="1" applyAlignment="1"/>
    <xf numFmtId="0" fontId="0" fillId="0" borderId="5" xfId="0" applyBorder="1" applyAlignment="1">
      <alignment horizontal="center"/>
    </xf>
    <xf numFmtId="10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48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42" borderId="0" xfId="0" applyNumberFormat="1" applyFill="1" applyAlignment="1">
      <alignment horizontal="center"/>
    </xf>
    <xf numFmtId="0" fontId="0" fillId="5" borderId="14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164" fontId="0" fillId="0" borderId="0" xfId="0" applyNumberFormat="1" applyFill="1"/>
    <xf numFmtId="2" fontId="12" fillId="42" borderId="5" xfId="0" applyNumberFormat="1" applyFont="1" applyFill="1" applyBorder="1" applyAlignment="1">
      <alignment horizontal="center" vertical="center"/>
    </xf>
    <xf numFmtId="0" fontId="12" fillId="58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58" borderId="0" xfId="0" applyFill="1"/>
    <xf numFmtId="1" fontId="16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right" vertical="center"/>
    </xf>
    <xf numFmtId="9" fontId="0" fillId="0" borderId="5" xfId="1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vertical="center"/>
    </xf>
    <xf numFmtId="9" fontId="12" fillId="0" borderId="7" xfId="0" applyNumberFormat="1" applyFont="1" applyFill="1" applyBorder="1" applyAlignment="1">
      <alignment horizontal="center" vertical="center"/>
    </xf>
    <xf numFmtId="165" fontId="12" fillId="0" borderId="7" xfId="0" applyNumberFormat="1" applyFont="1" applyFill="1" applyBorder="1" applyAlignment="1">
      <alignment vertical="center"/>
    </xf>
    <xf numFmtId="0" fontId="38" fillId="0" borderId="42" xfId="0" applyFont="1" applyFill="1" applyBorder="1"/>
    <xf numFmtId="0" fontId="16" fillId="0" borderId="25" xfId="0" applyFont="1" applyFill="1" applyBorder="1" applyAlignment="1">
      <alignment vertical="center"/>
    </xf>
    <xf numFmtId="164" fontId="12" fillId="6" borderId="42" xfId="0" applyNumberFormat="1" applyFont="1" applyFill="1" applyBorder="1" applyAlignment="1">
      <alignment horizontal="center" vertical="center"/>
    </xf>
    <xf numFmtId="0" fontId="0" fillId="12" borderId="8" xfId="0" applyFont="1" applyFill="1" applyBorder="1" applyAlignment="1">
      <alignment horizontal="center" vertical="center"/>
    </xf>
    <xf numFmtId="9" fontId="0" fillId="12" borderId="8" xfId="1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/>
    </xf>
    <xf numFmtId="14" fontId="37" fillId="0" borderId="7" xfId="0" applyNumberFormat="1" applyFont="1" applyFill="1" applyBorder="1" applyAlignment="1">
      <alignment horizontal="center"/>
    </xf>
    <xf numFmtId="14" fontId="0" fillId="5" borderId="13" xfId="0" quotePrefix="1" applyNumberForma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6" fillId="47" borderId="13" xfId="0" applyFont="1" applyFill="1" applyBorder="1" applyAlignment="1">
      <alignment horizontal="center" vertical="center" wrapText="1"/>
    </xf>
    <xf numFmtId="0" fontId="36" fillId="47" borderId="14" xfId="0" applyFont="1" applyFill="1" applyBorder="1" applyAlignment="1">
      <alignment horizontal="center" vertical="center" wrapText="1"/>
    </xf>
    <xf numFmtId="0" fontId="15" fillId="47" borderId="13" xfId="0" applyFont="1" applyFill="1" applyBorder="1" applyAlignment="1">
      <alignment horizontal="center" vertical="center" wrapText="1"/>
    </xf>
    <xf numFmtId="0" fontId="15" fillId="47" borderId="1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right" vertical="center"/>
    </xf>
    <xf numFmtId="0" fontId="6" fillId="14" borderId="0" xfId="0" applyFont="1" applyFill="1" applyBorder="1" applyAlignment="1">
      <alignment horizontal="center" vertical="center"/>
    </xf>
    <xf numFmtId="0" fontId="15" fillId="15" borderId="6" xfId="0" applyFont="1" applyFill="1" applyBorder="1" applyAlignment="1">
      <alignment horizontal="center" vertical="center" wrapText="1"/>
    </xf>
    <xf numFmtId="0" fontId="15" fillId="15" borderId="7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5" fillId="15" borderId="21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5" fillId="15" borderId="25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165" fontId="0" fillId="8" borderId="21" xfId="0" applyNumberFormat="1" applyFont="1" applyFill="1" applyBorder="1" applyAlignment="1">
      <alignment horizontal="center" vertical="center"/>
    </xf>
    <xf numFmtId="165" fontId="0" fillId="8" borderId="25" xfId="0" applyNumberFormat="1" applyFont="1" applyFill="1" applyBorder="1" applyAlignment="1">
      <alignment horizontal="center" vertical="center"/>
    </xf>
    <xf numFmtId="165" fontId="0" fillId="8" borderId="16" xfId="0" applyNumberFormat="1" applyFont="1" applyFill="1" applyBorder="1" applyAlignment="1">
      <alignment horizontal="center" vertical="center"/>
    </xf>
    <xf numFmtId="165" fontId="0" fillId="8" borderId="5" xfId="0" applyNumberFormat="1" applyFont="1" applyFill="1" applyBorder="1" applyAlignment="1">
      <alignment horizontal="center" vertical="center"/>
    </xf>
    <xf numFmtId="165" fontId="0" fillId="8" borderId="6" xfId="0" applyNumberFormat="1" applyFont="1" applyFill="1" applyBorder="1" applyAlignment="1">
      <alignment horizontal="center" vertical="center"/>
    </xf>
    <xf numFmtId="165" fontId="0" fillId="8" borderId="7" xfId="0" applyNumberFormat="1" applyFont="1" applyFill="1" applyBorder="1" applyAlignment="1">
      <alignment horizontal="center" vertical="center"/>
    </xf>
    <xf numFmtId="165" fontId="0" fillId="8" borderId="8" xfId="0" applyNumberFormat="1" applyFont="1" applyFill="1" applyBorder="1" applyAlignment="1">
      <alignment horizontal="center" vertical="center"/>
    </xf>
    <xf numFmtId="0" fontId="5" fillId="59" borderId="6" xfId="0" applyFont="1" applyFill="1" applyBorder="1" applyAlignment="1">
      <alignment horizontal="center" vertical="center" wrapText="1"/>
    </xf>
    <xf numFmtId="0" fontId="5" fillId="59" borderId="7" xfId="0" applyFont="1" applyFill="1" applyBorder="1" applyAlignment="1">
      <alignment horizontal="center" vertical="center" wrapText="1"/>
    </xf>
    <xf numFmtId="0" fontId="5" fillId="59" borderId="8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30" fillId="59" borderId="6" xfId="0" applyFont="1" applyFill="1" applyBorder="1" applyAlignment="1">
      <alignment horizontal="center" vertical="center" wrapText="1"/>
    </xf>
    <xf numFmtId="0" fontId="30" fillId="59" borderId="7" xfId="0" applyFont="1" applyFill="1" applyBorder="1" applyAlignment="1">
      <alignment horizontal="center" vertical="center" wrapText="1"/>
    </xf>
    <xf numFmtId="0" fontId="30" fillId="59" borderId="8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5" fillId="15" borderId="57" xfId="0" applyFont="1" applyFill="1" applyBorder="1" applyAlignment="1">
      <alignment horizontal="center" vertical="center" wrapText="1"/>
    </xf>
    <xf numFmtId="0" fontId="5" fillId="15" borderId="69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/>
    </xf>
    <xf numFmtId="10" fontId="1" fillId="8" borderId="34" xfId="1" applyNumberFormat="1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/>
    </xf>
    <xf numFmtId="0" fontId="5" fillId="15" borderId="24" xfId="0" applyFont="1" applyFill="1" applyBorder="1" applyAlignment="1">
      <alignment horizontal="center" vertical="center"/>
    </xf>
    <xf numFmtId="0" fontId="5" fillId="15" borderId="25" xfId="0" applyFont="1" applyFill="1" applyBorder="1" applyAlignment="1">
      <alignment horizontal="center" vertical="center"/>
    </xf>
    <xf numFmtId="0" fontId="5" fillId="15" borderId="42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5" fillId="59" borderId="21" xfId="0" applyFont="1" applyFill="1" applyBorder="1" applyAlignment="1">
      <alignment horizontal="center" vertical="center" wrapText="1"/>
    </xf>
    <xf numFmtId="0" fontId="5" fillId="59" borderId="24" xfId="0" applyFont="1" applyFill="1" applyBorder="1" applyAlignment="1">
      <alignment horizontal="center" vertical="center" wrapText="1"/>
    </xf>
    <xf numFmtId="0" fontId="5" fillId="59" borderId="25" xfId="0" applyFont="1" applyFill="1" applyBorder="1" applyAlignment="1">
      <alignment horizontal="center" vertical="center" wrapText="1"/>
    </xf>
    <xf numFmtId="0" fontId="5" fillId="59" borderId="42" xfId="0" applyFont="1" applyFill="1" applyBorder="1" applyAlignment="1">
      <alignment horizontal="center" vertical="center" wrapText="1"/>
    </xf>
    <xf numFmtId="0" fontId="5" fillId="59" borderId="16" xfId="0" applyFont="1" applyFill="1" applyBorder="1" applyAlignment="1">
      <alignment horizontal="center" vertical="center" wrapText="1"/>
    </xf>
    <xf numFmtId="0" fontId="5" fillId="59" borderId="26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52" borderId="5" xfId="0" applyFont="1" applyFill="1" applyBorder="1" applyAlignment="1">
      <alignment horizontal="center" vertical="center" wrapText="1"/>
    </xf>
    <xf numFmtId="10" fontId="0" fillId="8" borderId="34" xfId="0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50" borderId="5" xfId="10" applyFont="1" applyFill="1" applyBorder="1" applyAlignment="1">
      <alignment horizontal="center" vertical="center" wrapText="1"/>
    </xf>
    <xf numFmtId="0" fontId="39" fillId="0" borderId="0" xfId="10" applyFont="1" applyFill="1" applyBorder="1" applyAlignment="1">
      <alignment horizontal="center" vertical="center" wrapText="1"/>
    </xf>
    <xf numFmtId="0" fontId="0" fillId="8" borderId="48" xfId="0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41" fillId="0" borderId="0" xfId="10" applyFont="1" applyFill="1" applyBorder="1" applyAlignment="1">
      <alignment horizontal="center" vertical="center" wrapText="1"/>
    </xf>
    <xf numFmtId="0" fontId="6" fillId="54" borderId="31" xfId="0" applyFont="1" applyFill="1" applyBorder="1" applyAlignment="1">
      <alignment horizontal="center" vertical="center" wrapText="1"/>
    </xf>
    <xf numFmtId="0" fontId="6" fillId="54" borderId="48" xfId="0" applyFont="1" applyFill="1" applyBorder="1" applyAlignment="1">
      <alignment horizontal="center" vertical="center" wrapText="1"/>
    </xf>
    <xf numFmtId="0" fontId="6" fillId="54" borderId="22" xfId="0" applyFont="1" applyFill="1" applyBorder="1" applyAlignment="1">
      <alignment horizontal="center" vertical="center" wrapText="1"/>
    </xf>
    <xf numFmtId="177" fontId="0" fillId="8" borderId="5" xfId="0" applyNumberFormat="1" applyFont="1" applyFill="1" applyBorder="1" applyAlignment="1">
      <alignment horizontal="center" vertical="center"/>
    </xf>
    <xf numFmtId="0" fontId="5" fillId="19" borderId="47" xfId="0" applyFont="1" applyFill="1" applyBorder="1" applyAlignment="1">
      <alignment horizontal="center" vertical="center" wrapText="1"/>
    </xf>
    <xf numFmtId="0" fontId="5" fillId="19" borderId="50" xfId="0" applyFont="1" applyFill="1" applyBorder="1" applyAlignment="1">
      <alignment horizontal="center" vertical="center" wrapText="1"/>
    </xf>
    <xf numFmtId="0" fontId="5" fillId="19" borderId="46" xfId="0" applyFont="1" applyFill="1" applyBorder="1" applyAlignment="1">
      <alignment horizontal="center" vertical="center" wrapText="1"/>
    </xf>
    <xf numFmtId="0" fontId="5" fillId="50" borderId="34" xfId="0" applyFont="1" applyFill="1" applyBorder="1" applyAlignment="1">
      <alignment horizontal="center" vertical="center" wrapText="1"/>
    </xf>
    <xf numFmtId="166" fontId="69" fillId="53" borderId="0" xfId="0" applyNumberFormat="1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 vertical="center"/>
    </xf>
    <xf numFmtId="0" fontId="70" fillId="19" borderId="34" xfId="0" applyFont="1" applyFill="1" applyBorder="1" applyAlignment="1">
      <alignment horizontal="center" vertical="center" wrapText="1"/>
    </xf>
    <xf numFmtId="0" fontId="71" fillId="19" borderId="34" xfId="0" applyFont="1" applyFill="1" applyBorder="1" applyAlignment="1">
      <alignment horizontal="center" vertical="center" wrapText="1"/>
    </xf>
    <xf numFmtId="0" fontId="16" fillId="13" borderId="7" xfId="0" applyFont="1" applyFill="1" applyBorder="1" applyAlignment="1">
      <alignment horizontal="center" vertical="center" wrapText="1"/>
    </xf>
    <xf numFmtId="0" fontId="16" fillId="13" borderId="8" xfId="0" applyFont="1" applyFill="1" applyBorder="1" applyAlignment="1">
      <alignment horizontal="center" vertical="center" wrapText="1"/>
    </xf>
    <xf numFmtId="0" fontId="15" fillId="15" borderId="5" xfId="0" applyFont="1" applyFill="1" applyBorder="1" applyAlignment="1">
      <alignment horizontal="center" vertical="center" wrapText="1"/>
    </xf>
    <xf numFmtId="0" fontId="0" fillId="8" borderId="31" xfId="0" applyFont="1" applyFill="1" applyBorder="1" applyAlignment="1">
      <alignment horizontal="center" vertical="center"/>
    </xf>
    <xf numFmtId="0" fontId="0" fillId="8" borderId="53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16" fillId="56" borderId="9" xfId="0" applyFont="1" applyFill="1" applyBorder="1" applyAlignment="1">
      <alignment horizontal="center" vertical="center" wrapText="1"/>
    </xf>
    <xf numFmtId="0" fontId="16" fillId="56" borderId="5" xfId="0" applyFont="1" applyFill="1" applyBorder="1" applyAlignment="1">
      <alignment horizontal="center" vertical="center" wrapText="1"/>
    </xf>
    <xf numFmtId="0" fontId="16" fillId="56" borderId="15" xfId="0" applyFont="1" applyFill="1" applyBorder="1" applyAlignment="1">
      <alignment horizontal="center" vertical="center" wrapText="1"/>
    </xf>
    <xf numFmtId="0" fontId="16" fillId="54" borderId="9" xfId="0" applyFont="1" applyFill="1" applyBorder="1" applyAlignment="1">
      <alignment horizontal="center" vertical="center"/>
    </xf>
    <xf numFmtId="0" fontId="16" fillId="54" borderId="5" xfId="0" applyFont="1" applyFill="1" applyBorder="1" applyAlignment="1">
      <alignment horizontal="center" vertical="center"/>
    </xf>
    <xf numFmtId="0" fontId="16" fillId="54" borderId="15" xfId="0" applyFont="1" applyFill="1" applyBorder="1" applyAlignment="1">
      <alignment horizontal="center" vertical="center"/>
    </xf>
    <xf numFmtId="0" fontId="15" fillId="54" borderId="9" xfId="0" applyFont="1" applyFill="1" applyBorder="1" applyAlignment="1">
      <alignment horizontal="center" vertical="center"/>
    </xf>
    <xf numFmtId="0" fontId="15" fillId="54" borderId="5" xfId="0" applyFont="1" applyFill="1" applyBorder="1" applyAlignment="1">
      <alignment horizontal="center" vertical="center"/>
    </xf>
    <xf numFmtId="0" fontId="15" fillId="54" borderId="15" xfId="0" applyFont="1" applyFill="1" applyBorder="1" applyAlignment="1">
      <alignment horizontal="center" vertical="center"/>
    </xf>
    <xf numFmtId="0" fontId="12" fillId="55" borderId="32" xfId="0" applyFont="1" applyFill="1" applyBorder="1" applyAlignment="1">
      <alignment horizontal="center" vertical="center"/>
    </xf>
    <xf numFmtId="0" fontId="12" fillId="55" borderId="34" xfId="0" applyFont="1" applyFill="1" applyBorder="1" applyAlignment="1">
      <alignment horizontal="center" vertical="center"/>
    </xf>
    <xf numFmtId="0" fontId="12" fillId="55" borderId="35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16" fillId="50" borderId="66" xfId="10" applyFont="1" applyFill="1" applyBorder="1" applyAlignment="1">
      <alignment horizontal="center" vertical="center" wrapText="1"/>
    </xf>
    <xf numFmtId="0" fontId="16" fillId="50" borderId="68" xfId="10" applyFont="1" applyFill="1" applyBorder="1" applyAlignment="1">
      <alignment horizontal="center" vertical="center" wrapText="1"/>
    </xf>
    <xf numFmtId="0" fontId="15" fillId="50" borderId="7" xfId="0" applyFont="1" applyFill="1" applyBorder="1" applyAlignment="1">
      <alignment horizontal="center" vertical="center" wrapText="1"/>
    </xf>
    <xf numFmtId="0" fontId="15" fillId="50" borderId="8" xfId="0" applyFont="1" applyFill="1" applyBorder="1" applyAlignment="1">
      <alignment horizontal="center" vertical="center" wrapText="1"/>
    </xf>
    <xf numFmtId="10" fontId="1" fillId="8" borderId="32" xfId="1" applyNumberFormat="1" applyFont="1" applyFill="1" applyBorder="1" applyAlignment="1">
      <alignment horizontal="center" vertical="center"/>
    </xf>
    <xf numFmtId="10" fontId="1" fillId="8" borderId="47" xfId="1" applyNumberFormat="1" applyFont="1" applyFill="1" applyBorder="1" applyAlignment="1">
      <alignment horizontal="center" vertical="center"/>
    </xf>
    <xf numFmtId="10" fontId="1" fillId="8" borderId="35" xfId="1" applyNumberFormat="1" applyFont="1" applyFill="1" applyBorder="1" applyAlignment="1">
      <alignment horizontal="center" vertical="center"/>
    </xf>
    <xf numFmtId="0" fontId="5" fillId="19" borderId="3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15" fillId="51" borderId="5" xfId="0" applyFont="1" applyFill="1" applyBorder="1" applyAlignment="1">
      <alignment horizontal="center" vertical="center"/>
    </xf>
    <xf numFmtId="0" fontId="5" fillId="51" borderId="5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textRotation="90" wrapText="1"/>
    </xf>
    <xf numFmtId="0" fontId="6" fillId="3" borderId="48" xfId="0" applyFont="1" applyFill="1" applyBorder="1" applyAlignment="1">
      <alignment horizontal="center" vertical="center" textRotation="90" wrapText="1"/>
    </xf>
    <xf numFmtId="0" fontId="6" fillId="3" borderId="22" xfId="0" applyFont="1" applyFill="1" applyBorder="1" applyAlignment="1">
      <alignment horizontal="center" vertical="center" textRotation="90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 wrapText="1"/>
    </xf>
    <xf numFmtId="0" fontId="16" fillId="13" borderId="15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15" borderId="48" xfId="0" applyFont="1" applyFill="1" applyBorder="1" applyAlignment="1">
      <alignment horizontal="center" vertical="center" textRotation="90" wrapText="1"/>
    </xf>
    <xf numFmtId="0" fontId="6" fillId="15" borderId="22" xfId="0" applyFont="1" applyFill="1" applyBorder="1" applyAlignment="1">
      <alignment horizontal="center" vertical="center" textRotation="90" wrapText="1"/>
    </xf>
    <xf numFmtId="0" fontId="6" fillId="13" borderId="48" xfId="0" applyFont="1" applyFill="1" applyBorder="1" applyAlignment="1">
      <alignment horizontal="center" vertical="center" textRotation="90" wrapText="1"/>
    </xf>
    <xf numFmtId="0" fontId="6" fillId="13" borderId="22" xfId="0" applyFont="1" applyFill="1" applyBorder="1" applyAlignment="1">
      <alignment horizontal="center" vertical="center" textRotation="90" wrapText="1"/>
    </xf>
    <xf numFmtId="0" fontId="5" fillId="7" borderId="3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56" borderId="9" xfId="0" applyFont="1" applyFill="1" applyBorder="1" applyAlignment="1">
      <alignment horizontal="center" vertical="center" wrapText="1"/>
    </xf>
    <xf numFmtId="0" fontId="15" fillId="56" borderId="5" xfId="0" applyFont="1" applyFill="1" applyBorder="1" applyAlignment="1">
      <alignment horizontal="center" vertical="center" wrapText="1"/>
    </xf>
    <xf numFmtId="0" fontId="15" fillId="56" borderId="15" xfId="0" applyFont="1" applyFill="1" applyBorder="1" applyAlignment="1">
      <alignment horizontal="center" vertical="center" wrapText="1"/>
    </xf>
    <xf numFmtId="0" fontId="12" fillId="49" borderId="32" xfId="0" applyFont="1" applyFill="1" applyBorder="1" applyAlignment="1">
      <alignment horizontal="center" vertical="center"/>
    </xf>
    <xf numFmtId="0" fontId="12" fillId="49" borderId="34" xfId="0" applyFont="1" applyFill="1" applyBorder="1" applyAlignment="1">
      <alignment horizontal="center" vertical="center"/>
    </xf>
    <xf numFmtId="0" fontId="12" fillId="49" borderId="35" xfId="0" applyFont="1" applyFill="1" applyBorder="1" applyAlignment="1">
      <alignment horizontal="center" vertical="center"/>
    </xf>
    <xf numFmtId="0" fontId="15" fillId="50" borderId="5" xfId="0" applyFont="1" applyFill="1" applyBorder="1" applyAlignment="1">
      <alignment horizontal="center" vertical="center" wrapText="1"/>
    </xf>
    <xf numFmtId="0" fontId="71" fillId="50" borderId="34" xfId="0" applyFont="1" applyFill="1" applyBorder="1" applyAlignment="1">
      <alignment horizontal="center" vertical="center" wrapText="1"/>
    </xf>
    <xf numFmtId="0" fontId="70" fillId="19" borderId="47" xfId="0" applyFont="1" applyFill="1" applyBorder="1" applyAlignment="1">
      <alignment horizontal="center" vertical="center" wrapText="1"/>
    </xf>
    <xf numFmtId="0" fontId="70" fillId="19" borderId="50" xfId="0" applyFont="1" applyFill="1" applyBorder="1" applyAlignment="1">
      <alignment horizontal="center" vertical="center" wrapText="1"/>
    </xf>
    <xf numFmtId="0" fontId="70" fillId="19" borderId="46" xfId="0" applyFont="1" applyFill="1" applyBorder="1" applyAlignment="1">
      <alignment horizontal="center" vertical="center" wrapText="1"/>
    </xf>
    <xf numFmtId="0" fontId="75" fillId="0" borderId="69" xfId="0" applyFont="1" applyFill="1" applyBorder="1" applyAlignment="1">
      <alignment horizontal="left" vertical="top" wrapText="1"/>
    </xf>
    <xf numFmtId="0" fontId="74" fillId="0" borderId="69" xfId="0" applyFont="1" applyFill="1" applyBorder="1" applyAlignment="1">
      <alignment horizontal="left" vertical="top" wrapText="1"/>
    </xf>
    <xf numFmtId="0" fontId="74" fillId="0" borderId="4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51" borderId="42" xfId="0" applyFont="1" applyFill="1" applyBorder="1" applyAlignment="1">
      <alignment horizontal="center" vertical="center" textRotation="90" wrapText="1"/>
    </xf>
    <xf numFmtId="0" fontId="6" fillId="51" borderId="5" xfId="0" applyFont="1" applyFill="1" applyBorder="1" applyAlignment="1">
      <alignment horizontal="center" vertical="center" textRotation="90" wrapText="1"/>
    </xf>
    <xf numFmtId="0" fontId="38" fillId="51" borderId="5" xfId="0" applyFont="1" applyFill="1" applyBorder="1" applyAlignment="1">
      <alignment horizontal="center" vertical="center" wrapText="1"/>
    </xf>
    <xf numFmtId="0" fontId="6" fillId="50" borderId="53" xfId="0" applyFont="1" applyFill="1" applyBorder="1" applyAlignment="1">
      <alignment horizontal="center" vertical="center" textRotation="90" wrapText="1"/>
    </xf>
    <xf numFmtId="0" fontId="6" fillId="50" borderId="70" xfId="0" applyFont="1" applyFill="1" applyBorder="1" applyAlignment="1">
      <alignment horizontal="center" vertical="center" textRotation="90" wrapText="1"/>
    </xf>
    <xf numFmtId="0" fontId="6" fillId="50" borderId="51" xfId="0" applyFont="1" applyFill="1" applyBorder="1" applyAlignment="1">
      <alignment horizontal="center" vertical="center" textRotation="90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43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26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8" xfId="0" applyFont="1" applyFill="1" applyBorder="1" applyAlignment="1">
      <alignment horizontal="center" vertical="center" wrapText="1"/>
    </xf>
    <xf numFmtId="0" fontId="12" fillId="19" borderId="19" xfId="0" applyFont="1" applyFill="1" applyBorder="1" applyAlignment="1">
      <alignment horizontal="center" vertical="center"/>
    </xf>
    <xf numFmtId="0" fontId="12" fillId="19" borderId="23" xfId="0" applyFont="1" applyFill="1" applyBorder="1" applyAlignment="1">
      <alignment horizontal="center" vertical="center"/>
    </xf>
    <xf numFmtId="0" fontId="12" fillId="19" borderId="19" xfId="3" applyFont="1" applyFill="1" applyBorder="1" applyAlignment="1">
      <alignment horizontal="center" vertical="center" wrapText="1"/>
    </xf>
    <xf numFmtId="0" fontId="12" fillId="19" borderId="23" xfId="3" applyFont="1" applyFill="1" applyBorder="1" applyAlignment="1">
      <alignment horizontal="center" vertical="center" wrapText="1"/>
    </xf>
    <xf numFmtId="0" fontId="12" fillId="19" borderId="30" xfId="3" applyFont="1" applyFill="1" applyBorder="1" applyAlignment="1">
      <alignment horizontal="center" vertical="center" wrapText="1"/>
    </xf>
    <xf numFmtId="0" fontId="12" fillId="19" borderId="41" xfId="3" applyFont="1" applyFill="1" applyBorder="1" applyAlignment="1">
      <alignment horizontal="center" vertical="center" wrapText="1"/>
    </xf>
    <xf numFmtId="0" fontId="12" fillId="19" borderId="9" xfId="0" applyFont="1" applyFill="1" applyBorder="1" applyAlignment="1">
      <alignment horizontal="center" vertical="center"/>
    </xf>
    <xf numFmtId="0" fontId="12" fillId="19" borderId="15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 wrapText="1"/>
    </xf>
    <xf numFmtId="2" fontId="0" fillId="42" borderId="8" xfId="0" applyNumberFormat="1" applyFont="1" applyFill="1" applyBorder="1" applyAlignment="1">
      <alignment horizontal="center" vertical="center" wrapText="1"/>
    </xf>
    <xf numFmtId="9" fontId="1" fillId="42" borderId="8" xfId="1" applyFont="1" applyFill="1" applyBorder="1" applyAlignment="1">
      <alignment horizontal="center" vertical="center" wrapText="1"/>
    </xf>
    <xf numFmtId="9" fontId="1" fillId="42" borderId="5" xfId="1" applyFont="1" applyFill="1" applyBorder="1" applyAlignment="1">
      <alignment horizontal="center" vertical="center" wrapText="1"/>
    </xf>
    <xf numFmtId="2" fontId="0" fillId="42" borderId="19" xfId="0" applyNumberFormat="1" applyFont="1" applyFill="1" applyBorder="1" applyAlignment="1">
      <alignment horizontal="center" vertical="center" wrapText="1"/>
    </xf>
    <xf numFmtId="2" fontId="63" fillId="44" borderId="0" xfId="0" applyNumberFormat="1" applyFont="1" applyFill="1" applyBorder="1" applyAlignment="1">
      <alignment horizontal="center" vertical="center"/>
    </xf>
    <xf numFmtId="0" fontId="33" fillId="45" borderId="42" xfId="0" applyFont="1" applyFill="1" applyBorder="1" applyAlignment="1">
      <alignment horizontal="center" vertical="center" wrapText="1"/>
    </xf>
    <xf numFmtId="0" fontId="33" fillId="45" borderId="26" xfId="0" applyFont="1" applyFill="1" applyBorder="1" applyAlignment="1">
      <alignment horizontal="center" vertical="center" wrapText="1"/>
    </xf>
    <xf numFmtId="0" fontId="0" fillId="42" borderId="14" xfId="0" applyFont="1" applyFill="1" applyBorder="1" applyAlignment="1">
      <alignment horizontal="center" vertical="center"/>
    </xf>
    <xf numFmtId="164" fontId="0" fillId="42" borderId="5" xfId="0" applyNumberFormat="1" applyFont="1" applyFill="1" applyBorder="1" applyAlignment="1">
      <alignment horizontal="center" vertical="center"/>
    </xf>
    <xf numFmtId="2" fontId="2" fillId="42" borderId="5" xfId="0" applyNumberFormat="1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167" fontId="0" fillId="42" borderId="5" xfId="0" applyNumberFormat="1" applyFont="1" applyFill="1" applyBorder="1" applyAlignment="1">
      <alignment horizontal="center" vertical="center"/>
    </xf>
    <xf numFmtId="10" fontId="0" fillId="42" borderId="32" xfId="1" applyNumberFormat="1" applyFont="1" applyFill="1" applyBorder="1" applyAlignment="1">
      <alignment horizontal="center" vertical="center"/>
    </xf>
    <xf numFmtId="10" fontId="0" fillId="42" borderId="34" xfId="1" applyNumberFormat="1" applyFont="1" applyFill="1" applyBorder="1" applyAlignment="1">
      <alignment horizontal="center" vertical="center"/>
    </xf>
    <xf numFmtId="0" fontId="33" fillId="45" borderId="24" xfId="0" applyFont="1" applyFill="1" applyBorder="1" applyAlignment="1">
      <alignment horizontal="center" vertical="center" wrapText="1"/>
    </xf>
    <xf numFmtId="0" fontId="0" fillId="42" borderId="9" xfId="0" applyFont="1" applyFill="1" applyBorder="1" applyAlignment="1">
      <alignment horizontal="center" vertical="center"/>
    </xf>
    <xf numFmtId="167" fontId="0" fillId="42" borderId="9" xfId="0" applyNumberFormat="1" applyFont="1" applyFill="1" applyBorder="1" applyAlignment="1">
      <alignment horizontal="center" vertical="center"/>
    </xf>
    <xf numFmtId="166" fontId="64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8" fillId="45" borderId="52" xfId="0" applyFont="1" applyFill="1" applyBorder="1" applyAlignment="1">
      <alignment horizontal="center" vertical="center"/>
    </xf>
    <xf numFmtId="0" fontId="68" fillId="45" borderId="55" xfId="0" applyFont="1" applyFill="1" applyBorder="1" applyAlignment="1">
      <alignment horizontal="center" vertical="center"/>
    </xf>
    <xf numFmtId="0" fontId="68" fillId="45" borderId="40" xfId="0" applyFont="1" applyFill="1" applyBorder="1" applyAlignment="1">
      <alignment horizontal="center" vertical="center"/>
    </xf>
    <xf numFmtId="0" fontId="68" fillId="45" borderId="1" xfId="0" applyFont="1" applyFill="1" applyBorder="1" applyAlignment="1">
      <alignment horizontal="center" vertical="center"/>
    </xf>
    <xf numFmtId="0" fontId="68" fillId="45" borderId="2" xfId="0" applyFont="1" applyFill="1" applyBorder="1" applyAlignment="1">
      <alignment horizontal="center" vertical="center"/>
    </xf>
    <xf numFmtId="0" fontId="68" fillId="45" borderId="49" xfId="0" applyFont="1" applyFill="1" applyBorder="1" applyAlignment="1">
      <alignment horizontal="center" vertical="center"/>
    </xf>
    <xf numFmtId="0" fontId="5" fillId="42" borderId="14" xfId="0" applyFont="1" applyFill="1" applyBorder="1" applyAlignment="1">
      <alignment horizontal="center" vertical="center"/>
    </xf>
    <xf numFmtId="164" fontId="5" fillId="42" borderId="5" xfId="0" applyNumberFormat="1" applyFont="1" applyFill="1" applyBorder="1" applyAlignment="1">
      <alignment horizontal="center" vertical="center"/>
    </xf>
    <xf numFmtId="2" fontId="12" fillId="42" borderId="5" xfId="0" applyNumberFormat="1" applyFont="1" applyFill="1" applyBorder="1" applyAlignment="1">
      <alignment horizontal="center" vertical="center"/>
    </xf>
    <xf numFmtId="0" fontId="5" fillId="42" borderId="5" xfId="0" applyFont="1" applyFill="1" applyBorder="1" applyAlignment="1">
      <alignment horizontal="center" vertical="center"/>
    </xf>
    <xf numFmtId="167" fontId="5" fillId="42" borderId="5" xfId="0" applyNumberFormat="1" applyFont="1" applyFill="1" applyBorder="1" applyAlignment="1">
      <alignment horizontal="center" vertical="center"/>
    </xf>
    <xf numFmtId="179" fontId="0" fillId="42" borderId="5" xfId="0" applyNumberFormat="1" applyFont="1" applyFill="1" applyBorder="1" applyAlignment="1">
      <alignment horizontal="center" vertical="center"/>
    </xf>
    <xf numFmtId="0" fontId="0" fillId="58" borderId="14" xfId="0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 wrapText="1"/>
    </xf>
    <xf numFmtId="0" fontId="33" fillId="45" borderId="67" xfId="0" applyFont="1" applyFill="1" applyBorder="1" applyAlignment="1">
      <alignment horizontal="center" vertical="center" wrapText="1"/>
    </xf>
    <xf numFmtId="164" fontId="2" fillId="42" borderId="5" xfId="0" applyNumberFormat="1" applyFont="1" applyFill="1" applyBorder="1" applyAlignment="1">
      <alignment horizontal="center" vertical="center"/>
    </xf>
    <xf numFmtId="164" fontId="12" fillId="42" borderId="5" xfId="0" applyNumberFormat="1" applyFont="1" applyFill="1" applyBorder="1" applyAlignment="1">
      <alignment horizontal="center" vertical="center"/>
    </xf>
    <xf numFmtId="2" fontId="0" fillId="42" borderId="5" xfId="0" applyNumberFormat="1" applyFont="1" applyFill="1" applyBorder="1" applyAlignment="1">
      <alignment horizontal="center" vertical="center"/>
    </xf>
    <xf numFmtId="0" fontId="0" fillId="42" borderId="53" xfId="0" applyFont="1" applyFill="1" applyBorder="1" applyAlignment="1">
      <alignment horizontal="center" vertical="center"/>
    </xf>
    <xf numFmtId="0" fontId="0" fillId="42" borderId="67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horizontal="center" vertical="center"/>
    </xf>
    <xf numFmtId="167" fontId="0" fillId="42" borderId="15" xfId="0" applyNumberFormat="1" applyFont="1" applyFill="1" applyBorder="1" applyAlignment="1">
      <alignment horizontal="center" vertical="center"/>
    </xf>
    <xf numFmtId="0" fontId="33" fillId="45" borderId="53" xfId="0" applyFont="1" applyFill="1" applyBorder="1" applyAlignment="1">
      <alignment horizontal="center" vertical="center"/>
    </xf>
    <xf numFmtId="0" fontId="33" fillId="45" borderId="51" xfId="0" applyFont="1" applyFill="1" applyBorder="1" applyAlignment="1">
      <alignment horizontal="center" vertical="center"/>
    </xf>
    <xf numFmtId="0" fontId="33" fillId="45" borderId="14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textRotation="90" wrapText="1"/>
    </xf>
    <xf numFmtId="0" fontId="4" fillId="19" borderId="11" xfId="0" applyFont="1" applyFill="1" applyBorder="1" applyAlignment="1">
      <alignment horizontal="center" vertical="center" textRotation="90" wrapText="1"/>
    </xf>
    <xf numFmtId="0" fontId="4" fillId="19" borderId="12" xfId="0" applyFont="1" applyFill="1" applyBorder="1" applyAlignment="1">
      <alignment horizontal="center" vertical="center" textRotation="90" wrapText="1"/>
    </xf>
    <xf numFmtId="3" fontId="12" fillId="19" borderId="27" xfId="0" applyNumberFormat="1" applyFont="1" applyFill="1" applyBorder="1" applyAlignment="1">
      <alignment horizontal="center" vertical="center"/>
    </xf>
    <xf numFmtId="3" fontId="12" fillId="19" borderId="28" xfId="0" applyNumberFormat="1" applyFont="1" applyFill="1" applyBorder="1" applyAlignment="1">
      <alignment horizontal="center" vertical="center"/>
    </xf>
    <xf numFmtId="3" fontId="12" fillId="19" borderId="29" xfId="0" applyNumberFormat="1" applyFont="1" applyFill="1" applyBorder="1" applyAlignment="1">
      <alignment horizontal="center" vertical="center"/>
    </xf>
    <xf numFmtId="0" fontId="0" fillId="42" borderId="39" xfId="0" applyFont="1" applyFill="1" applyBorder="1" applyAlignment="1">
      <alignment horizontal="center" vertical="center"/>
    </xf>
    <xf numFmtId="164" fontId="0" fillId="42" borderId="15" xfId="0" applyNumberFormat="1" applyFont="1" applyFill="1" applyBorder="1" applyAlignment="1">
      <alignment horizontal="center" vertical="center"/>
    </xf>
    <xf numFmtId="2" fontId="2" fillId="42" borderId="15" xfId="0" applyNumberFormat="1" applyFont="1" applyFill="1" applyBorder="1" applyAlignment="1">
      <alignment horizontal="center" vertical="center"/>
    </xf>
    <xf numFmtId="0" fontId="11" fillId="19" borderId="1" xfId="3" applyFont="1" applyFill="1" applyBorder="1" applyAlignment="1">
      <alignment horizontal="center" vertical="center" wrapText="1"/>
    </xf>
    <xf numFmtId="0" fontId="11" fillId="19" borderId="43" xfId="3" applyFont="1" applyFill="1" applyBorder="1" applyAlignment="1">
      <alignment horizontal="center" vertical="center" wrapText="1"/>
    </xf>
    <xf numFmtId="0" fontId="11" fillId="19" borderId="4" xfId="3" applyFont="1" applyFill="1" applyBorder="1" applyAlignment="1">
      <alignment horizontal="center" vertical="center" wrapText="1"/>
    </xf>
    <xf numFmtId="0" fontId="11" fillId="19" borderId="44" xfId="3" applyFont="1" applyFill="1" applyBorder="1" applyAlignment="1">
      <alignment horizontal="center" vertical="center" wrapText="1"/>
    </xf>
    <xf numFmtId="164" fontId="0" fillId="42" borderId="9" xfId="0" applyNumberFormat="1" applyFont="1" applyFill="1" applyBorder="1" applyAlignment="1">
      <alignment horizontal="center" vertical="center"/>
    </xf>
    <xf numFmtId="2" fontId="2" fillId="42" borderId="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/>
    </xf>
    <xf numFmtId="0" fontId="6" fillId="15" borderId="20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166" fontId="6" fillId="15" borderId="16" xfId="0" applyNumberFormat="1" applyFont="1" applyFill="1" applyBorder="1" applyAlignment="1">
      <alignment horizontal="center" vertical="center"/>
    </xf>
    <xf numFmtId="166" fontId="6" fillId="15" borderId="17" xfId="0" applyNumberFormat="1" applyFont="1" applyFill="1" applyBorder="1" applyAlignment="1">
      <alignment horizontal="center" vertical="center"/>
    </xf>
    <xf numFmtId="166" fontId="6" fillId="15" borderId="26" xfId="0" applyNumberFormat="1" applyFont="1" applyFill="1" applyBorder="1" applyAlignment="1">
      <alignment horizontal="center" vertical="center"/>
    </xf>
    <xf numFmtId="3" fontId="12" fillId="17" borderId="5" xfId="0" applyNumberFormat="1" applyFont="1" applyFill="1" applyBorder="1" applyAlignment="1">
      <alignment horizontal="center" vertical="center" wrapText="1"/>
    </xf>
    <xf numFmtId="0" fontId="15" fillId="17" borderId="21" xfId="0" applyFont="1" applyFill="1" applyBorder="1" applyAlignment="1">
      <alignment horizontal="center"/>
    </xf>
    <xf numFmtId="0" fontId="15" fillId="17" borderId="20" xfId="0" applyFont="1" applyFill="1" applyBorder="1" applyAlignment="1">
      <alignment horizontal="center"/>
    </xf>
    <xf numFmtId="0" fontId="15" fillId="17" borderId="24" xfId="0" applyFont="1" applyFill="1" applyBorder="1" applyAlignment="1">
      <alignment horizontal="center"/>
    </xf>
    <xf numFmtId="166" fontId="15" fillId="17" borderId="16" xfId="0" applyNumberFormat="1" applyFont="1" applyFill="1" applyBorder="1" applyAlignment="1">
      <alignment horizontal="center"/>
    </xf>
    <xf numFmtId="166" fontId="15" fillId="17" borderId="17" xfId="0" applyNumberFormat="1" applyFont="1" applyFill="1" applyBorder="1" applyAlignment="1">
      <alignment horizontal="center"/>
    </xf>
    <xf numFmtId="166" fontId="15" fillId="17" borderId="26" xfId="0" applyNumberFormat="1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/>
    </xf>
    <xf numFmtId="0" fontId="12" fillId="17" borderId="5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 vertical="center" wrapText="1"/>
    </xf>
    <xf numFmtId="3" fontId="12" fillId="17" borderId="5" xfId="0" applyNumberFormat="1" applyFont="1" applyFill="1" applyBorder="1" applyAlignment="1">
      <alignment horizontal="center" vertical="center"/>
    </xf>
    <xf numFmtId="0" fontId="73" fillId="57" borderId="21" xfId="0" applyFont="1" applyFill="1" applyBorder="1" applyAlignment="1">
      <alignment horizontal="center"/>
    </xf>
    <xf numFmtId="0" fontId="73" fillId="57" borderId="20" xfId="0" applyFont="1" applyFill="1" applyBorder="1" applyAlignment="1">
      <alignment horizontal="center"/>
    </xf>
    <xf numFmtId="0" fontId="73" fillId="57" borderId="24" xfId="0" applyFont="1" applyFill="1" applyBorder="1" applyAlignment="1">
      <alignment horizontal="center"/>
    </xf>
    <xf numFmtId="166" fontId="74" fillId="57" borderId="16" xfId="0" applyNumberFormat="1" applyFont="1" applyFill="1" applyBorder="1" applyAlignment="1">
      <alignment horizontal="center"/>
    </xf>
    <xf numFmtId="166" fontId="74" fillId="57" borderId="17" xfId="0" applyNumberFormat="1" applyFont="1" applyFill="1" applyBorder="1" applyAlignment="1">
      <alignment horizontal="center"/>
    </xf>
    <xf numFmtId="166" fontId="74" fillId="57" borderId="26" xfId="0" applyNumberFormat="1" applyFont="1" applyFill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</cellXfs>
  <cellStyles count="340">
    <cellStyle name="20% - Énfasis1 2" xfId="20"/>
    <cellStyle name="20% - Énfasis1 2 2" xfId="21"/>
    <cellStyle name="20% - Énfasis1 2 3" xfId="22"/>
    <cellStyle name="20% - Énfasis1 3" xfId="23"/>
    <cellStyle name="20% - Énfasis1 4" xfId="19"/>
    <cellStyle name="20% - Énfasis2 2" xfId="25"/>
    <cellStyle name="20% - Énfasis2 2 2" xfId="26"/>
    <cellStyle name="20% - Énfasis2 2 3" xfId="27"/>
    <cellStyle name="20% - Énfasis2 3" xfId="28"/>
    <cellStyle name="20% - Énfasis2 4" xfId="24"/>
    <cellStyle name="20% - Énfasis3 2" xfId="30"/>
    <cellStyle name="20% - Énfasis3 2 2" xfId="31"/>
    <cellStyle name="20% - Énfasis3 2 3" xfId="32"/>
    <cellStyle name="20% - Énfasis3 3" xfId="33"/>
    <cellStyle name="20% - Énfasis3 4" xfId="29"/>
    <cellStyle name="20% - Énfasis4 2" xfId="35"/>
    <cellStyle name="20% - Énfasis4 2 2" xfId="36"/>
    <cellStyle name="20% - Énfasis4 2 3" xfId="37"/>
    <cellStyle name="20% - Énfasis4 3" xfId="38"/>
    <cellStyle name="20% - Énfasis4 4" xfId="34"/>
    <cellStyle name="20% - Énfasis5 2" xfId="40"/>
    <cellStyle name="20% - Énfasis5 2 2" xfId="41"/>
    <cellStyle name="20% - Énfasis5 2 3" xfId="42"/>
    <cellStyle name="20% - Énfasis5 3" xfId="43"/>
    <cellStyle name="20% - Énfasis5 4" xfId="39"/>
    <cellStyle name="20% - Énfasis6 2" xfId="45"/>
    <cellStyle name="20% - Énfasis6 2 2" xfId="46"/>
    <cellStyle name="20% - Énfasis6 2 3" xfId="47"/>
    <cellStyle name="20% - Énfasis6 3" xfId="48"/>
    <cellStyle name="20% - Énfasis6 4" xfId="44"/>
    <cellStyle name="40% - Énfasis1 2" xfId="50"/>
    <cellStyle name="40% - Énfasis1 2 2" xfId="51"/>
    <cellStyle name="40% - Énfasis1 2 3" xfId="52"/>
    <cellStyle name="40% - Énfasis1 3" xfId="53"/>
    <cellStyle name="40% - Énfasis1 4" xfId="49"/>
    <cellStyle name="40% - Énfasis2 2" xfId="55"/>
    <cellStyle name="40% - Énfasis2 2 2" xfId="56"/>
    <cellStyle name="40% - Énfasis2 2 3" xfId="57"/>
    <cellStyle name="40% - Énfasis2 3" xfId="58"/>
    <cellStyle name="40% - Énfasis2 4" xfId="54"/>
    <cellStyle name="40% - Énfasis3 2" xfId="60"/>
    <cellStyle name="40% - Énfasis3 2 2" xfId="61"/>
    <cellStyle name="40% - Énfasis3 2 3" xfId="62"/>
    <cellStyle name="40% - Énfasis3 3" xfId="63"/>
    <cellStyle name="40% - Énfasis3 4" xfId="59"/>
    <cellStyle name="40% - Énfasis4 2" xfId="65"/>
    <cellStyle name="40% - Énfasis4 2 2" xfId="66"/>
    <cellStyle name="40% - Énfasis4 2 3" xfId="67"/>
    <cellStyle name="40% - Énfasis4 3" xfId="68"/>
    <cellStyle name="40% - Énfasis4 4" xfId="64"/>
    <cellStyle name="40% - Énfasis5 2" xfId="70"/>
    <cellStyle name="40% - Énfasis5 2 2" xfId="71"/>
    <cellStyle name="40% - Énfasis5 2 3" xfId="72"/>
    <cellStyle name="40% - Énfasis5 3" xfId="73"/>
    <cellStyle name="40% - Énfasis5 4" xfId="69"/>
    <cellStyle name="40% - Énfasis6 2" xfId="75"/>
    <cellStyle name="40% - Énfasis6 2 2" xfId="76"/>
    <cellStyle name="40% - Énfasis6 2 3" xfId="77"/>
    <cellStyle name="40% - Énfasis6 3" xfId="78"/>
    <cellStyle name="40% - Énfasis6 4" xfId="74"/>
    <cellStyle name="60% - Énfasis1 2" xfId="80"/>
    <cellStyle name="60% - Énfasis1 2 2" xfId="81"/>
    <cellStyle name="60% - Énfasis1 2 3" xfId="82"/>
    <cellStyle name="60% - Énfasis1 3" xfId="83"/>
    <cellStyle name="60% - Énfasis1 4" xfId="79"/>
    <cellStyle name="60% - Énfasis2 2" xfId="85"/>
    <cellStyle name="60% - Énfasis2 2 2" xfId="86"/>
    <cellStyle name="60% - Énfasis2 2 3" xfId="87"/>
    <cellStyle name="60% - Énfasis2 3" xfId="88"/>
    <cellStyle name="60% - Énfasis2 4" xfId="84"/>
    <cellStyle name="60% - Énfasis3 2" xfId="90"/>
    <cellStyle name="60% - Énfasis3 2 2" xfId="91"/>
    <cellStyle name="60% - Énfasis3 2 3" xfId="92"/>
    <cellStyle name="60% - Énfasis3 3" xfId="93"/>
    <cellStyle name="60% - Énfasis3 4" xfId="89"/>
    <cellStyle name="60% - Énfasis4 2" xfId="95"/>
    <cellStyle name="60% - Énfasis4 2 2" xfId="96"/>
    <cellStyle name="60% - Énfasis4 2 3" xfId="97"/>
    <cellStyle name="60% - Énfasis4 3" xfId="98"/>
    <cellStyle name="60% - Énfasis4 4" xfId="94"/>
    <cellStyle name="60% - Énfasis5 2" xfId="100"/>
    <cellStyle name="60% - Énfasis5 2 2" xfId="101"/>
    <cellStyle name="60% - Énfasis5 2 3" xfId="102"/>
    <cellStyle name="60% - Énfasis5 3" xfId="103"/>
    <cellStyle name="60% - Énfasis5 4" xfId="99"/>
    <cellStyle name="60% - Énfasis6 2" xfId="105"/>
    <cellStyle name="60% - Énfasis6 2 2" xfId="106"/>
    <cellStyle name="60% - Énfasis6 2 3" xfId="107"/>
    <cellStyle name="60% - Énfasis6 3" xfId="108"/>
    <cellStyle name="60% - Énfasis6 4" xfId="104"/>
    <cellStyle name="Buena" xfId="2" builtinId="26"/>
    <cellStyle name="Buena 2" xfId="110"/>
    <cellStyle name="Buena 2 2" xfId="111"/>
    <cellStyle name="Buena 2 3" xfId="112"/>
    <cellStyle name="Buena 3" xfId="113"/>
    <cellStyle name="Buena 4" xfId="109"/>
    <cellStyle name="Cálculo 2" xfId="115"/>
    <cellStyle name="Cálculo 2 2" xfId="116"/>
    <cellStyle name="Cálculo 2 2 2" xfId="286"/>
    <cellStyle name="Cálculo 2 2 3" xfId="289"/>
    <cellStyle name="Cálculo 2 3" xfId="117"/>
    <cellStyle name="Cálculo 2 3 2" xfId="287"/>
    <cellStyle name="Cálculo 2 3 3" xfId="291"/>
    <cellStyle name="Cálculo 2 4" xfId="285"/>
    <cellStyle name="Cálculo 2 5" xfId="292"/>
    <cellStyle name="Cálculo 3" xfId="118"/>
    <cellStyle name="Cálculo 3 2" xfId="288"/>
    <cellStyle name="Cálculo 3 3" xfId="290"/>
    <cellStyle name="Cálculo 4" xfId="114"/>
    <cellStyle name="Cálculo 4 2" xfId="284"/>
    <cellStyle name="Cálculo 4 3" xfId="293"/>
    <cellStyle name="Celda de comprobación 2" xfId="120"/>
    <cellStyle name="Celda de comprobación 2 2" xfId="121"/>
    <cellStyle name="Celda de comprobación 2 3" xfId="122"/>
    <cellStyle name="Celda de comprobación 3" xfId="123"/>
    <cellStyle name="Celda de comprobación 4" xfId="119"/>
    <cellStyle name="Celda vinculada 2" xfId="125"/>
    <cellStyle name="Celda vinculada 2 2" xfId="126"/>
    <cellStyle name="Celda vinculada 2 3" xfId="127"/>
    <cellStyle name="Celda vinculada 3" xfId="128"/>
    <cellStyle name="Celda vinculada 4" xfId="124"/>
    <cellStyle name="Encabezado 4 2" xfId="130"/>
    <cellStyle name="Encabezado 4 2 2" xfId="131"/>
    <cellStyle name="Encabezado 4 2 3" xfId="132"/>
    <cellStyle name="Encabezado 4 3" xfId="133"/>
    <cellStyle name="Encabezado 4 4" xfId="129"/>
    <cellStyle name="Énfasis1 2" xfId="135"/>
    <cellStyle name="Énfasis1 2 2" xfId="136"/>
    <cellStyle name="Énfasis1 2 3" xfId="137"/>
    <cellStyle name="Énfasis1 3" xfId="138"/>
    <cellStyle name="Énfasis1 4" xfId="134"/>
    <cellStyle name="Énfasis2 2" xfId="140"/>
    <cellStyle name="Énfasis2 2 2" xfId="141"/>
    <cellStyle name="Énfasis2 2 3" xfId="142"/>
    <cellStyle name="Énfasis2 3" xfId="143"/>
    <cellStyle name="Énfasis2 4" xfId="139"/>
    <cellStyle name="Énfasis3 2" xfId="145"/>
    <cellStyle name="Énfasis3 2 2" xfId="146"/>
    <cellStyle name="Énfasis3 2 3" xfId="147"/>
    <cellStyle name="Énfasis3 3" xfId="148"/>
    <cellStyle name="Énfasis3 4" xfId="144"/>
    <cellStyle name="Énfasis4 2" xfId="150"/>
    <cellStyle name="Énfasis4 2 2" xfId="151"/>
    <cellStyle name="Énfasis4 2 3" xfId="152"/>
    <cellStyle name="Énfasis4 3" xfId="153"/>
    <cellStyle name="Énfasis4 4" xfId="149"/>
    <cellStyle name="Énfasis5 2" xfId="155"/>
    <cellStyle name="Énfasis5 2 2" xfId="156"/>
    <cellStyle name="Énfasis5 2 3" xfId="157"/>
    <cellStyle name="Énfasis5 3" xfId="158"/>
    <cellStyle name="Énfasis5 4" xfId="154"/>
    <cellStyle name="Énfasis6 2" xfId="160"/>
    <cellStyle name="Énfasis6 2 2" xfId="161"/>
    <cellStyle name="Énfasis6 2 3" xfId="162"/>
    <cellStyle name="Énfasis6 3" xfId="163"/>
    <cellStyle name="Énfasis6 4" xfId="159"/>
    <cellStyle name="Entrada 2" xfId="165"/>
    <cellStyle name="Entrada 2 2" xfId="166"/>
    <cellStyle name="Entrada 2 2 2" xfId="296"/>
    <cellStyle name="Entrada 2 2 3" xfId="279"/>
    <cellStyle name="Entrada 2 3" xfId="167"/>
    <cellStyle name="Entrada 2 3 2" xfId="297"/>
    <cellStyle name="Entrada 2 3 3" xfId="281"/>
    <cellStyle name="Entrada 2 4" xfId="295"/>
    <cellStyle name="Entrada 2 5" xfId="282"/>
    <cellStyle name="Entrada 3" xfId="168"/>
    <cellStyle name="Entrada 3 2" xfId="298"/>
    <cellStyle name="Entrada 3 3" xfId="280"/>
    <cellStyle name="Entrada 4" xfId="164"/>
    <cellStyle name="Entrada 4 2" xfId="294"/>
    <cellStyle name="Entrada 4 3" xfId="283"/>
    <cellStyle name="Excel Built-in Normal" xfId="169"/>
    <cellStyle name="Incorrecto 2" xfId="171"/>
    <cellStyle name="Incorrecto 2 2" xfId="172"/>
    <cellStyle name="Incorrecto 2 3" xfId="173"/>
    <cellStyle name="Incorrecto 3" xfId="174"/>
    <cellStyle name="Incorrecto 4" xfId="170"/>
    <cellStyle name="Millares" xfId="9" builtinId="3"/>
    <cellStyle name="Millares 2" xfId="176"/>
    <cellStyle name="Millares 2 2" xfId="177"/>
    <cellStyle name="Millares 2 3" xfId="178"/>
    <cellStyle name="Millares 3" xfId="175"/>
    <cellStyle name="Moneda 2" xfId="179"/>
    <cellStyle name="Neutral 2" xfId="181"/>
    <cellStyle name="Neutral 2 2" xfId="182"/>
    <cellStyle name="Neutral 2 3" xfId="183"/>
    <cellStyle name="Neutral 3" xfId="184"/>
    <cellStyle name="Neutral 4" xfId="180"/>
    <cellStyle name="Normal" xfId="0" builtinId="0"/>
    <cellStyle name="Normal 11" xfId="185"/>
    <cellStyle name="Normal 11 2" xfId="186"/>
    <cellStyle name="Normal 11 3" xfId="187"/>
    <cellStyle name="Normal 12" xfId="188"/>
    <cellStyle name="Normal 12 2" xfId="189"/>
    <cellStyle name="Normal 12 3" xfId="190"/>
    <cellStyle name="Normal 13" xfId="320"/>
    <cellStyle name="Normal 14" xfId="321"/>
    <cellStyle name="Normal 15" xfId="322"/>
    <cellStyle name="Normal 16" xfId="191"/>
    <cellStyle name="Normal 18" xfId="192"/>
    <cellStyle name="Normal 18 2" xfId="193"/>
    <cellStyle name="Normal 19" xfId="194"/>
    <cellStyle name="Normal 2" xfId="7"/>
    <cellStyle name="Normal 2 2" xfId="14"/>
    <cellStyle name="Normal 2 2 2" xfId="196"/>
    <cellStyle name="Normal 2 3" xfId="197"/>
    <cellStyle name="Normal 2 3 2" xfId="198"/>
    <cellStyle name="Normal 2 4" xfId="199"/>
    <cellStyle name="Normal 2 5" xfId="195"/>
    <cellStyle name="Normal 2 6" xfId="13"/>
    <cellStyle name="Normal 20" xfId="200"/>
    <cellStyle name="Normal 20 2" xfId="201"/>
    <cellStyle name="Normal 21" xfId="202"/>
    <cellStyle name="Normal 22" xfId="323"/>
    <cellStyle name="Normal 23" xfId="324"/>
    <cellStyle name="Normal 24" xfId="203"/>
    <cellStyle name="Normal 25" xfId="325"/>
    <cellStyle name="Normal 26" xfId="326"/>
    <cellStyle name="Normal 27" xfId="327"/>
    <cellStyle name="Normal 28" xfId="328"/>
    <cellStyle name="Normal 29" xfId="329"/>
    <cellStyle name="Normal 3" xfId="3"/>
    <cellStyle name="Normal 3 2" xfId="204"/>
    <cellStyle name="Normal 3 3" xfId="268"/>
    <cellStyle name="Normal 3 4" xfId="15"/>
    <cellStyle name="Normal 30" xfId="330"/>
    <cellStyle name="Normal 31" xfId="331"/>
    <cellStyle name="Normal 32" xfId="332"/>
    <cellStyle name="Normal 33" xfId="333"/>
    <cellStyle name="Normal 34" xfId="334"/>
    <cellStyle name="Normal 35" xfId="335"/>
    <cellStyle name="Normal 36" xfId="336"/>
    <cellStyle name="Normal 37" xfId="337"/>
    <cellStyle name="Normal 38" xfId="338"/>
    <cellStyle name="Normal 4" xfId="4"/>
    <cellStyle name="Normal 4 2" xfId="206"/>
    <cellStyle name="Normal 4 3" xfId="205"/>
    <cellStyle name="Normal 40" xfId="339"/>
    <cellStyle name="Normal 5" xfId="11"/>
    <cellStyle name="Normal 5 2" xfId="208"/>
    <cellStyle name="Normal 5 3" xfId="207"/>
    <cellStyle name="Normal 6" xfId="209"/>
    <cellStyle name="Normal 6 2" xfId="210"/>
    <cellStyle name="Normal 7" xfId="5"/>
    <cellStyle name="Normal 7 2" xfId="212"/>
    <cellStyle name="Normal 7 3" xfId="211"/>
    <cellStyle name="Normal 8" xfId="18"/>
    <cellStyle name="Normal_MZA COMUN" xfId="10"/>
    <cellStyle name="Notas 2" xfId="214"/>
    <cellStyle name="Notas 2 2" xfId="215"/>
    <cellStyle name="Notas 2 2 2" xfId="301"/>
    <cellStyle name="Notas 2 2 3" xfId="276"/>
    <cellStyle name="Notas 2 3" xfId="216"/>
    <cellStyle name="Notas 2 3 2" xfId="302"/>
    <cellStyle name="Notas 2 3 3" xfId="274"/>
    <cellStyle name="Notas 2 4" xfId="300"/>
    <cellStyle name="Notas 2 5" xfId="277"/>
    <cellStyle name="Notas 3" xfId="217"/>
    <cellStyle name="Notas 3 2" xfId="303"/>
    <cellStyle name="Notas 3 3" xfId="275"/>
    <cellStyle name="Notas 4" xfId="213"/>
    <cellStyle name="Notas 4 2" xfId="299"/>
    <cellStyle name="Notas 4 3" xfId="278"/>
    <cellStyle name="Porcentaje" xfId="1" builtinId="5" customBuiltin="1"/>
    <cellStyle name="Porcentaje 2" xfId="16"/>
    <cellStyle name="Porcentaje 3" xfId="17"/>
    <cellStyle name="Porcentual 14" xfId="6"/>
    <cellStyle name="Porcentual 2" xfId="8"/>
    <cellStyle name="Porcentual 2 2" xfId="219"/>
    <cellStyle name="Porcentual 2 3" xfId="220"/>
    <cellStyle name="Porcentual 3" xfId="12"/>
    <cellStyle name="Porcentual 3 2" xfId="221"/>
    <cellStyle name="Porcentual 4" xfId="222"/>
    <cellStyle name="Porcentual 5" xfId="223"/>
    <cellStyle name="Porcentual 6" xfId="224"/>
    <cellStyle name="Porcentual 7" xfId="225"/>
    <cellStyle name="Porcentual 7 2" xfId="226"/>
    <cellStyle name="Porcentual 7 3" xfId="227"/>
    <cellStyle name="Porcentual 8" xfId="218"/>
    <cellStyle name="Porcentual 9" xfId="319"/>
    <cellStyle name="Salida 2" xfId="229"/>
    <cellStyle name="Salida 2 2" xfId="230"/>
    <cellStyle name="Salida 2 2 2" xfId="306"/>
    <cellStyle name="Salida 2 2 3" xfId="269"/>
    <cellStyle name="Salida 2 3" xfId="231"/>
    <cellStyle name="Salida 2 3 2" xfId="307"/>
    <cellStyle name="Salida 2 3 3" xfId="271"/>
    <cellStyle name="Salida 2 4" xfId="305"/>
    <cellStyle name="Salida 2 5" xfId="272"/>
    <cellStyle name="Salida 3" xfId="232"/>
    <cellStyle name="Salida 3 2" xfId="308"/>
    <cellStyle name="Salida 3 3" xfId="270"/>
    <cellStyle name="Salida 4" xfId="228"/>
    <cellStyle name="Salida 4 2" xfId="304"/>
    <cellStyle name="Salida 4 3" xfId="273"/>
    <cellStyle name="Texto de advertencia 2" xfId="234"/>
    <cellStyle name="Texto de advertencia 2 2" xfId="235"/>
    <cellStyle name="Texto de advertencia 2 3" xfId="236"/>
    <cellStyle name="Texto de advertencia 3" xfId="237"/>
    <cellStyle name="Texto de advertencia 4" xfId="233"/>
    <cellStyle name="Texto explicativo 2" xfId="239"/>
    <cellStyle name="Texto explicativo 2 2" xfId="240"/>
    <cellStyle name="Texto explicativo 2 3" xfId="241"/>
    <cellStyle name="Texto explicativo 3" xfId="242"/>
    <cellStyle name="Texto explicativo 4" xfId="238"/>
    <cellStyle name="Título 1 2" xfId="245"/>
    <cellStyle name="Título 1 2 2" xfId="246"/>
    <cellStyle name="Título 1 2 3" xfId="247"/>
    <cellStyle name="Título 1 3" xfId="248"/>
    <cellStyle name="Título 1 4" xfId="244"/>
    <cellStyle name="Título 2 2" xfId="250"/>
    <cellStyle name="Título 2 2 2" xfId="251"/>
    <cellStyle name="Título 2 2 3" xfId="252"/>
    <cellStyle name="Título 2 3" xfId="253"/>
    <cellStyle name="Título 2 4" xfId="249"/>
    <cellStyle name="Título 3 2" xfId="255"/>
    <cellStyle name="Título 3 2 2" xfId="256"/>
    <cellStyle name="Título 3 2 3" xfId="257"/>
    <cellStyle name="Título 3 3" xfId="258"/>
    <cellStyle name="Título 3 4" xfId="254"/>
    <cellStyle name="Título 4" xfId="259"/>
    <cellStyle name="Título 4 2" xfId="260"/>
    <cellStyle name="Título 4 3" xfId="261"/>
    <cellStyle name="Título 5" xfId="262"/>
    <cellStyle name="Título 6" xfId="243"/>
    <cellStyle name="Total 2" xfId="264"/>
    <cellStyle name="Total 2 2" xfId="265"/>
    <cellStyle name="Total 2 2 2" xfId="311"/>
    <cellStyle name="Total 2 2 3" xfId="316"/>
    <cellStyle name="Total 2 3" xfId="266"/>
    <cellStyle name="Total 2 3 2" xfId="312"/>
    <cellStyle name="Total 2 3 3" xfId="317"/>
    <cellStyle name="Total 2 4" xfId="310"/>
    <cellStyle name="Total 2 5" xfId="315"/>
    <cellStyle name="Total 3" xfId="267"/>
    <cellStyle name="Total 3 2" xfId="313"/>
    <cellStyle name="Total 3 3" xfId="318"/>
    <cellStyle name="Total 4" xfId="263"/>
    <cellStyle name="Total 4 2" xfId="309"/>
    <cellStyle name="Total 4 3" xfId="31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9F3FF"/>
      <color rgb="FFFF99CC"/>
      <color rgb="FFFFFFCC"/>
      <color rgb="FFFF9966"/>
      <color rgb="FFFFFF99"/>
      <color rgb="FF66CCFF"/>
      <color rgb="FFCCFFCC"/>
      <color rgb="FFCCFFFF"/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38217</xdr:colOff>
      <xdr:row>2</xdr:row>
      <xdr:rowOff>27214</xdr:rowOff>
    </xdr:from>
    <xdr:to>
      <xdr:col>2</xdr:col>
      <xdr:colOff>1261029</xdr:colOff>
      <xdr:row>3</xdr:row>
      <xdr:rowOff>149677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417" y="952500"/>
          <a:ext cx="1222812" cy="416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108857</xdr:colOff>
      <xdr:row>26</xdr:row>
      <xdr:rowOff>16329</xdr:rowOff>
    </xdr:from>
    <xdr:to>
      <xdr:col>2</xdr:col>
      <xdr:colOff>1132114</xdr:colOff>
      <xdr:row>28</xdr:row>
      <xdr:rowOff>10885</xdr:rowOff>
    </xdr:to>
    <xdr:pic>
      <xdr:nvPicPr>
        <xdr:cNvPr id="3" name="2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057" y="6003472"/>
          <a:ext cx="1023257" cy="47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2</xdr:col>
      <xdr:colOff>285750</xdr:colOff>
      <xdr:row>3</xdr:row>
      <xdr:rowOff>5713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</xdr:rowOff>
    </xdr:from>
    <xdr:to>
      <xdr:col>2</xdr:col>
      <xdr:colOff>19051</xdr:colOff>
      <xdr:row>2</xdr:row>
      <xdr:rowOff>19051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90502"/>
          <a:ext cx="1066800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761999</xdr:colOff>
      <xdr:row>2</xdr:row>
      <xdr:rowOff>200025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9050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N34"/>
  <sheetViews>
    <sheetView showGridLines="0" tabSelected="1" zoomScale="80" zoomScaleNormal="80" workbookViewId="0">
      <selection activeCell="M22" sqref="M22"/>
    </sheetView>
  </sheetViews>
  <sheetFormatPr baseColWidth="10" defaultRowHeight="15"/>
  <cols>
    <col min="1" max="1" width="4.28515625" customWidth="1"/>
    <col min="2" max="2" width="7.85546875" customWidth="1"/>
    <col min="3" max="3" width="29.7109375" customWidth="1"/>
    <col min="4" max="4" width="29.5703125" customWidth="1"/>
    <col min="5" max="5" width="16.85546875" bestFit="1" customWidth="1"/>
    <col min="6" max="6" width="16.85546875" customWidth="1"/>
    <col min="7" max="7" width="14.85546875" customWidth="1"/>
    <col min="8" max="8" width="14.28515625" customWidth="1"/>
    <col min="9" max="9" width="15.42578125" customWidth="1"/>
    <col min="10" max="10" width="14.7109375" customWidth="1"/>
    <col min="11" max="11" width="13" customWidth="1"/>
    <col min="13" max="13" width="21.7109375" customWidth="1"/>
  </cols>
  <sheetData>
    <row r="1" spans="1:14">
      <c r="A1" s="8"/>
      <c r="B1" s="9"/>
      <c r="C1" s="9"/>
      <c r="D1" s="9"/>
      <c r="E1" s="9"/>
      <c r="F1" s="9"/>
      <c r="G1" s="9"/>
      <c r="H1" s="9"/>
      <c r="I1" s="9"/>
      <c r="J1" s="9"/>
    </row>
    <row r="2" spans="1:14">
      <c r="A2" s="8"/>
      <c r="B2" s="9"/>
      <c r="C2" s="9"/>
      <c r="D2" s="9"/>
      <c r="E2" s="9"/>
      <c r="F2" s="9"/>
      <c r="G2" s="9"/>
      <c r="H2" s="9"/>
      <c r="I2" s="9"/>
      <c r="J2" s="9"/>
    </row>
    <row r="3" spans="1:14" ht="22.9" customHeight="1">
      <c r="A3" s="8"/>
      <c r="B3" s="9"/>
      <c r="C3" s="551" t="s">
        <v>671</v>
      </c>
      <c r="D3" s="551"/>
      <c r="E3" s="551"/>
      <c r="F3" s="551"/>
      <c r="G3" s="551"/>
      <c r="H3" s="551"/>
      <c r="I3" s="551"/>
      <c r="J3" s="551"/>
    </row>
    <row r="4" spans="1:14" ht="17.45" customHeight="1">
      <c r="A4" s="8"/>
      <c r="B4" s="9"/>
      <c r="C4" s="551"/>
      <c r="D4" s="551"/>
      <c r="E4" s="551"/>
      <c r="F4" s="551"/>
      <c r="G4" s="551"/>
      <c r="H4" s="551"/>
      <c r="I4" s="551"/>
      <c r="J4" s="551"/>
    </row>
    <row r="5" spans="1:14" ht="14.45" customHeight="1">
      <c r="A5" s="8"/>
      <c r="B5" s="9"/>
      <c r="C5" s="541">
        <v>43868</v>
      </c>
      <c r="D5" s="541"/>
      <c r="E5" s="541"/>
      <c r="F5" s="541"/>
      <c r="G5" s="541"/>
      <c r="H5" s="541"/>
      <c r="I5" s="541"/>
      <c r="J5" s="541"/>
    </row>
    <row r="6" spans="1:14" ht="18.75">
      <c r="A6" s="8"/>
      <c r="B6" s="9"/>
      <c r="C6" s="542" t="s">
        <v>417</v>
      </c>
      <c r="D6" s="542"/>
      <c r="E6" s="542"/>
      <c r="F6" s="542"/>
      <c r="G6" s="542"/>
      <c r="H6" s="542"/>
      <c r="I6" s="542"/>
      <c r="J6" s="542"/>
    </row>
    <row r="7" spans="1:14">
      <c r="A7" s="8"/>
      <c r="B7" s="9"/>
      <c r="C7" s="9"/>
      <c r="D7" s="9"/>
      <c r="E7" s="98"/>
      <c r="F7" s="96"/>
      <c r="G7" s="9"/>
      <c r="H7" s="9"/>
      <c r="I7" s="9"/>
      <c r="J7" s="9"/>
    </row>
    <row r="8" spans="1:14" ht="37.5">
      <c r="A8" s="8"/>
      <c r="B8" s="9"/>
      <c r="C8" s="158" t="s">
        <v>292</v>
      </c>
      <c r="D8" s="159" t="s">
        <v>293</v>
      </c>
      <c r="E8" s="160" t="s">
        <v>13</v>
      </c>
      <c r="F8" s="160" t="s">
        <v>7</v>
      </c>
      <c r="G8" s="160" t="s">
        <v>50</v>
      </c>
      <c r="H8" s="160" t="s">
        <v>67</v>
      </c>
      <c r="I8" s="160" t="s">
        <v>10</v>
      </c>
      <c r="J8" s="160" t="s">
        <v>18</v>
      </c>
      <c r="M8" s="548" t="s">
        <v>443</v>
      </c>
      <c r="N8" s="549"/>
    </row>
    <row r="9" spans="1:14" ht="18.75" customHeight="1">
      <c r="A9" s="8"/>
      <c r="B9" s="9"/>
      <c r="C9" s="543" t="s">
        <v>78</v>
      </c>
      <c r="D9" s="170" t="s">
        <v>83</v>
      </c>
      <c r="E9" s="343">
        <f>'Merluza común Artesanal'!N22</f>
        <v>622.19600000000003</v>
      </c>
      <c r="F9" s="343">
        <f>'Merluza común Artesanal'!O22</f>
        <v>0</v>
      </c>
      <c r="G9" s="377">
        <f>+E9+F9</f>
        <v>622.19600000000003</v>
      </c>
      <c r="H9" s="377">
        <f>'Merluza común Artesanal'!Q22</f>
        <v>5.5139999999999993</v>
      </c>
      <c r="I9" s="343">
        <f t="shared" ref="I9:I15" si="0">+G9-H9</f>
        <v>616.68200000000002</v>
      </c>
      <c r="J9" s="344">
        <f t="shared" ref="J9:J15" si="1">+H9/G9</f>
        <v>8.8621591909944768E-3</v>
      </c>
      <c r="M9" s="473" t="s">
        <v>445</v>
      </c>
      <c r="N9" s="470">
        <f>+F22</f>
        <v>0</v>
      </c>
    </row>
    <row r="10" spans="1:14" ht="18.75" customHeight="1">
      <c r="A10" s="8"/>
      <c r="B10" s="9"/>
      <c r="C10" s="544"/>
      <c r="D10" s="170" t="s">
        <v>84</v>
      </c>
      <c r="E10" s="343">
        <f>+'Merluza común Artesanal'!N52</f>
        <v>4764.1289999999999</v>
      </c>
      <c r="F10" s="343">
        <f>+'Merluza común Artesanal'!O52</f>
        <v>0</v>
      </c>
      <c r="G10" s="377">
        <f t="shared" ref="G10:G15" si="2">+E10+F10</f>
        <v>4764.1289999999999</v>
      </c>
      <c r="H10" s="377">
        <f>+'Merluza común Artesanal'!Q52</f>
        <v>309.81600000000003</v>
      </c>
      <c r="I10" s="343">
        <f t="shared" si="0"/>
        <v>4454.3130000000001</v>
      </c>
      <c r="J10" s="344">
        <f t="shared" si="1"/>
        <v>6.5030984677367051E-2</v>
      </c>
      <c r="M10" s="473" t="s">
        <v>442</v>
      </c>
      <c r="N10" s="490"/>
    </row>
    <row r="11" spans="1:14" ht="18.75">
      <c r="A11" s="8"/>
      <c r="B11" s="9"/>
      <c r="C11" s="544"/>
      <c r="D11" s="170" t="s">
        <v>70</v>
      </c>
      <c r="E11" s="343">
        <f>+'Merluza común Artesanal'!N168</f>
        <v>556.09100000000001</v>
      </c>
      <c r="F11" s="343">
        <f>+'Merluza común Artesanal'!O168</f>
        <v>0</v>
      </c>
      <c r="G11" s="377">
        <f t="shared" si="2"/>
        <v>556.09100000000001</v>
      </c>
      <c r="H11" s="377">
        <f>+'Merluza común Artesanal'!Q168</f>
        <v>21.417999999999999</v>
      </c>
      <c r="I11" s="343">
        <f t="shared" si="0"/>
        <v>534.673</v>
      </c>
      <c r="J11" s="344">
        <f t="shared" si="1"/>
        <v>3.8515278974124739E-2</v>
      </c>
      <c r="M11" s="471" t="s">
        <v>444</v>
      </c>
      <c r="N11" s="472">
        <f>SUM(N9:N10)</f>
        <v>0</v>
      </c>
    </row>
    <row r="12" spans="1:14" ht="18.75">
      <c r="A12" s="8"/>
      <c r="B12" s="9"/>
      <c r="C12" s="544"/>
      <c r="D12" s="170" t="s">
        <v>71</v>
      </c>
      <c r="E12" s="343">
        <f>+'Merluza común Artesanal'!N685</f>
        <v>4049.1590000000006</v>
      </c>
      <c r="F12" s="343">
        <f>+'Merluza común Artesanal'!O685</f>
        <v>0</v>
      </c>
      <c r="G12" s="377">
        <f t="shared" si="2"/>
        <v>4049.1590000000006</v>
      </c>
      <c r="H12" s="377">
        <f>+'Merluza común Artesanal'!Q685</f>
        <v>256.81200000000013</v>
      </c>
      <c r="I12" s="343">
        <f t="shared" si="0"/>
        <v>3792.3470000000007</v>
      </c>
      <c r="J12" s="344">
        <f t="shared" si="1"/>
        <v>6.3423540542616397E-2</v>
      </c>
    </row>
    <row r="13" spans="1:14" ht="18.75">
      <c r="A13" s="8"/>
      <c r="B13" s="9"/>
      <c r="C13" s="544"/>
      <c r="D13" s="170" t="s">
        <v>301</v>
      </c>
      <c r="E13" s="343">
        <f>+'Merluza común Artesanal'!N843</f>
        <v>4463.6849999999995</v>
      </c>
      <c r="F13" s="343">
        <f>+'Merluza común Artesanal'!O843</f>
        <v>0</v>
      </c>
      <c r="G13" s="343">
        <f t="shared" si="2"/>
        <v>4463.6849999999995</v>
      </c>
      <c r="H13" s="377">
        <f>+'Merluza común Artesanal'!Q843</f>
        <v>68.063999999999993</v>
      </c>
      <c r="I13" s="343">
        <f t="shared" si="0"/>
        <v>4395.6209999999992</v>
      </c>
      <c r="J13" s="344">
        <f t="shared" si="1"/>
        <v>1.5248387823065472E-2</v>
      </c>
      <c r="K13" s="99"/>
    </row>
    <row r="14" spans="1:14" ht="18.75">
      <c r="A14" s="8"/>
      <c r="B14" s="9"/>
      <c r="C14" s="544"/>
      <c r="D14" s="170" t="s">
        <v>41</v>
      </c>
      <c r="E14" s="343">
        <f>+'Merluza común Artesanal'!N847</f>
        <v>23.207999999999998</v>
      </c>
      <c r="F14" s="343">
        <f>+'Merluza común Artesanal'!O847</f>
        <v>0</v>
      </c>
      <c r="G14" s="343">
        <f t="shared" si="2"/>
        <v>23.207999999999998</v>
      </c>
      <c r="H14" s="377">
        <f>+'Merluza común Artesanal'!Q847</f>
        <v>1.2799999999999998</v>
      </c>
      <c r="I14" s="343">
        <f t="shared" si="0"/>
        <v>21.927999999999997</v>
      </c>
      <c r="J14" s="344">
        <f t="shared" si="1"/>
        <v>5.5153395380903129E-2</v>
      </c>
    </row>
    <row r="15" spans="1:14" ht="18.75">
      <c r="A15" s="8"/>
      <c r="B15" s="9"/>
      <c r="C15" s="544"/>
      <c r="D15" s="170" t="s">
        <v>42</v>
      </c>
      <c r="E15" s="343">
        <f>+'Merluza común Artesanal'!N851</f>
        <v>21.468</v>
      </c>
      <c r="F15" s="343">
        <f>+'Merluza común Artesanal'!O851</f>
        <v>0</v>
      </c>
      <c r="G15" s="343">
        <f t="shared" si="2"/>
        <v>21.468</v>
      </c>
      <c r="H15" s="377">
        <f>+'Merluza común Artesanal'!Q851</f>
        <v>0</v>
      </c>
      <c r="I15" s="343">
        <f t="shared" si="0"/>
        <v>21.468</v>
      </c>
      <c r="J15" s="344">
        <f t="shared" si="1"/>
        <v>0</v>
      </c>
    </row>
    <row r="16" spans="1:14" ht="18.75">
      <c r="A16" s="8"/>
      <c r="B16" s="9"/>
      <c r="C16" s="545"/>
      <c r="D16" s="170" t="s">
        <v>85</v>
      </c>
      <c r="E16" s="97">
        <v>408</v>
      </c>
      <c r="F16" s="100">
        <v>0</v>
      </c>
      <c r="G16" s="343">
        <f t="shared" ref="G16:G21" si="3">+E16+F16</f>
        <v>408</v>
      </c>
      <c r="H16" s="377">
        <v>0.57499999999999996</v>
      </c>
      <c r="I16" s="343">
        <f t="shared" ref="I16:I19" si="4">+G16-H16</f>
        <v>407.42500000000001</v>
      </c>
      <c r="J16" s="344">
        <f t="shared" ref="J16:J19" si="5">+H16/G16</f>
        <v>1.4093137254901961E-3</v>
      </c>
    </row>
    <row r="17" spans="1:10" ht="18.75" customHeight="1">
      <c r="A17" s="8"/>
      <c r="B17" s="9"/>
      <c r="C17" s="161" t="s">
        <v>77</v>
      </c>
      <c r="D17" s="170" t="s">
        <v>86</v>
      </c>
      <c r="E17" s="97">
        <f>+'Merluza común Industrial'!E62+'Merluza común Industrial'!E63</f>
        <v>22362.604400000007</v>
      </c>
      <c r="F17" s="97">
        <f>+'Merluza común Industrial'!F62+'Merluza común Industrial'!F63</f>
        <v>0</v>
      </c>
      <c r="G17" s="97">
        <f>+E17+F17</f>
        <v>22362.604400000007</v>
      </c>
      <c r="H17" s="524">
        <f>+'Merluza común Industrial'!H62+'Merluza común Industrial'!H63</f>
        <v>2170.761</v>
      </c>
      <c r="I17" s="343">
        <f>+G17-H17</f>
        <v>20191.843400000009</v>
      </c>
      <c r="J17" s="344">
        <f>+H17/G17</f>
        <v>9.7071028095457396E-2</v>
      </c>
    </row>
    <row r="18" spans="1:10" ht="18.75">
      <c r="A18" s="8"/>
      <c r="B18" s="9"/>
      <c r="C18" s="161" t="s">
        <v>87</v>
      </c>
      <c r="D18" s="170"/>
      <c r="E18" s="97">
        <v>250</v>
      </c>
      <c r="F18" s="100">
        <v>0</v>
      </c>
      <c r="G18" s="343">
        <f t="shared" si="3"/>
        <v>250</v>
      </c>
      <c r="H18" s="377">
        <f>+'M. común FUP y P.Investigación'!H19+'M. común FUP y P.Investigación'!H22</f>
        <v>0</v>
      </c>
      <c r="I18" s="343">
        <f t="shared" si="4"/>
        <v>250</v>
      </c>
      <c r="J18" s="344">
        <f t="shared" si="5"/>
        <v>0</v>
      </c>
    </row>
    <row r="19" spans="1:10" ht="18.75">
      <c r="A19" s="8"/>
      <c r="B19" s="9"/>
      <c r="C19" s="540" t="s">
        <v>88</v>
      </c>
      <c r="D19" s="463" t="s">
        <v>84</v>
      </c>
      <c r="E19" s="97">
        <v>53</v>
      </c>
      <c r="F19" s="100">
        <v>0</v>
      </c>
      <c r="G19" s="343">
        <f t="shared" si="3"/>
        <v>53</v>
      </c>
      <c r="H19" s="377">
        <v>0</v>
      </c>
      <c r="I19" s="343">
        <f t="shared" si="4"/>
        <v>53</v>
      </c>
      <c r="J19" s="344">
        <f t="shared" si="5"/>
        <v>0</v>
      </c>
    </row>
    <row r="20" spans="1:10" ht="18.75">
      <c r="A20" s="9"/>
      <c r="B20" s="9"/>
      <c r="C20" s="540"/>
      <c r="D20" s="463" t="s">
        <v>70</v>
      </c>
      <c r="E20" s="97">
        <v>30</v>
      </c>
      <c r="F20" s="100">
        <v>0</v>
      </c>
      <c r="G20" s="343">
        <f t="shared" si="3"/>
        <v>30</v>
      </c>
      <c r="H20" s="377">
        <v>0</v>
      </c>
      <c r="I20" s="343">
        <f t="shared" ref="I20:I21" si="6">+G20-H20</f>
        <v>30</v>
      </c>
      <c r="J20" s="344">
        <f t="shared" ref="J20:J21" si="7">+H20/G20</f>
        <v>0</v>
      </c>
    </row>
    <row r="21" spans="1:10" ht="18.75">
      <c r="A21" s="9"/>
      <c r="B21" s="9"/>
      <c r="C21" s="540"/>
      <c r="D21" s="463" t="s">
        <v>71</v>
      </c>
      <c r="E21" s="97">
        <v>220</v>
      </c>
      <c r="F21" s="100">
        <v>0</v>
      </c>
      <c r="G21" s="343">
        <f t="shared" si="3"/>
        <v>220</v>
      </c>
      <c r="H21" s="377">
        <v>0</v>
      </c>
      <c r="I21" s="343">
        <f t="shared" si="6"/>
        <v>220</v>
      </c>
      <c r="J21" s="344">
        <f t="shared" si="7"/>
        <v>0</v>
      </c>
    </row>
    <row r="22" spans="1:10" ht="32.450000000000003" customHeight="1">
      <c r="A22" s="9"/>
      <c r="B22" s="9"/>
      <c r="C22" s="546" t="s">
        <v>300</v>
      </c>
      <c r="D22" s="547"/>
      <c r="E22" s="162">
        <f>SUM(E9:E21)</f>
        <v>37823.540400000013</v>
      </c>
      <c r="F22" s="163">
        <f>SUM(F9:F19)</f>
        <v>0</v>
      </c>
      <c r="G22" s="164">
        <f>+E22+F22</f>
        <v>37823.540400000013</v>
      </c>
      <c r="H22" s="164">
        <f>SUM(H9:H19)</f>
        <v>2834.2400000000002</v>
      </c>
      <c r="I22" s="164">
        <f>+G22-H22</f>
        <v>34989.300400000015</v>
      </c>
      <c r="J22" s="165">
        <f>H22/G22</f>
        <v>7.4933228619708997E-2</v>
      </c>
    </row>
    <row r="23" spans="1:10">
      <c r="A23" s="9"/>
      <c r="B23" s="9"/>
      <c r="C23" s="5"/>
      <c r="D23" s="5"/>
      <c r="E23" s="11"/>
      <c r="F23" s="9"/>
      <c r="G23" s="9"/>
      <c r="H23" s="9"/>
      <c r="I23" s="9"/>
      <c r="J23" s="9"/>
    </row>
    <row r="24" spans="1:10">
      <c r="A24" s="9"/>
      <c r="B24" s="9"/>
      <c r="C24" s="469"/>
      <c r="D24" s="5"/>
      <c r="E24" s="11"/>
      <c r="F24" s="9"/>
      <c r="G24" s="9"/>
      <c r="H24" s="9"/>
      <c r="I24" s="9"/>
      <c r="J24" s="9"/>
    </row>
    <row r="25" spans="1:10">
      <c r="A25" s="9"/>
      <c r="B25" s="9"/>
      <c r="C25" s="5"/>
      <c r="D25" s="5"/>
      <c r="E25" s="11"/>
      <c r="F25" s="9"/>
      <c r="G25" s="9"/>
      <c r="H25" s="9"/>
      <c r="I25" s="9"/>
      <c r="J25" s="9"/>
    </row>
    <row r="26" spans="1:10">
      <c r="A26" s="9"/>
      <c r="B26" s="9"/>
      <c r="C26" s="5"/>
      <c r="D26" s="5"/>
      <c r="E26" s="9"/>
      <c r="F26" s="9"/>
      <c r="G26" s="9"/>
      <c r="H26" s="9"/>
      <c r="I26" s="9"/>
      <c r="J26" s="9"/>
    </row>
    <row r="27" spans="1:10" ht="18.75" customHeight="1">
      <c r="A27" s="5"/>
      <c r="B27" s="5"/>
      <c r="C27" s="550" t="s">
        <v>416</v>
      </c>
      <c r="D27" s="550"/>
      <c r="E27" s="550"/>
      <c r="F27" s="550"/>
      <c r="G27" s="550"/>
      <c r="H27" s="550"/>
      <c r="I27" s="550"/>
      <c r="J27" s="550"/>
    </row>
    <row r="28" spans="1:10" ht="18.75" customHeight="1">
      <c r="A28" s="5"/>
      <c r="B28" s="5"/>
      <c r="C28" s="550"/>
      <c r="D28" s="550"/>
      <c r="E28" s="550"/>
      <c r="F28" s="550"/>
      <c r="G28" s="550"/>
      <c r="H28" s="550"/>
      <c r="I28" s="550"/>
      <c r="J28" s="550"/>
    </row>
    <row r="29" spans="1:10" ht="18.75">
      <c r="A29" s="5"/>
      <c r="B29" s="5"/>
      <c r="C29" s="541">
        <f>+C5</f>
        <v>43868</v>
      </c>
      <c r="D29" s="541"/>
      <c r="E29" s="541"/>
      <c r="F29" s="541"/>
      <c r="G29" s="541"/>
      <c r="H29" s="541"/>
      <c r="I29" s="541"/>
      <c r="J29" s="541"/>
    </row>
    <row r="30" spans="1:10" ht="18.75">
      <c r="A30" s="5"/>
      <c r="B30" s="5"/>
      <c r="C30" s="542" t="s">
        <v>417</v>
      </c>
      <c r="D30" s="542"/>
      <c r="E30" s="542"/>
      <c r="F30" s="542"/>
      <c r="G30" s="542"/>
      <c r="H30" s="542"/>
      <c r="I30" s="542"/>
      <c r="J30" s="542"/>
    </row>
    <row r="31" spans="1:10">
      <c r="A31" s="5"/>
      <c r="B31" s="5"/>
      <c r="C31" s="9"/>
      <c r="D31" s="9"/>
      <c r="E31" s="9"/>
      <c r="F31" s="9"/>
      <c r="G31" s="9"/>
      <c r="H31" s="9"/>
      <c r="I31" s="9"/>
      <c r="J31" s="9"/>
    </row>
    <row r="32" spans="1:10" ht="37.5">
      <c r="A32" s="5"/>
      <c r="B32" s="5"/>
      <c r="C32" s="171" t="s">
        <v>292</v>
      </c>
      <c r="D32" s="172" t="s">
        <v>293</v>
      </c>
      <c r="E32" s="172" t="s">
        <v>13</v>
      </c>
      <c r="F32" s="172" t="s">
        <v>7</v>
      </c>
      <c r="G32" s="172" t="s">
        <v>50</v>
      </c>
      <c r="H32" s="172" t="s">
        <v>67</v>
      </c>
      <c r="I32" s="172" t="s">
        <v>10</v>
      </c>
      <c r="J32" s="172" t="s">
        <v>18</v>
      </c>
    </row>
    <row r="33" spans="3:10" ht="18.75">
      <c r="C33" s="540" t="s">
        <v>79</v>
      </c>
      <c r="D33" s="167" t="s">
        <v>89</v>
      </c>
      <c r="E33" s="168"/>
      <c r="F33" s="169">
        <v>0</v>
      </c>
      <c r="G33" s="169">
        <f>+E33+F33</f>
        <v>0</v>
      </c>
      <c r="H33" s="169">
        <f>+'M. común FUP y P.Investigación'!E8+'M. común FUP y P.Investigación'!F8</f>
        <v>0</v>
      </c>
      <c r="I33" s="169">
        <f t="shared" ref="I33:I34" si="8">E33-H33</f>
        <v>0</v>
      </c>
      <c r="J33" s="166" t="e">
        <f t="shared" ref="J33" si="9">H33/E33</f>
        <v>#DIV/0!</v>
      </c>
    </row>
    <row r="34" spans="3:10" ht="18.75">
      <c r="C34" s="540"/>
      <c r="D34" s="167" t="s">
        <v>80</v>
      </c>
      <c r="E34" s="168"/>
      <c r="F34" s="169">
        <v>0</v>
      </c>
      <c r="G34" s="169">
        <f>+E34+F34</f>
        <v>0</v>
      </c>
      <c r="H34" s="169">
        <f>+'M. común FUP y P.Investigación'!E9+'M. común FUP y P.Investigación'!F9</f>
        <v>0</v>
      </c>
      <c r="I34" s="169">
        <f t="shared" si="8"/>
        <v>0</v>
      </c>
      <c r="J34" s="166" t="e">
        <f>H34/E34</f>
        <v>#DIV/0!</v>
      </c>
    </row>
  </sheetData>
  <mergeCells count="11">
    <mergeCell ref="M8:N8"/>
    <mergeCell ref="C5:J5"/>
    <mergeCell ref="C30:J30"/>
    <mergeCell ref="C27:J28"/>
    <mergeCell ref="C3:J4"/>
    <mergeCell ref="C33:C34"/>
    <mergeCell ref="C29:J29"/>
    <mergeCell ref="C6:J6"/>
    <mergeCell ref="C9:C16"/>
    <mergeCell ref="C22:D22"/>
    <mergeCell ref="C19:C21"/>
  </mergeCells>
  <pageMargins left="0.7" right="0.7" top="0.75" bottom="0.75" header="0.3" footer="0.3"/>
  <pageSetup paperSize="172" orientation="portrait" r:id="rId1"/>
  <ignoredErrors>
    <ignoredError sqref="G22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B861"/>
  <sheetViews>
    <sheetView topLeftCell="C6" zoomScale="90" zoomScaleNormal="90" workbookViewId="0">
      <pane ySplit="1" topLeftCell="A7" activePane="bottomLeft" state="frozen"/>
      <selection activeCell="A6" sqref="A6"/>
      <selection pane="bottomLeft" activeCell="J21" sqref="J21"/>
    </sheetView>
  </sheetViews>
  <sheetFormatPr baseColWidth="10" defaultColWidth="11.5703125" defaultRowHeight="18.75"/>
  <cols>
    <col min="1" max="1" width="7" style="173" customWidth="1"/>
    <col min="2" max="2" width="16.85546875" style="175" customWidth="1"/>
    <col min="3" max="3" width="11.7109375" style="176" customWidth="1"/>
    <col min="4" max="4" width="30.5703125" style="176" customWidth="1"/>
    <col min="5" max="5" width="42.42578125" style="177" customWidth="1"/>
    <col min="6" max="6" width="9.28515625" style="173" customWidth="1"/>
    <col min="7" max="7" width="11.28515625" style="173" customWidth="1"/>
    <col min="8" max="8" width="11.140625" style="173" customWidth="1"/>
    <col min="9" max="9" width="12.140625" style="173" customWidth="1"/>
    <col min="10" max="10" width="12.7109375" style="269" bestFit="1" customWidth="1"/>
    <col min="11" max="11" width="11.140625" style="173" bestFit="1" customWidth="1"/>
    <col min="12" max="12" width="12.5703125" style="173" bestFit="1" customWidth="1"/>
    <col min="13" max="13" width="11.140625" style="276" customWidth="1"/>
    <col min="14" max="14" width="12.85546875" style="173" customWidth="1"/>
    <col min="15" max="15" width="12" style="173" bestFit="1" customWidth="1"/>
    <col min="16" max="16" width="14.28515625" style="173" customWidth="1"/>
    <col min="17" max="17" width="11.5703125" style="173" customWidth="1"/>
    <col min="18" max="18" width="12.28515625" style="173" customWidth="1"/>
    <col min="19" max="19" width="11.7109375" style="414" customWidth="1"/>
    <col min="20" max="20" width="16.5703125" style="427" customWidth="1"/>
    <col min="21" max="21" width="13.5703125" style="177" customWidth="1"/>
    <col min="22" max="22" width="15.7109375" style="177" customWidth="1"/>
    <col min="23" max="23" width="11.28515625" style="177" customWidth="1"/>
    <col min="24" max="25" width="13.42578125" style="177" customWidth="1"/>
    <col min="26" max="26" width="19.85546875" style="177" customWidth="1"/>
    <col min="27" max="27" width="11.5703125" style="173" customWidth="1"/>
    <col min="28" max="28" width="8.85546875" style="173" customWidth="1"/>
    <col min="29" max="29" width="14.5703125" style="173" customWidth="1"/>
    <col min="30" max="30" width="7.5703125" style="173" customWidth="1"/>
    <col min="31" max="31" width="8.85546875" style="173" customWidth="1"/>
    <col min="32" max="50" width="11.5703125" style="173" customWidth="1"/>
    <col min="51" max="16384" width="11.5703125" style="173"/>
  </cols>
  <sheetData>
    <row r="1" spans="2:27" ht="0.6" customHeight="1"/>
    <row r="2" spans="2:27" ht="4.9000000000000004" customHeight="1"/>
    <row r="3" spans="2:27" ht="26.25" customHeight="1">
      <c r="B3" s="619" t="s">
        <v>386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</row>
    <row r="4" spans="2:27" ht="32.25" customHeight="1" thickBot="1">
      <c r="B4" s="620">
        <f>Resumen_año!C5</f>
        <v>43868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</row>
    <row r="5" spans="2:27" ht="62.25" hidden="1" customHeight="1" thickBot="1">
      <c r="B5" s="690" t="s">
        <v>642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2"/>
      <c r="N5" s="670" t="s">
        <v>0</v>
      </c>
      <c r="O5" s="671"/>
      <c r="P5" s="671"/>
      <c r="Q5" s="671"/>
      <c r="R5" s="671"/>
      <c r="S5" s="672"/>
    </row>
    <row r="6" spans="2:27" ht="51.6" customHeight="1">
      <c r="B6" s="339" t="s">
        <v>1</v>
      </c>
      <c r="C6" s="340" t="s">
        <v>2</v>
      </c>
      <c r="D6" s="340" t="s">
        <v>3</v>
      </c>
      <c r="E6" s="341" t="s">
        <v>4</v>
      </c>
      <c r="F6" s="293" t="s">
        <v>5</v>
      </c>
      <c r="G6" s="289" t="s">
        <v>6</v>
      </c>
      <c r="H6" s="289" t="s">
        <v>7</v>
      </c>
      <c r="I6" s="289" t="s">
        <v>8</v>
      </c>
      <c r="J6" s="290" t="s">
        <v>9</v>
      </c>
      <c r="K6" s="289" t="s">
        <v>10</v>
      </c>
      <c r="L6" s="289" t="s">
        <v>11</v>
      </c>
      <c r="M6" s="295" t="s">
        <v>12</v>
      </c>
      <c r="N6" s="298" t="s">
        <v>13</v>
      </c>
      <c r="O6" s="291" t="s">
        <v>14</v>
      </c>
      <c r="P6" s="291" t="s">
        <v>15</v>
      </c>
      <c r="Q6" s="291" t="s">
        <v>16</v>
      </c>
      <c r="R6" s="291" t="s">
        <v>17</v>
      </c>
      <c r="S6" s="292" t="s">
        <v>126</v>
      </c>
    </row>
    <row r="7" spans="2:27" s="174" customFormat="1" ht="19.899999999999999" customHeight="1">
      <c r="B7" s="675" t="s">
        <v>19</v>
      </c>
      <c r="C7" s="665" t="s">
        <v>304</v>
      </c>
      <c r="D7" s="665" t="s">
        <v>304</v>
      </c>
      <c r="E7" s="677" t="s">
        <v>304</v>
      </c>
      <c r="F7" s="258" t="s">
        <v>388</v>
      </c>
      <c r="G7" s="251">
        <v>2.121</v>
      </c>
      <c r="H7" s="251"/>
      <c r="I7" s="252">
        <f>G7+H7</f>
        <v>2.121</v>
      </c>
      <c r="J7" s="265"/>
      <c r="K7" s="252">
        <f t="shared" ref="K7" si="0">I7-J7</f>
        <v>2.121</v>
      </c>
      <c r="L7" s="250">
        <f>J7/I7</f>
        <v>0</v>
      </c>
      <c r="M7" s="296" t="s">
        <v>24</v>
      </c>
      <c r="N7" s="605">
        <f>G7+G8+G9</f>
        <v>24.097999999999999</v>
      </c>
      <c r="O7" s="582">
        <f>H7+H8+H9</f>
        <v>0</v>
      </c>
      <c r="P7" s="582">
        <f>N7+O7</f>
        <v>24.097999999999999</v>
      </c>
      <c r="Q7" s="582">
        <f>J7+J8+J9</f>
        <v>0</v>
      </c>
      <c r="R7" s="582">
        <f>P7-Q7</f>
        <v>24.097999999999999</v>
      </c>
      <c r="S7" s="583">
        <f>Q7/P7</f>
        <v>0</v>
      </c>
      <c r="T7" s="427"/>
      <c r="U7" s="177"/>
      <c r="V7" s="177"/>
      <c r="W7" s="177"/>
      <c r="X7" s="177"/>
      <c r="Y7" s="177"/>
      <c r="Z7" s="177"/>
      <c r="AA7" s="173"/>
    </row>
    <row r="8" spans="2:27" s="174" customFormat="1" ht="19.899999999999999" customHeight="1">
      <c r="B8" s="675"/>
      <c r="C8" s="665"/>
      <c r="D8" s="665"/>
      <c r="E8" s="677"/>
      <c r="F8" s="249" t="s">
        <v>21</v>
      </c>
      <c r="G8" s="251">
        <v>9.9280000000000008</v>
      </c>
      <c r="H8" s="251"/>
      <c r="I8" s="252">
        <f>G8+H8+K7</f>
        <v>12.049000000000001</v>
      </c>
      <c r="J8" s="265"/>
      <c r="K8" s="253">
        <f t="shared" ref="K8:K13" si="1">I8-J8</f>
        <v>12.049000000000001</v>
      </c>
      <c r="L8" s="250">
        <f t="shared" ref="L8:L21" si="2">J8/I8</f>
        <v>0</v>
      </c>
      <c r="M8" s="296" t="s">
        <v>24</v>
      </c>
      <c r="N8" s="605"/>
      <c r="O8" s="582"/>
      <c r="P8" s="582"/>
      <c r="Q8" s="582"/>
      <c r="R8" s="582"/>
      <c r="S8" s="583"/>
      <c r="T8" s="427">
        <v>54.753</v>
      </c>
      <c r="U8" s="177"/>
      <c r="V8" s="177"/>
      <c r="W8" s="177"/>
      <c r="X8" s="177"/>
      <c r="Y8" s="177"/>
      <c r="Z8" s="177"/>
      <c r="AA8" s="173"/>
    </row>
    <row r="9" spans="2:27" s="174" customFormat="1" ht="19.899999999999999" customHeight="1">
      <c r="B9" s="675"/>
      <c r="C9" s="665"/>
      <c r="D9" s="665"/>
      <c r="E9" s="677"/>
      <c r="F9" s="249" t="s">
        <v>22</v>
      </c>
      <c r="G9" s="251">
        <v>12.048999999999999</v>
      </c>
      <c r="H9" s="251"/>
      <c r="I9" s="253">
        <f>G9+H9+K8</f>
        <v>24.097999999999999</v>
      </c>
      <c r="J9" s="265"/>
      <c r="K9" s="253">
        <f t="shared" si="1"/>
        <v>24.097999999999999</v>
      </c>
      <c r="L9" s="250">
        <f t="shared" si="2"/>
        <v>0</v>
      </c>
      <c r="M9" s="296" t="s">
        <v>24</v>
      </c>
      <c r="N9" s="605"/>
      <c r="O9" s="582"/>
      <c r="P9" s="582"/>
      <c r="Q9" s="582"/>
      <c r="R9" s="582"/>
      <c r="S9" s="583"/>
      <c r="T9" s="427">
        <v>256.34399999999999</v>
      </c>
      <c r="U9" s="177"/>
      <c r="V9" s="177"/>
      <c r="W9" s="177"/>
      <c r="X9" s="177"/>
      <c r="Y9" s="177"/>
      <c r="Z9" s="177"/>
      <c r="AA9" s="173"/>
    </row>
    <row r="10" spans="2:27" s="174" customFormat="1" ht="19.899999999999999" customHeight="1">
      <c r="B10" s="675"/>
      <c r="C10" s="623"/>
      <c r="D10" s="623"/>
      <c r="E10" s="669" t="s">
        <v>328</v>
      </c>
      <c r="F10" s="258" t="s">
        <v>388</v>
      </c>
      <c r="G10" s="251">
        <v>31.745000000000001</v>
      </c>
      <c r="H10" s="251"/>
      <c r="I10" s="252">
        <f>G10+H10</f>
        <v>31.745000000000001</v>
      </c>
      <c r="J10" s="265">
        <f>1.21+0.44</f>
        <v>1.65</v>
      </c>
      <c r="K10" s="253">
        <f t="shared" si="1"/>
        <v>30.095000000000002</v>
      </c>
      <c r="L10" s="250">
        <f t="shared" si="2"/>
        <v>5.197668924240037E-2</v>
      </c>
      <c r="M10" s="296" t="s">
        <v>24</v>
      </c>
      <c r="N10" s="605">
        <f>G10+G11+G12</f>
        <v>360.73500000000001</v>
      </c>
      <c r="O10" s="582">
        <f>H10+H11+H12</f>
        <v>0</v>
      </c>
      <c r="P10" s="582">
        <f>N10+O10</f>
        <v>360.73500000000001</v>
      </c>
      <c r="Q10" s="582">
        <f>J10+J11+J12</f>
        <v>3.36</v>
      </c>
      <c r="R10" s="582">
        <f>P10-Q10</f>
        <v>357.375</v>
      </c>
      <c r="S10" s="583">
        <f>Q10/P10</f>
        <v>9.3143166036009813E-3</v>
      </c>
      <c r="T10" s="427">
        <v>311.09800000000001</v>
      </c>
      <c r="U10" s="177"/>
      <c r="V10" s="177"/>
      <c r="W10" s="177"/>
      <c r="X10" s="177"/>
      <c r="Y10" s="177"/>
      <c r="Z10" s="177"/>
      <c r="AA10" s="173"/>
    </row>
    <row r="11" spans="2:27" s="174" customFormat="1" ht="19.899999999999999" customHeight="1">
      <c r="B11" s="675"/>
      <c r="C11" s="623"/>
      <c r="D11" s="623"/>
      <c r="E11" s="669"/>
      <c r="F11" s="249" t="s">
        <v>21</v>
      </c>
      <c r="G11" s="251">
        <v>148.62200000000001</v>
      </c>
      <c r="H11" s="251"/>
      <c r="I11" s="252">
        <f>G11+H11+K10</f>
        <v>178.71700000000001</v>
      </c>
      <c r="J11" s="265">
        <v>1.71</v>
      </c>
      <c r="K11" s="253">
        <f t="shared" si="1"/>
        <v>177.00700000000001</v>
      </c>
      <c r="L11" s="250">
        <f t="shared" si="2"/>
        <v>9.568200003357263E-3</v>
      </c>
      <c r="M11" s="296" t="s">
        <v>24</v>
      </c>
      <c r="N11" s="605"/>
      <c r="O11" s="582"/>
      <c r="P11" s="582"/>
      <c r="Q11" s="582"/>
      <c r="R11" s="582"/>
      <c r="S11" s="583"/>
      <c r="T11" s="427">
        <f>SUM(T8:T10)</f>
        <v>622.19499999999994</v>
      </c>
      <c r="U11" s="177"/>
      <c r="V11" s="177"/>
      <c r="W11" s="177"/>
      <c r="X11" s="177"/>
      <c r="Y11" s="177"/>
      <c r="Z11" s="177"/>
      <c r="AA11" s="173"/>
    </row>
    <row r="12" spans="2:27" s="174" customFormat="1" ht="19.899999999999999" customHeight="1">
      <c r="B12" s="675"/>
      <c r="C12" s="623"/>
      <c r="D12" s="623"/>
      <c r="E12" s="669"/>
      <c r="F12" s="249" t="s">
        <v>22</v>
      </c>
      <c r="G12" s="251">
        <v>180.36799999999999</v>
      </c>
      <c r="H12" s="251"/>
      <c r="I12" s="253">
        <f>G12+H12+K11</f>
        <v>357.375</v>
      </c>
      <c r="J12" s="265"/>
      <c r="K12" s="253">
        <f t="shared" si="1"/>
        <v>357.375</v>
      </c>
      <c r="L12" s="250">
        <f t="shared" si="2"/>
        <v>0</v>
      </c>
      <c r="M12" s="296" t="s">
        <v>24</v>
      </c>
      <c r="N12" s="605"/>
      <c r="O12" s="582"/>
      <c r="P12" s="582"/>
      <c r="Q12" s="582"/>
      <c r="R12" s="582"/>
      <c r="S12" s="583"/>
      <c r="T12" s="427"/>
      <c r="U12" s="177"/>
      <c r="V12" s="177"/>
      <c r="W12" s="177"/>
      <c r="X12" s="177"/>
      <c r="Y12" s="177"/>
      <c r="Z12" s="177"/>
      <c r="AA12" s="173"/>
    </row>
    <row r="13" spans="2:27" s="190" customFormat="1" ht="19.899999999999999" customHeight="1">
      <c r="B13" s="675"/>
      <c r="C13" s="623"/>
      <c r="D13" s="623"/>
      <c r="E13" s="669" t="s">
        <v>329</v>
      </c>
      <c r="F13" s="249" t="s">
        <v>20</v>
      </c>
      <c r="G13" s="251">
        <v>1.091</v>
      </c>
      <c r="H13" s="251"/>
      <c r="I13" s="252">
        <f>G13+H13</f>
        <v>1.091</v>
      </c>
      <c r="J13" s="265">
        <v>0.03</v>
      </c>
      <c r="K13" s="253">
        <f t="shared" si="1"/>
        <v>1.0609999999999999</v>
      </c>
      <c r="L13" s="250">
        <f t="shared" si="2"/>
        <v>2.7497708524289642E-2</v>
      </c>
      <c r="M13" s="296" t="s">
        <v>24</v>
      </c>
      <c r="N13" s="605">
        <f>G13+G14+G15</f>
        <v>12.394</v>
      </c>
      <c r="O13" s="582">
        <f>H13+H14+H15</f>
        <v>0</v>
      </c>
      <c r="P13" s="582">
        <f>N13+O13</f>
        <v>12.394</v>
      </c>
      <c r="Q13" s="582">
        <f>J13+J14+J15</f>
        <v>0.03</v>
      </c>
      <c r="R13" s="582">
        <f>P13-Q13</f>
        <v>12.364000000000001</v>
      </c>
      <c r="S13" s="583">
        <f>Q13/P13</f>
        <v>2.4205260609972568E-3</v>
      </c>
      <c r="T13" s="427"/>
      <c r="U13" s="177"/>
      <c r="V13" s="177"/>
      <c r="W13" s="177"/>
      <c r="X13" s="177"/>
      <c r="Y13" s="177"/>
      <c r="Z13" s="177"/>
      <c r="AA13" s="182"/>
    </row>
    <row r="14" spans="2:27" s="190" customFormat="1" ht="19.899999999999999" customHeight="1">
      <c r="B14" s="675"/>
      <c r="C14" s="623"/>
      <c r="D14" s="623"/>
      <c r="E14" s="669"/>
      <c r="F14" s="249" t="s">
        <v>21</v>
      </c>
      <c r="G14" s="251">
        <v>5.1059999999999999</v>
      </c>
      <c r="H14" s="251"/>
      <c r="I14" s="253">
        <f>G14+H14+K13</f>
        <v>6.1669999999999998</v>
      </c>
      <c r="J14" s="265"/>
      <c r="K14" s="253">
        <f t="shared" ref="K14:K21" si="3">I14-J14</f>
        <v>6.1669999999999998</v>
      </c>
      <c r="L14" s="250">
        <f t="shared" si="2"/>
        <v>0</v>
      </c>
      <c r="M14" s="296" t="s">
        <v>262</v>
      </c>
      <c r="N14" s="605"/>
      <c r="O14" s="582"/>
      <c r="P14" s="582"/>
      <c r="Q14" s="582"/>
      <c r="R14" s="582"/>
      <c r="S14" s="583"/>
      <c r="T14" s="427"/>
      <c r="U14" s="177"/>
      <c r="V14" s="177"/>
      <c r="W14" s="177"/>
      <c r="X14" s="177"/>
      <c r="Y14" s="177"/>
      <c r="Z14" s="177"/>
      <c r="AA14" s="182"/>
    </row>
    <row r="15" spans="2:27" s="190" customFormat="1" ht="19.899999999999999" customHeight="1">
      <c r="B15" s="675"/>
      <c r="C15" s="623"/>
      <c r="D15" s="623"/>
      <c r="E15" s="669"/>
      <c r="F15" s="249" t="s">
        <v>22</v>
      </c>
      <c r="G15" s="251">
        <v>6.1970000000000001</v>
      </c>
      <c r="H15" s="251"/>
      <c r="I15" s="253">
        <f>G15+H15+K14</f>
        <v>12.364000000000001</v>
      </c>
      <c r="J15" s="265"/>
      <c r="K15" s="253">
        <f t="shared" si="3"/>
        <v>12.364000000000001</v>
      </c>
      <c r="L15" s="250">
        <f t="shared" si="2"/>
        <v>0</v>
      </c>
      <c r="M15" s="296" t="s">
        <v>24</v>
      </c>
      <c r="N15" s="605"/>
      <c r="O15" s="582"/>
      <c r="P15" s="582"/>
      <c r="Q15" s="582"/>
      <c r="R15" s="582"/>
      <c r="S15" s="583"/>
      <c r="T15" s="427"/>
      <c r="U15" s="177"/>
      <c r="V15" s="177"/>
      <c r="W15" s="177"/>
      <c r="X15" s="177"/>
      <c r="Y15" s="177"/>
      <c r="Z15" s="177"/>
      <c r="AA15" s="182"/>
    </row>
    <row r="16" spans="2:27" s="246" customFormat="1" ht="19.899999999999999" customHeight="1">
      <c r="B16" s="675"/>
      <c r="C16" s="623"/>
      <c r="D16" s="623"/>
      <c r="E16" s="669" t="s">
        <v>297</v>
      </c>
      <c r="F16" s="258" t="s">
        <v>388</v>
      </c>
      <c r="G16" s="251">
        <v>12.725</v>
      </c>
      <c r="H16" s="251"/>
      <c r="I16" s="252">
        <f>G16+H16</f>
        <v>12.725</v>
      </c>
      <c r="J16" s="265">
        <f>0.127+0.018</f>
        <v>0.14499999999999999</v>
      </c>
      <c r="K16" s="253">
        <f t="shared" si="3"/>
        <v>12.58</v>
      </c>
      <c r="L16" s="250">
        <f t="shared" si="2"/>
        <v>1.1394891944990177E-2</v>
      </c>
      <c r="M16" s="296" t="s">
        <v>24</v>
      </c>
      <c r="N16" s="605">
        <f>G16+G17+G18</f>
        <v>144.61000000000001</v>
      </c>
      <c r="O16" s="582">
        <f>H16+H17+H18</f>
        <v>0</v>
      </c>
      <c r="P16" s="582">
        <f>N16+O16</f>
        <v>144.61000000000001</v>
      </c>
      <c r="Q16" s="582">
        <f>J16+J17+J18</f>
        <v>0.14499999999999999</v>
      </c>
      <c r="R16" s="582">
        <f>P16-Q16</f>
        <v>144.465</v>
      </c>
      <c r="S16" s="583">
        <f>Q16/P16</f>
        <v>1.00269690892746E-3</v>
      </c>
      <c r="T16" s="427"/>
      <c r="U16" s="177"/>
      <c r="V16" s="177"/>
      <c r="W16" s="177"/>
      <c r="X16" s="177"/>
      <c r="Y16" s="177"/>
      <c r="Z16" s="177"/>
      <c r="AA16" s="245"/>
    </row>
    <row r="17" spans="2:27" s="246" customFormat="1" ht="19.899999999999999" customHeight="1">
      <c r="B17" s="675"/>
      <c r="C17" s="623"/>
      <c r="D17" s="623"/>
      <c r="E17" s="669"/>
      <c r="F17" s="249" t="s">
        <v>21</v>
      </c>
      <c r="G17" s="251">
        <v>59.58</v>
      </c>
      <c r="H17" s="251"/>
      <c r="I17" s="253">
        <f>G17+H17+K16</f>
        <v>72.16</v>
      </c>
      <c r="J17" s="265"/>
      <c r="K17" s="253">
        <f t="shared" si="3"/>
        <v>72.16</v>
      </c>
      <c r="L17" s="250">
        <f t="shared" si="2"/>
        <v>0</v>
      </c>
      <c r="M17" s="296" t="s">
        <v>24</v>
      </c>
      <c r="N17" s="605"/>
      <c r="O17" s="582"/>
      <c r="P17" s="582"/>
      <c r="Q17" s="582"/>
      <c r="R17" s="582"/>
      <c r="S17" s="583"/>
      <c r="T17" s="427"/>
      <c r="U17" s="177"/>
      <c r="V17" s="177"/>
      <c r="W17" s="177"/>
      <c r="X17" s="177"/>
      <c r="Y17" s="177"/>
      <c r="Z17" s="177"/>
      <c r="AA17" s="245"/>
    </row>
    <row r="18" spans="2:27" s="246" customFormat="1" ht="19.899999999999999" customHeight="1">
      <c r="B18" s="675"/>
      <c r="C18" s="624"/>
      <c r="D18" s="624"/>
      <c r="E18" s="669"/>
      <c r="F18" s="249" t="s">
        <v>22</v>
      </c>
      <c r="G18" s="251">
        <v>72.305000000000007</v>
      </c>
      <c r="H18" s="251"/>
      <c r="I18" s="252">
        <f t="shared" ref="I18" si="4">G18+H18+K17</f>
        <v>144.465</v>
      </c>
      <c r="J18" s="265"/>
      <c r="K18" s="253">
        <f t="shared" si="3"/>
        <v>144.465</v>
      </c>
      <c r="L18" s="250">
        <f t="shared" si="2"/>
        <v>0</v>
      </c>
      <c r="M18" s="296" t="s">
        <v>24</v>
      </c>
      <c r="N18" s="605"/>
      <c r="O18" s="582"/>
      <c r="P18" s="582"/>
      <c r="Q18" s="582"/>
      <c r="R18" s="582"/>
      <c r="S18" s="583"/>
      <c r="T18" s="427"/>
      <c r="U18" s="177"/>
      <c r="V18" s="177"/>
      <c r="W18" s="177"/>
      <c r="X18" s="177"/>
      <c r="Y18" s="177"/>
      <c r="Z18" s="177"/>
      <c r="AA18" s="245"/>
    </row>
    <row r="19" spans="2:27" s="174" customFormat="1" ht="19.899999999999999" customHeight="1">
      <c r="B19" s="675"/>
      <c r="C19" s="665" t="s">
        <v>303</v>
      </c>
      <c r="D19" s="665" t="s">
        <v>303</v>
      </c>
      <c r="E19" s="667" t="s">
        <v>303</v>
      </c>
      <c r="F19" s="258" t="s">
        <v>388</v>
      </c>
      <c r="G19" s="251">
        <v>7.0720000000000001</v>
      </c>
      <c r="H19" s="251"/>
      <c r="I19" s="253">
        <f>G19+H19+K18</f>
        <v>151.53700000000001</v>
      </c>
      <c r="J19" s="265">
        <v>1.635</v>
      </c>
      <c r="K19" s="253">
        <f t="shared" si="3"/>
        <v>149.90200000000002</v>
      </c>
      <c r="L19" s="250">
        <f t="shared" si="2"/>
        <v>1.0789444162151817E-2</v>
      </c>
      <c r="M19" s="296" t="s">
        <v>24</v>
      </c>
      <c r="N19" s="605">
        <f>G19+G20+G21</f>
        <v>80.359000000000009</v>
      </c>
      <c r="O19" s="582">
        <f>H19+H20+H21</f>
        <v>0</v>
      </c>
      <c r="P19" s="582">
        <f>N19+O19</f>
        <v>80.359000000000009</v>
      </c>
      <c r="Q19" s="582">
        <f>J19+J20+J21</f>
        <v>1.9790000000000001</v>
      </c>
      <c r="R19" s="582">
        <f>P19-Q19</f>
        <v>78.38000000000001</v>
      </c>
      <c r="S19" s="583">
        <f>Q19/P19</f>
        <v>2.4626986398536565E-2</v>
      </c>
      <c r="T19" s="427"/>
      <c r="U19" s="177"/>
      <c r="V19" s="177"/>
      <c r="W19" s="177"/>
      <c r="X19" s="177"/>
      <c r="Y19" s="177"/>
      <c r="Z19" s="177"/>
      <c r="AA19" s="173"/>
    </row>
    <row r="20" spans="2:27" s="174" customFormat="1" ht="19.899999999999999" customHeight="1">
      <c r="B20" s="675"/>
      <c r="C20" s="665"/>
      <c r="D20" s="665"/>
      <c r="E20" s="667"/>
      <c r="F20" s="249" t="s">
        <v>21</v>
      </c>
      <c r="G20" s="251">
        <v>33.107999999999997</v>
      </c>
      <c r="H20" s="251"/>
      <c r="I20" s="253">
        <f>G20+H20+K19</f>
        <v>183.01000000000002</v>
      </c>
      <c r="J20" s="265">
        <v>0.34399999999999997</v>
      </c>
      <c r="K20" s="253">
        <f t="shared" si="3"/>
        <v>182.66600000000003</v>
      </c>
      <c r="L20" s="250">
        <f t="shared" si="2"/>
        <v>1.8796787060816344E-3</v>
      </c>
      <c r="M20" s="296" t="s">
        <v>24</v>
      </c>
      <c r="N20" s="605"/>
      <c r="O20" s="582"/>
      <c r="P20" s="582"/>
      <c r="Q20" s="582"/>
      <c r="R20" s="582"/>
      <c r="S20" s="583"/>
      <c r="T20" s="427"/>
      <c r="U20" s="177"/>
      <c r="V20" s="177"/>
      <c r="W20" s="177"/>
      <c r="X20" s="177"/>
      <c r="Y20" s="177"/>
      <c r="Z20" s="177"/>
      <c r="AA20" s="173"/>
    </row>
    <row r="21" spans="2:27" s="174" customFormat="1" ht="19.899999999999999" customHeight="1" thickBot="1">
      <c r="B21" s="676"/>
      <c r="C21" s="666"/>
      <c r="D21" s="666"/>
      <c r="E21" s="668"/>
      <c r="F21" s="294" t="s">
        <v>22</v>
      </c>
      <c r="G21" s="180">
        <v>40.179000000000002</v>
      </c>
      <c r="H21" s="180"/>
      <c r="I21" s="181">
        <f>G21+H21+K20</f>
        <v>222.84500000000003</v>
      </c>
      <c r="J21" s="266"/>
      <c r="K21" s="181">
        <f t="shared" si="3"/>
        <v>222.84500000000003</v>
      </c>
      <c r="L21" s="250">
        <f t="shared" si="2"/>
        <v>0</v>
      </c>
      <c r="M21" s="297" t="s">
        <v>24</v>
      </c>
      <c r="N21" s="642"/>
      <c r="O21" s="643"/>
      <c r="P21" s="643"/>
      <c r="Q21" s="643"/>
      <c r="R21" s="643"/>
      <c r="S21" s="650"/>
      <c r="T21" s="427"/>
      <c r="U21" s="177"/>
      <c r="V21" s="177"/>
      <c r="W21" s="177"/>
      <c r="X21" s="177"/>
      <c r="Y21" s="177"/>
      <c r="Z21" s="177"/>
      <c r="AA21" s="173"/>
    </row>
    <row r="22" spans="2:27" s="275" customFormat="1" ht="24.6" customHeight="1" thickBot="1">
      <c r="B22" s="299"/>
      <c r="C22" s="299"/>
      <c r="D22" s="299"/>
      <c r="E22" s="300"/>
      <c r="F22" s="300"/>
      <c r="G22" s="300">
        <f>SUM(G7:G21)</f>
        <v>622.19599999999991</v>
      </c>
      <c r="H22" s="301"/>
      <c r="I22" s="300">
        <f>SUM(I7:I21)</f>
        <v>1412.4690000000003</v>
      </c>
      <c r="J22" s="302">
        <f>SUM(J7:J21)</f>
        <v>5.5140000000000002</v>
      </c>
      <c r="K22" s="300">
        <f>SUM(K7:K21)</f>
        <v>1406.9550000000002</v>
      </c>
      <c r="L22" s="300"/>
      <c r="M22" s="303" t="s">
        <v>262</v>
      </c>
      <c r="N22" s="434">
        <f>SUM(N7:N21)</f>
        <v>622.19600000000003</v>
      </c>
      <c r="O22" s="434">
        <f>SUM(O7:O21)</f>
        <v>0</v>
      </c>
      <c r="P22" s="434">
        <f>+N22+O22</f>
        <v>622.19600000000003</v>
      </c>
      <c r="Q22" s="434">
        <f>SUM(Q7:Q21)</f>
        <v>5.5139999999999993</v>
      </c>
      <c r="R22" s="434">
        <f>+P22-Q22</f>
        <v>616.68200000000002</v>
      </c>
      <c r="S22" s="435">
        <f>+Q22/P22</f>
        <v>8.8621591909944768E-3</v>
      </c>
      <c r="T22" s="428">
        <v>502.05</v>
      </c>
      <c r="U22" s="275">
        <f>+G22-T22</f>
        <v>120.1459999999999</v>
      </c>
      <c r="V22" s="275">
        <f>+T22+U22</f>
        <v>622.19599999999991</v>
      </c>
    </row>
    <row r="23" spans="2:27" s="174" customFormat="1" ht="19.899999999999999" customHeight="1">
      <c r="B23" s="660" t="s">
        <v>332</v>
      </c>
      <c r="C23" s="601" t="s">
        <v>670</v>
      </c>
      <c r="D23" s="601" t="s">
        <v>304</v>
      </c>
      <c r="E23" s="663" t="s">
        <v>413</v>
      </c>
      <c r="F23" s="305" t="s">
        <v>388</v>
      </c>
      <c r="G23" s="188">
        <v>59.607999999999997</v>
      </c>
      <c r="H23" s="185"/>
      <c r="I23" s="186">
        <f>G23+H23</f>
        <v>59.607999999999997</v>
      </c>
      <c r="J23" s="262">
        <v>37.814</v>
      </c>
      <c r="K23" s="191">
        <f t="shared" ref="K23:K51" si="5">I23-J23</f>
        <v>21.793999999999997</v>
      </c>
      <c r="L23" s="192">
        <f t="shared" ref="L23:L51" si="6">J23/I23</f>
        <v>0.63437793584753732</v>
      </c>
      <c r="M23" s="306" t="s">
        <v>262</v>
      </c>
      <c r="N23" s="626">
        <f>G23+G24+G25</f>
        <v>677.36099999999999</v>
      </c>
      <c r="O23" s="628">
        <f>H23+H24+H25</f>
        <v>0</v>
      </c>
      <c r="P23" s="628">
        <f>N23+O23</f>
        <v>677.36099999999999</v>
      </c>
      <c r="Q23" s="628">
        <f>J23+J24+J25</f>
        <v>48.405000000000001</v>
      </c>
      <c r="R23" s="628">
        <f>P23-Q23</f>
        <v>628.95600000000002</v>
      </c>
      <c r="S23" s="648">
        <f>Q23/P23</f>
        <v>7.146115586814121E-2</v>
      </c>
      <c r="T23" s="429"/>
      <c r="U23" s="451"/>
      <c r="V23" s="177"/>
      <c r="W23" s="177"/>
      <c r="X23" s="177"/>
      <c r="Y23" s="177"/>
      <c r="Z23" s="177"/>
      <c r="AA23" s="173"/>
    </row>
    <row r="24" spans="2:27" s="174" customFormat="1" ht="19.899999999999999" customHeight="1">
      <c r="B24" s="661"/>
      <c r="C24" s="602"/>
      <c r="D24" s="602"/>
      <c r="E24" s="664"/>
      <c r="F24" s="187" t="s">
        <v>21</v>
      </c>
      <c r="G24" s="188">
        <v>279.07299999999998</v>
      </c>
      <c r="H24" s="188"/>
      <c r="I24" s="183">
        <f>G24+H24+K23</f>
        <v>300.86699999999996</v>
      </c>
      <c r="J24" s="263">
        <v>10.590999999999999</v>
      </c>
      <c r="K24" s="183">
        <f t="shared" si="5"/>
        <v>290.27599999999995</v>
      </c>
      <c r="L24" s="192">
        <f t="shared" si="6"/>
        <v>3.5201600707289268E-2</v>
      </c>
      <c r="M24" s="307" t="s">
        <v>262</v>
      </c>
      <c r="N24" s="605"/>
      <c r="O24" s="582"/>
      <c r="P24" s="582"/>
      <c r="Q24" s="582"/>
      <c r="R24" s="582"/>
      <c r="S24" s="583"/>
      <c r="T24" s="429"/>
      <c r="U24" s="451"/>
      <c r="V24" s="177"/>
      <c r="W24" s="177"/>
      <c r="X24" s="177"/>
      <c r="Y24" s="177"/>
      <c r="Z24" s="177"/>
      <c r="AA24" s="173"/>
    </row>
    <row r="25" spans="2:27" s="174" customFormat="1" ht="19.899999999999999" customHeight="1">
      <c r="B25" s="661"/>
      <c r="C25" s="602"/>
      <c r="D25" s="602"/>
      <c r="E25" s="664"/>
      <c r="F25" s="187" t="s">
        <v>22</v>
      </c>
      <c r="G25" s="188">
        <v>338.68</v>
      </c>
      <c r="H25" s="188"/>
      <c r="I25" s="183">
        <f>G25+H25+K24</f>
        <v>628.9559999999999</v>
      </c>
      <c r="J25" s="263"/>
      <c r="K25" s="183">
        <f t="shared" si="5"/>
        <v>628.9559999999999</v>
      </c>
      <c r="L25" s="192">
        <f t="shared" si="6"/>
        <v>0</v>
      </c>
      <c r="M25" s="307" t="s">
        <v>262</v>
      </c>
      <c r="N25" s="605"/>
      <c r="O25" s="582"/>
      <c r="P25" s="582"/>
      <c r="Q25" s="582"/>
      <c r="R25" s="582"/>
      <c r="S25" s="583"/>
      <c r="T25" s="429"/>
      <c r="U25" s="451"/>
      <c r="V25" s="177"/>
      <c r="W25" s="177"/>
      <c r="X25" s="177"/>
      <c r="Y25" s="177"/>
      <c r="Z25" s="177"/>
      <c r="AA25" s="173"/>
    </row>
    <row r="26" spans="2:27" s="174" customFormat="1" ht="19.899999999999999" customHeight="1">
      <c r="B26" s="661"/>
      <c r="C26" s="602" t="s">
        <v>302</v>
      </c>
      <c r="D26" s="602" t="s">
        <v>302</v>
      </c>
      <c r="E26" s="659" t="s">
        <v>333</v>
      </c>
      <c r="F26" s="259" t="s">
        <v>388</v>
      </c>
      <c r="G26" s="188">
        <v>112.88</v>
      </c>
      <c r="H26" s="188"/>
      <c r="I26" s="183">
        <f>G26+H26</f>
        <v>112.88</v>
      </c>
      <c r="J26" s="263">
        <f>38.723+0.594</f>
        <v>39.317</v>
      </c>
      <c r="K26" s="183">
        <f t="shared" si="5"/>
        <v>73.562999999999988</v>
      </c>
      <c r="L26" s="192">
        <f t="shared" si="6"/>
        <v>0.34830793763288448</v>
      </c>
      <c r="M26" s="307" t="s">
        <v>262</v>
      </c>
      <c r="N26" s="605">
        <f>G26+G27+G28</f>
        <v>1282.693</v>
      </c>
      <c r="O26" s="582">
        <f>H26+H27+H28</f>
        <v>0</v>
      </c>
      <c r="P26" s="582">
        <f>N26+O26</f>
        <v>1282.693</v>
      </c>
      <c r="Q26" s="582">
        <f>J26+J27+J28</f>
        <v>56.075000000000003</v>
      </c>
      <c r="R26" s="582">
        <f>P26-Q26</f>
        <v>1226.6179999999999</v>
      </c>
      <c r="S26" s="583">
        <f>Q26/P26</f>
        <v>4.3716618083984242E-2</v>
      </c>
      <c r="T26" s="429"/>
      <c r="U26" s="451"/>
      <c r="V26" s="177"/>
      <c r="W26" s="177"/>
      <c r="X26" s="177"/>
      <c r="Y26" s="177"/>
      <c r="Z26" s="177"/>
      <c r="AA26" s="173"/>
    </row>
    <row r="27" spans="2:27" s="174" customFormat="1" ht="19.899999999999999" customHeight="1">
      <c r="B27" s="661"/>
      <c r="C27" s="602"/>
      <c r="D27" s="602"/>
      <c r="E27" s="659"/>
      <c r="F27" s="187" t="s">
        <v>21</v>
      </c>
      <c r="G27" s="188">
        <v>528.44600000000003</v>
      </c>
      <c r="H27" s="188"/>
      <c r="I27" s="183">
        <f>G27+H27+K26</f>
        <v>602.00900000000001</v>
      </c>
      <c r="J27" s="263">
        <v>16.757999999999999</v>
      </c>
      <c r="K27" s="183">
        <f>I27-J27</f>
        <v>585.25099999999998</v>
      </c>
      <c r="L27" s="192">
        <f t="shared" si="6"/>
        <v>2.783679313764412E-2</v>
      </c>
      <c r="M27" s="307" t="s">
        <v>262</v>
      </c>
      <c r="N27" s="605"/>
      <c r="O27" s="582"/>
      <c r="P27" s="582"/>
      <c r="Q27" s="582"/>
      <c r="R27" s="582"/>
      <c r="S27" s="583"/>
      <c r="T27" s="429"/>
      <c r="U27" s="451"/>
      <c r="V27" s="177"/>
      <c r="W27" s="177"/>
      <c r="X27" s="177"/>
      <c r="Y27" s="177"/>
      <c r="Z27" s="177"/>
      <c r="AA27" s="173"/>
    </row>
    <row r="28" spans="2:27" s="174" customFormat="1" ht="19.899999999999999" customHeight="1">
      <c r="B28" s="661"/>
      <c r="C28" s="602"/>
      <c r="D28" s="602"/>
      <c r="E28" s="659"/>
      <c r="F28" s="187" t="s">
        <v>22</v>
      </c>
      <c r="G28" s="188">
        <v>641.36699999999996</v>
      </c>
      <c r="H28" s="499"/>
      <c r="I28" s="183">
        <f>G28+H28+K27</f>
        <v>1226.6179999999999</v>
      </c>
      <c r="J28" s="263"/>
      <c r="K28" s="183">
        <f>I28-J28</f>
        <v>1226.6179999999999</v>
      </c>
      <c r="L28" s="192">
        <f t="shared" si="6"/>
        <v>0</v>
      </c>
      <c r="M28" s="307" t="s">
        <v>262</v>
      </c>
      <c r="N28" s="605"/>
      <c r="O28" s="582"/>
      <c r="P28" s="582"/>
      <c r="Q28" s="582"/>
      <c r="R28" s="582"/>
      <c r="S28" s="583"/>
      <c r="T28" s="429"/>
      <c r="U28" s="451"/>
      <c r="V28" s="177"/>
      <c r="W28" s="177"/>
      <c r="X28" s="177"/>
      <c r="Y28" s="177"/>
      <c r="Z28" s="177"/>
      <c r="AA28" s="173"/>
    </row>
    <row r="29" spans="2:27" s="174" customFormat="1" ht="19.899999999999999" customHeight="1">
      <c r="B29" s="661"/>
      <c r="C29" s="602"/>
      <c r="D29" s="602"/>
      <c r="E29" s="659" t="s">
        <v>334</v>
      </c>
      <c r="F29" s="259" t="s">
        <v>388</v>
      </c>
      <c r="G29" s="188">
        <v>11.385999999999999</v>
      </c>
      <c r="H29" s="188"/>
      <c r="I29" s="183">
        <f>G29+H29</f>
        <v>11.385999999999999</v>
      </c>
      <c r="J29" s="263">
        <v>1.095</v>
      </c>
      <c r="K29" s="183">
        <f t="shared" si="5"/>
        <v>10.290999999999999</v>
      </c>
      <c r="L29" s="192">
        <f t="shared" si="6"/>
        <v>9.6170735991568598E-2</v>
      </c>
      <c r="M29" s="307" t="s">
        <v>262</v>
      </c>
      <c r="N29" s="605">
        <f>G29+G30+G31</f>
        <v>129.38400000000001</v>
      </c>
      <c r="O29" s="582">
        <f>H29+H30+H31</f>
        <v>0</v>
      </c>
      <c r="P29" s="582">
        <f>N29+O29</f>
        <v>129.38400000000001</v>
      </c>
      <c r="Q29" s="582">
        <f>J29+J30+J31</f>
        <v>1.1950000000000001</v>
      </c>
      <c r="R29" s="582">
        <f>P29-Q29</f>
        <v>128.18900000000002</v>
      </c>
      <c r="S29" s="583">
        <f>Q29/P29</f>
        <v>9.2360724664564391E-3</v>
      </c>
      <c r="T29" s="429"/>
      <c r="U29" s="451"/>
      <c r="V29" s="177"/>
      <c r="W29" s="177"/>
      <c r="X29" s="177"/>
      <c r="Y29" s="177"/>
      <c r="Z29" s="177"/>
      <c r="AA29" s="173"/>
    </row>
    <row r="30" spans="2:27" s="174" customFormat="1" ht="19.899999999999999" customHeight="1">
      <c r="B30" s="661"/>
      <c r="C30" s="602"/>
      <c r="D30" s="602"/>
      <c r="E30" s="659"/>
      <c r="F30" s="187" t="s">
        <v>21</v>
      </c>
      <c r="G30" s="188">
        <v>53.304000000000002</v>
      </c>
      <c r="H30" s="188"/>
      <c r="I30" s="183">
        <f>G30+H30+K29</f>
        <v>63.594999999999999</v>
      </c>
      <c r="J30" s="263">
        <v>0.1</v>
      </c>
      <c r="K30" s="183">
        <f t="shared" si="5"/>
        <v>63.494999999999997</v>
      </c>
      <c r="L30" s="192">
        <f t="shared" si="6"/>
        <v>1.5724506643604059E-3</v>
      </c>
      <c r="M30" s="307" t="s">
        <v>262</v>
      </c>
      <c r="N30" s="605"/>
      <c r="O30" s="582"/>
      <c r="P30" s="582"/>
      <c r="Q30" s="582"/>
      <c r="R30" s="582"/>
      <c r="S30" s="583"/>
      <c r="T30" s="429"/>
      <c r="U30" s="451"/>
      <c r="V30" s="177"/>
      <c r="W30" s="177"/>
      <c r="X30" s="177"/>
      <c r="Y30" s="177"/>
      <c r="Z30" s="177"/>
      <c r="AA30" s="173"/>
    </row>
    <row r="31" spans="2:27" s="174" customFormat="1" ht="19.899999999999999" customHeight="1">
      <c r="B31" s="661"/>
      <c r="C31" s="602"/>
      <c r="D31" s="602"/>
      <c r="E31" s="659"/>
      <c r="F31" s="187" t="s">
        <v>22</v>
      </c>
      <c r="G31" s="188">
        <v>64.694000000000003</v>
      </c>
      <c r="H31" s="188"/>
      <c r="I31" s="183">
        <f>G31+H31+K30</f>
        <v>128.18899999999999</v>
      </c>
      <c r="J31" s="263"/>
      <c r="K31" s="183">
        <f t="shared" si="5"/>
        <v>128.18899999999999</v>
      </c>
      <c r="L31" s="192">
        <f t="shared" si="6"/>
        <v>0</v>
      </c>
      <c r="M31" s="307" t="s">
        <v>262</v>
      </c>
      <c r="N31" s="605"/>
      <c r="O31" s="582"/>
      <c r="P31" s="582"/>
      <c r="Q31" s="582"/>
      <c r="R31" s="582"/>
      <c r="S31" s="583"/>
      <c r="T31" s="429"/>
      <c r="U31" s="451"/>
      <c r="V31" s="177"/>
      <c r="W31" s="177"/>
      <c r="X31" s="177"/>
      <c r="Y31" s="177"/>
      <c r="Z31" s="177"/>
      <c r="AA31" s="173"/>
    </row>
    <row r="32" spans="2:27" s="174" customFormat="1" ht="19.899999999999999" customHeight="1">
      <c r="B32" s="661"/>
      <c r="C32" s="602"/>
      <c r="D32" s="602"/>
      <c r="E32" s="659" t="s">
        <v>335</v>
      </c>
      <c r="F32" s="259" t="s">
        <v>388</v>
      </c>
      <c r="G32" s="188">
        <v>16.478000000000002</v>
      </c>
      <c r="H32" s="183"/>
      <c r="I32" s="183">
        <f>G32+H32</f>
        <v>16.478000000000002</v>
      </c>
      <c r="J32" s="263">
        <v>0.37</v>
      </c>
      <c r="K32" s="183">
        <f t="shared" si="5"/>
        <v>16.108000000000001</v>
      </c>
      <c r="L32" s="192">
        <f t="shared" si="6"/>
        <v>2.2454181332686004E-2</v>
      </c>
      <c r="M32" s="307" t="s">
        <v>262</v>
      </c>
      <c r="N32" s="605">
        <f>G32+G33+G34</f>
        <v>187.24299999999999</v>
      </c>
      <c r="O32" s="582">
        <f>H32+H33+H34</f>
        <v>0</v>
      </c>
      <c r="P32" s="582">
        <f>N32+O32</f>
        <v>187.24299999999999</v>
      </c>
      <c r="Q32" s="582">
        <f>J32+J33+J34</f>
        <v>0.65500000000000003</v>
      </c>
      <c r="R32" s="582">
        <f>P32-Q32</f>
        <v>186.58799999999999</v>
      </c>
      <c r="S32" s="583">
        <f>Q32/P32</f>
        <v>3.4981281009169906E-3</v>
      </c>
      <c r="T32" s="429">
        <v>197.7</v>
      </c>
      <c r="U32" s="451">
        <f>G26+G29+G32+G35+G38</f>
        <v>197.7</v>
      </c>
      <c r="V32" s="177">
        <f>T32-U32</f>
        <v>0</v>
      </c>
      <c r="W32" s="177"/>
      <c r="X32" s="177"/>
      <c r="Y32" s="177"/>
      <c r="Z32" s="177"/>
      <c r="AA32" s="173"/>
    </row>
    <row r="33" spans="2:27" s="174" customFormat="1" ht="19.899999999999999" customHeight="1">
      <c r="B33" s="661"/>
      <c r="C33" s="602"/>
      <c r="D33" s="602"/>
      <c r="E33" s="659"/>
      <c r="F33" s="187" t="s">
        <v>21</v>
      </c>
      <c r="G33" s="188">
        <v>77.141000000000005</v>
      </c>
      <c r="H33" s="188"/>
      <c r="I33" s="183">
        <f>G33+H33+K32</f>
        <v>93.249000000000009</v>
      </c>
      <c r="J33" s="263">
        <v>0.28499999999999998</v>
      </c>
      <c r="K33" s="183">
        <f t="shared" si="5"/>
        <v>92.964000000000013</v>
      </c>
      <c r="L33" s="192">
        <f t="shared" si="6"/>
        <v>3.0563330437859918E-3</v>
      </c>
      <c r="M33" s="307" t="s">
        <v>262</v>
      </c>
      <c r="N33" s="605"/>
      <c r="O33" s="582"/>
      <c r="P33" s="582"/>
      <c r="Q33" s="582"/>
      <c r="R33" s="582"/>
      <c r="S33" s="583"/>
      <c r="T33" s="429">
        <v>925.59699999999998</v>
      </c>
      <c r="U33" s="451">
        <f>G27+G30+G33+G36+G39</f>
        <v>925.52699999999993</v>
      </c>
      <c r="V33" s="177">
        <f t="shared" ref="V33:V35" si="7">T33-U33</f>
        <v>7.0000000000050022E-2</v>
      </c>
      <c r="W33" s="177"/>
      <c r="X33" s="177">
        <v>528.44600000000003</v>
      </c>
      <c r="Y33" s="177"/>
      <c r="Z33" s="177"/>
      <c r="AA33" s="173"/>
    </row>
    <row r="34" spans="2:27" s="174" customFormat="1" ht="19.899999999999999" customHeight="1">
      <c r="B34" s="661"/>
      <c r="C34" s="602"/>
      <c r="D34" s="602"/>
      <c r="E34" s="659"/>
      <c r="F34" s="187" t="s">
        <v>22</v>
      </c>
      <c r="G34" s="188">
        <v>93.623999999999995</v>
      </c>
      <c r="H34" s="188"/>
      <c r="I34" s="183">
        <f>G34+H34+K33</f>
        <v>186.58800000000002</v>
      </c>
      <c r="J34" s="263"/>
      <c r="K34" s="183">
        <f t="shared" si="5"/>
        <v>186.58800000000002</v>
      </c>
      <c r="L34" s="192">
        <f t="shared" si="6"/>
        <v>0</v>
      </c>
      <c r="M34" s="307" t="s">
        <v>262</v>
      </c>
      <c r="N34" s="605"/>
      <c r="O34" s="582"/>
      <c r="P34" s="582"/>
      <c r="Q34" s="582"/>
      <c r="R34" s="582"/>
      <c r="S34" s="583"/>
      <c r="T34" s="429">
        <v>1123.297</v>
      </c>
      <c r="U34" s="451">
        <f>G28+G31+G34+G37+G40</f>
        <v>1123.297</v>
      </c>
      <c r="V34" s="177">
        <f t="shared" si="7"/>
        <v>0</v>
      </c>
      <c r="W34" s="177"/>
      <c r="X34" s="177">
        <v>53.304000000000002</v>
      </c>
      <c r="Y34" s="177"/>
      <c r="Z34" s="177"/>
      <c r="AA34" s="173"/>
    </row>
    <row r="35" spans="2:27" s="174" customFormat="1" ht="19.899999999999999" customHeight="1">
      <c r="B35" s="661"/>
      <c r="C35" s="602"/>
      <c r="D35" s="602"/>
      <c r="E35" s="659" t="s">
        <v>336</v>
      </c>
      <c r="F35" s="259" t="s">
        <v>388</v>
      </c>
      <c r="G35" s="188">
        <v>30.065000000000001</v>
      </c>
      <c r="H35" s="188"/>
      <c r="I35" s="183">
        <f>G35+H35</f>
        <v>30.065000000000001</v>
      </c>
      <c r="J35" s="263">
        <v>17.2</v>
      </c>
      <c r="K35" s="183">
        <f t="shared" si="5"/>
        <v>12.865000000000002</v>
      </c>
      <c r="L35" s="192">
        <f t="shared" si="6"/>
        <v>0.57209379677365702</v>
      </c>
      <c r="M35" s="307" t="s">
        <v>262</v>
      </c>
      <c r="N35" s="605">
        <f>G35+G36+G37</f>
        <v>341.64099999999996</v>
      </c>
      <c r="O35" s="582">
        <f>H35+H36+H37</f>
        <v>0</v>
      </c>
      <c r="P35" s="582">
        <f>N35+O35</f>
        <v>341.64099999999996</v>
      </c>
      <c r="Q35" s="582">
        <f>J35+J36+J37</f>
        <v>22.83</v>
      </c>
      <c r="R35" s="582">
        <f>P35-Q35</f>
        <v>318.81099999999998</v>
      </c>
      <c r="S35" s="583">
        <f>Q35/P35</f>
        <v>6.682453218436897E-2</v>
      </c>
      <c r="T35" s="429">
        <f>SUM(T32:T34)</f>
        <v>2246.5940000000001</v>
      </c>
      <c r="U35" s="451">
        <f>SUM(U32:U34)</f>
        <v>2246.5239999999999</v>
      </c>
      <c r="V35" s="177">
        <f t="shared" si="7"/>
        <v>7.0000000000163709E-2</v>
      </c>
      <c r="W35" s="177"/>
      <c r="X35" s="177">
        <v>77.141000000000005</v>
      </c>
      <c r="Y35" s="177"/>
      <c r="Z35" s="177"/>
      <c r="AA35" s="173"/>
    </row>
    <row r="36" spans="2:27" s="174" customFormat="1" ht="19.899999999999999" customHeight="1">
      <c r="B36" s="661"/>
      <c r="C36" s="602"/>
      <c r="D36" s="602"/>
      <c r="E36" s="659"/>
      <c r="F36" s="187" t="s">
        <v>21</v>
      </c>
      <c r="G36" s="188">
        <v>140.75</v>
      </c>
      <c r="H36" s="188"/>
      <c r="I36" s="183">
        <f>G36+H36+K35</f>
        <v>153.61500000000001</v>
      </c>
      <c r="J36" s="263">
        <v>5.63</v>
      </c>
      <c r="K36" s="183">
        <f>I36-J36</f>
        <v>147.98500000000001</v>
      </c>
      <c r="L36" s="192">
        <f t="shared" si="6"/>
        <v>3.6650066725254692E-2</v>
      </c>
      <c r="M36" s="307" t="s">
        <v>262</v>
      </c>
      <c r="N36" s="605"/>
      <c r="O36" s="582"/>
      <c r="P36" s="582"/>
      <c r="Q36" s="582"/>
      <c r="R36" s="582"/>
      <c r="S36" s="583"/>
      <c r="T36" s="429"/>
      <c r="U36" s="451"/>
      <c r="V36" s="177"/>
      <c r="W36" s="177"/>
      <c r="X36" s="177">
        <v>140.75</v>
      </c>
      <c r="Y36" s="177"/>
      <c r="Z36" s="177"/>
      <c r="AA36" s="173"/>
    </row>
    <row r="37" spans="2:27" s="174" customFormat="1" ht="19.899999999999999" customHeight="1">
      <c r="B37" s="661"/>
      <c r="C37" s="602"/>
      <c r="D37" s="602"/>
      <c r="E37" s="659"/>
      <c r="F37" s="187" t="s">
        <v>22</v>
      </c>
      <c r="G37" s="188">
        <v>170.82599999999999</v>
      </c>
      <c r="H37" s="188"/>
      <c r="I37" s="183">
        <f>G37+H37+K36</f>
        <v>318.81100000000004</v>
      </c>
      <c r="J37" s="263"/>
      <c r="K37" s="183">
        <f t="shared" si="5"/>
        <v>318.81100000000004</v>
      </c>
      <c r="L37" s="192">
        <f t="shared" si="6"/>
        <v>0</v>
      </c>
      <c r="M37" s="307" t="s">
        <v>262</v>
      </c>
      <c r="N37" s="605"/>
      <c r="O37" s="582"/>
      <c r="P37" s="582"/>
      <c r="Q37" s="582"/>
      <c r="R37" s="582"/>
      <c r="S37" s="583"/>
      <c r="T37" s="429"/>
      <c r="U37" s="451"/>
      <c r="V37" s="177"/>
      <c r="W37" s="177"/>
      <c r="X37" s="177">
        <v>125.886</v>
      </c>
      <c r="Y37" s="177"/>
      <c r="Z37" s="177"/>
      <c r="AA37" s="173"/>
    </row>
    <row r="38" spans="2:27" s="174" customFormat="1" ht="19.899999999999999" customHeight="1">
      <c r="B38" s="661"/>
      <c r="C38" s="602"/>
      <c r="D38" s="602"/>
      <c r="E38" s="659" t="s">
        <v>330</v>
      </c>
      <c r="F38" s="259" t="s">
        <v>388</v>
      </c>
      <c r="G38" s="188">
        <v>26.890999999999998</v>
      </c>
      <c r="H38" s="188"/>
      <c r="I38" s="183">
        <f>G38+H38</f>
        <v>26.890999999999998</v>
      </c>
      <c r="J38" s="263">
        <v>2.702</v>
      </c>
      <c r="K38" s="183">
        <f t="shared" si="5"/>
        <v>24.189</v>
      </c>
      <c r="L38" s="192">
        <f t="shared" si="6"/>
        <v>0.10047971440258824</v>
      </c>
      <c r="M38" s="307" t="s">
        <v>262</v>
      </c>
      <c r="N38" s="605">
        <f>G38+G39+G40</f>
        <v>305.56299999999999</v>
      </c>
      <c r="O38" s="582">
        <f>H38+H39+H40</f>
        <v>0</v>
      </c>
      <c r="P38" s="582">
        <f>N38+O38</f>
        <v>305.56299999999999</v>
      </c>
      <c r="Q38" s="582">
        <f>J38+J39+J40</f>
        <v>4.0369999999999999</v>
      </c>
      <c r="R38" s="582">
        <f>P38-Q38</f>
        <v>301.52600000000001</v>
      </c>
      <c r="S38" s="583">
        <f>Q38/P38</f>
        <v>1.3211678115478642E-2</v>
      </c>
      <c r="T38" s="429"/>
      <c r="U38" s="451"/>
      <c r="V38" s="177"/>
      <c r="W38" s="177"/>
      <c r="X38" s="177">
        <f>SUM(X33:X37)</f>
        <v>925.52699999999993</v>
      </c>
      <c r="Y38" s="177"/>
      <c r="Z38" s="177"/>
      <c r="AA38" s="173"/>
    </row>
    <row r="39" spans="2:27" s="174" customFormat="1" ht="19.899999999999999" customHeight="1">
      <c r="B39" s="661"/>
      <c r="C39" s="602"/>
      <c r="D39" s="602"/>
      <c r="E39" s="659"/>
      <c r="F39" s="187" t="s">
        <v>21</v>
      </c>
      <c r="G39" s="188">
        <v>125.886</v>
      </c>
      <c r="H39" s="188"/>
      <c r="I39" s="183">
        <f>G39+H39+K38</f>
        <v>150.07499999999999</v>
      </c>
      <c r="J39" s="263">
        <v>1.335</v>
      </c>
      <c r="K39" s="183">
        <f t="shared" si="5"/>
        <v>148.73999999999998</v>
      </c>
      <c r="L39" s="192">
        <f t="shared" si="6"/>
        <v>8.8955522238880567E-3</v>
      </c>
      <c r="M39" s="307" t="s">
        <v>262</v>
      </c>
      <c r="N39" s="605"/>
      <c r="O39" s="582"/>
      <c r="P39" s="582"/>
      <c r="Q39" s="582"/>
      <c r="R39" s="582"/>
      <c r="S39" s="583"/>
      <c r="T39" s="429"/>
      <c r="U39" s="451"/>
      <c r="V39" s="177"/>
      <c r="W39" s="177"/>
      <c r="X39" s="177"/>
      <c r="Y39" s="177"/>
      <c r="Z39" s="177"/>
      <c r="AA39" s="173"/>
    </row>
    <row r="40" spans="2:27" s="174" customFormat="1" ht="19.899999999999999" customHeight="1">
      <c r="B40" s="661"/>
      <c r="C40" s="602"/>
      <c r="D40" s="602"/>
      <c r="E40" s="659"/>
      <c r="F40" s="187" t="s">
        <v>22</v>
      </c>
      <c r="G40" s="188">
        <v>152.786</v>
      </c>
      <c r="H40" s="188"/>
      <c r="I40" s="183">
        <f>G40+H40+K39</f>
        <v>301.52599999999995</v>
      </c>
      <c r="J40" s="263"/>
      <c r="K40" s="183">
        <f t="shared" si="5"/>
        <v>301.52599999999995</v>
      </c>
      <c r="L40" s="192">
        <f t="shared" si="6"/>
        <v>0</v>
      </c>
      <c r="M40" s="307" t="s">
        <v>262</v>
      </c>
      <c r="N40" s="605"/>
      <c r="O40" s="582"/>
      <c r="P40" s="582"/>
      <c r="Q40" s="582"/>
      <c r="R40" s="582"/>
      <c r="S40" s="583"/>
      <c r="T40" s="429">
        <v>419.24900000000002</v>
      </c>
      <c r="U40" s="451">
        <v>59.607999999999997</v>
      </c>
      <c r="V40" s="177"/>
      <c r="W40" s="177"/>
      <c r="X40" s="177"/>
      <c r="Y40" s="177"/>
      <c r="Z40" s="177"/>
      <c r="AA40" s="173"/>
    </row>
    <row r="41" spans="2:27" s="174" customFormat="1" ht="19.899999999999999" customHeight="1">
      <c r="B41" s="661"/>
      <c r="C41" s="602" t="s">
        <v>303</v>
      </c>
      <c r="D41" s="602" t="s">
        <v>303</v>
      </c>
      <c r="E41" s="657" t="s">
        <v>331</v>
      </c>
      <c r="F41" s="187" t="s">
        <v>20</v>
      </c>
      <c r="G41" s="188">
        <v>161.941</v>
      </c>
      <c r="H41" s="188"/>
      <c r="I41" s="183">
        <f>G41+H41</f>
        <v>161.941</v>
      </c>
      <c r="J41" s="263">
        <f>135.715+2.885+1.15</f>
        <v>139.75</v>
      </c>
      <c r="K41" s="183">
        <f>I41-J41</f>
        <v>22.191000000000003</v>
      </c>
      <c r="L41" s="192">
        <f t="shared" si="6"/>
        <v>0.86296861202536723</v>
      </c>
      <c r="M41" s="307" t="s">
        <v>262</v>
      </c>
      <c r="N41" s="605">
        <f>G41+G50+G51+G42+G43+G44+G45+G46+G47+G48+G49</f>
        <v>1840.2439999999997</v>
      </c>
      <c r="O41" s="582">
        <f>H41+H42+H43+H44+H45+H46+H47+H48+H49+H50+H51</f>
        <v>0</v>
      </c>
      <c r="P41" s="582">
        <f>N41+O41</f>
        <v>1840.2439999999997</v>
      </c>
      <c r="Q41" s="582">
        <f>J41+J42+J43+J44+J45+J46+J47+J48+J49+J50+J51</f>
        <v>176.619</v>
      </c>
      <c r="R41" s="582">
        <f>P41-Q41</f>
        <v>1663.6249999999998</v>
      </c>
      <c r="S41" s="583">
        <f>Q41/P41</f>
        <v>9.5975859722949794E-2</v>
      </c>
      <c r="T41" s="429">
        <v>1962.85</v>
      </c>
      <c r="U41" s="451">
        <v>279.07299999999998</v>
      </c>
      <c r="V41" s="177"/>
      <c r="W41" s="177"/>
      <c r="X41" s="177"/>
      <c r="Y41" s="177"/>
      <c r="Z41" s="177"/>
      <c r="AA41" s="173"/>
    </row>
    <row r="42" spans="2:27" s="174" customFormat="1" ht="19.899999999999999" customHeight="1">
      <c r="B42" s="661"/>
      <c r="C42" s="602"/>
      <c r="D42" s="602"/>
      <c r="E42" s="657"/>
      <c r="F42" s="187" t="s">
        <v>25</v>
      </c>
      <c r="G42" s="188">
        <v>151.636</v>
      </c>
      <c r="H42" s="188"/>
      <c r="I42" s="183">
        <f>G42+H42+K41</f>
        <v>173.827</v>
      </c>
      <c r="J42" s="263">
        <v>36.869</v>
      </c>
      <c r="K42" s="183">
        <f t="shared" si="5"/>
        <v>136.958</v>
      </c>
      <c r="L42" s="192">
        <f t="shared" si="6"/>
        <v>0.21210168730979653</v>
      </c>
      <c r="M42" s="307" t="s">
        <v>262</v>
      </c>
      <c r="N42" s="605"/>
      <c r="O42" s="582"/>
      <c r="P42" s="582"/>
      <c r="Q42" s="582"/>
      <c r="R42" s="582"/>
      <c r="S42" s="583"/>
      <c r="T42" s="429">
        <v>2382.0990000000002</v>
      </c>
      <c r="U42" s="451">
        <v>338.68</v>
      </c>
      <c r="V42" s="177"/>
      <c r="W42" s="177"/>
      <c r="X42" s="177"/>
      <c r="Y42" s="177"/>
      <c r="Z42" s="177"/>
      <c r="AA42" s="173"/>
    </row>
    <row r="43" spans="2:27" s="174" customFormat="1" ht="19.899999999999999" customHeight="1">
      <c r="B43" s="661"/>
      <c r="C43" s="602"/>
      <c r="D43" s="602"/>
      <c r="E43" s="657"/>
      <c r="F43" s="187" t="s">
        <v>26</v>
      </c>
      <c r="G43" s="188">
        <v>151.636</v>
      </c>
      <c r="H43" s="188"/>
      <c r="I43" s="183">
        <f>G43+H43+K42</f>
        <v>288.59399999999999</v>
      </c>
      <c r="J43" s="263"/>
      <c r="K43" s="183">
        <f t="shared" si="5"/>
        <v>288.59399999999999</v>
      </c>
      <c r="L43" s="192">
        <f t="shared" si="6"/>
        <v>0</v>
      </c>
      <c r="M43" s="307" t="s">
        <v>262</v>
      </c>
      <c r="N43" s="605"/>
      <c r="O43" s="582"/>
      <c r="P43" s="582"/>
      <c r="Q43" s="582"/>
      <c r="R43" s="582"/>
      <c r="S43" s="583"/>
      <c r="T43" s="429">
        <f>SUM(T40:T42)</f>
        <v>4764.1980000000003</v>
      </c>
      <c r="U43" s="451">
        <f>SUM(U40:U42)</f>
        <v>677.36099999999999</v>
      </c>
      <c r="V43" s="177"/>
      <c r="W43" s="177"/>
      <c r="X43" s="177"/>
      <c r="Y43" s="177"/>
      <c r="Z43" s="177"/>
      <c r="AA43" s="173"/>
    </row>
    <row r="44" spans="2:27" s="174" customFormat="1" ht="19.899999999999999" customHeight="1">
      <c r="B44" s="661"/>
      <c r="C44" s="602"/>
      <c r="D44" s="602"/>
      <c r="E44" s="657"/>
      <c r="F44" s="187" t="s">
        <v>27</v>
      </c>
      <c r="G44" s="188">
        <v>151.636</v>
      </c>
      <c r="H44" s="188"/>
      <c r="I44" s="183">
        <f t="shared" ref="I44:I51" si="8">G44+H44+K43</f>
        <v>440.23</v>
      </c>
      <c r="J44" s="263"/>
      <c r="K44" s="183">
        <f t="shared" si="5"/>
        <v>440.23</v>
      </c>
      <c r="L44" s="192">
        <f t="shared" si="6"/>
        <v>0</v>
      </c>
      <c r="M44" s="307" t="s">
        <v>262</v>
      </c>
      <c r="N44" s="605"/>
      <c r="O44" s="582"/>
      <c r="P44" s="582"/>
      <c r="Q44" s="582"/>
      <c r="R44" s="582"/>
      <c r="S44" s="583"/>
      <c r="T44" s="429"/>
      <c r="U44" s="451"/>
      <c r="V44" s="177"/>
      <c r="W44" s="177"/>
      <c r="X44" s="177"/>
      <c r="Y44" s="177"/>
      <c r="Z44" s="177"/>
      <c r="AA44" s="173"/>
    </row>
    <row r="45" spans="2:27" s="174" customFormat="1" ht="19.899999999999999" customHeight="1">
      <c r="B45" s="661"/>
      <c r="C45" s="602"/>
      <c r="D45" s="602"/>
      <c r="E45" s="657"/>
      <c r="F45" s="187" t="s">
        <v>28</v>
      </c>
      <c r="G45" s="188">
        <v>151.636</v>
      </c>
      <c r="H45" s="188"/>
      <c r="I45" s="183">
        <f t="shared" si="8"/>
        <v>591.86599999999999</v>
      </c>
      <c r="J45" s="263"/>
      <c r="K45" s="183">
        <f t="shared" si="5"/>
        <v>591.86599999999999</v>
      </c>
      <c r="L45" s="192">
        <f t="shared" si="6"/>
        <v>0</v>
      </c>
      <c r="M45" s="307" t="s">
        <v>262</v>
      </c>
      <c r="N45" s="605"/>
      <c r="O45" s="582"/>
      <c r="P45" s="582"/>
      <c r="Q45" s="582"/>
      <c r="R45" s="582"/>
      <c r="S45" s="583"/>
      <c r="T45" s="429"/>
      <c r="U45" s="451"/>
      <c r="V45" s="177"/>
      <c r="W45" s="177"/>
      <c r="X45" s="177"/>
      <c r="Y45" s="177"/>
      <c r="Z45" s="177"/>
      <c r="AA45" s="173"/>
    </row>
    <row r="46" spans="2:27" s="174" customFormat="1" ht="19.899999999999999" customHeight="1">
      <c r="B46" s="661"/>
      <c r="C46" s="602"/>
      <c r="D46" s="602"/>
      <c r="E46" s="657"/>
      <c r="F46" s="187" t="s">
        <v>29</v>
      </c>
      <c r="G46" s="188">
        <v>151.637</v>
      </c>
      <c r="H46" s="188"/>
      <c r="I46" s="183">
        <f t="shared" si="8"/>
        <v>743.50299999999993</v>
      </c>
      <c r="J46" s="263"/>
      <c r="K46" s="183">
        <f t="shared" si="5"/>
        <v>743.50299999999993</v>
      </c>
      <c r="L46" s="192">
        <f t="shared" si="6"/>
        <v>0</v>
      </c>
      <c r="M46" s="307" t="s">
        <v>262</v>
      </c>
      <c r="N46" s="605"/>
      <c r="O46" s="582"/>
      <c r="P46" s="582"/>
      <c r="Q46" s="582"/>
      <c r="R46" s="582"/>
      <c r="S46" s="583"/>
      <c r="T46" s="429"/>
      <c r="U46" s="451"/>
      <c r="V46" s="177"/>
      <c r="W46" s="177"/>
      <c r="X46" s="177"/>
      <c r="Y46" s="177"/>
      <c r="Z46" s="177"/>
      <c r="AA46" s="173"/>
    </row>
    <row r="47" spans="2:27" s="174" customFormat="1" ht="19.899999999999999" customHeight="1">
      <c r="B47" s="661"/>
      <c r="C47" s="602"/>
      <c r="D47" s="602"/>
      <c r="E47" s="657"/>
      <c r="F47" s="187" t="s">
        <v>30</v>
      </c>
      <c r="G47" s="188">
        <v>184.024</v>
      </c>
      <c r="H47" s="188"/>
      <c r="I47" s="183">
        <f t="shared" si="8"/>
        <v>927.52699999999993</v>
      </c>
      <c r="J47" s="263"/>
      <c r="K47" s="183">
        <f t="shared" si="5"/>
        <v>927.52699999999993</v>
      </c>
      <c r="L47" s="192">
        <f t="shared" si="6"/>
        <v>0</v>
      </c>
      <c r="M47" s="307" t="s">
        <v>262</v>
      </c>
      <c r="N47" s="605"/>
      <c r="O47" s="582"/>
      <c r="P47" s="582"/>
      <c r="Q47" s="582"/>
      <c r="R47" s="582"/>
      <c r="S47" s="583"/>
      <c r="T47" s="429"/>
      <c r="U47" s="451"/>
      <c r="V47" s="177"/>
      <c r="W47" s="177"/>
      <c r="X47" s="177"/>
      <c r="Y47" s="177"/>
      <c r="Z47" s="177"/>
      <c r="AA47" s="173"/>
    </row>
    <row r="48" spans="2:27" s="174" customFormat="1" ht="19.899999999999999" customHeight="1">
      <c r="B48" s="661"/>
      <c r="C48" s="602"/>
      <c r="D48" s="602"/>
      <c r="E48" s="657"/>
      <c r="F48" s="187" t="s">
        <v>31</v>
      </c>
      <c r="G48" s="188">
        <v>184.024</v>
      </c>
      <c r="H48" s="188"/>
      <c r="I48" s="183">
        <f t="shared" si="8"/>
        <v>1111.5509999999999</v>
      </c>
      <c r="J48" s="267"/>
      <c r="K48" s="183">
        <f t="shared" si="5"/>
        <v>1111.5509999999999</v>
      </c>
      <c r="L48" s="192">
        <f t="shared" si="6"/>
        <v>0</v>
      </c>
      <c r="M48" s="307" t="s">
        <v>262</v>
      </c>
      <c r="N48" s="605"/>
      <c r="O48" s="582"/>
      <c r="P48" s="582"/>
      <c r="Q48" s="582"/>
      <c r="R48" s="582"/>
      <c r="S48" s="583"/>
      <c r="T48" s="429"/>
      <c r="U48" s="451"/>
      <c r="V48" s="177"/>
      <c r="W48" s="177"/>
      <c r="X48" s="177"/>
      <c r="Y48" s="177"/>
      <c r="Z48" s="177"/>
      <c r="AA48" s="173"/>
    </row>
    <row r="49" spans="2:27" s="174" customFormat="1" ht="19.899999999999999" customHeight="1">
      <c r="B49" s="661"/>
      <c r="C49" s="602"/>
      <c r="D49" s="602"/>
      <c r="E49" s="657"/>
      <c r="F49" s="187" t="s">
        <v>32</v>
      </c>
      <c r="G49" s="188">
        <v>184.024</v>
      </c>
      <c r="H49" s="188"/>
      <c r="I49" s="183">
        <f t="shared" si="8"/>
        <v>1295.5749999999998</v>
      </c>
      <c r="J49" s="267"/>
      <c r="K49" s="183">
        <f t="shared" si="5"/>
        <v>1295.5749999999998</v>
      </c>
      <c r="L49" s="192">
        <f t="shared" si="6"/>
        <v>0</v>
      </c>
      <c r="M49" s="307" t="s">
        <v>262</v>
      </c>
      <c r="N49" s="605"/>
      <c r="O49" s="582"/>
      <c r="P49" s="582"/>
      <c r="Q49" s="582"/>
      <c r="R49" s="582"/>
      <c r="S49" s="583"/>
      <c r="T49" s="429"/>
      <c r="U49" s="451"/>
      <c r="V49" s="177"/>
      <c r="W49" s="177"/>
      <c r="X49" s="177"/>
      <c r="Y49" s="177"/>
      <c r="Z49" s="177"/>
      <c r="AA49" s="173"/>
    </row>
    <row r="50" spans="2:27" s="174" customFormat="1" ht="19.899999999999999" customHeight="1">
      <c r="B50" s="661"/>
      <c r="C50" s="602"/>
      <c r="D50" s="602"/>
      <c r="E50" s="657"/>
      <c r="F50" s="187" t="s">
        <v>33</v>
      </c>
      <c r="G50" s="188">
        <v>184.024</v>
      </c>
      <c r="H50" s="461"/>
      <c r="I50" s="183">
        <f t="shared" si="8"/>
        <v>1479.5989999999997</v>
      </c>
      <c r="J50" s="267"/>
      <c r="K50" s="183">
        <f t="shared" si="5"/>
        <v>1479.5989999999997</v>
      </c>
      <c r="L50" s="192">
        <f t="shared" si="6"/>
        <v>0</v>
      </c>
      <c r="M50" s="307" t="s">
        <v>262</v>
      </c>
      <c r="N50" s="605"/>
      <c r="O50" s="582"/>
      <c r="P50" s="582"/>
      <c r="Q50" s="582"/>
      <c r="R50" s="582"/>
      <c r="S50" s="583"/>
      <c r="T50" s="429"/>
      <c r="U50" s="451"/>
      <c r="V50" s="177"/>
      <c r="W50" s="177"/>
      <c r="X50" s="177"/>
      <c r="Y50" s="177"/>
      <c r="Z50" s="177"/>
      <c r="AA50" s="173"/>
    </row>
    <row r="51" spans="2:27" s="174" customFormat="1" ht="22.9" customHeight="1" thickBot="1">
      <c r="B51" s="662"/>
      <c r="C51" s="656"/>
      <c r="D51" s="656"/>
      <c r="E51" s="658"/>
      <c r="F51" s="193" t="s">
        <v>34</v>
      </c>
      <c r="G51" s="188">
        <v>184.02600000000001</v>
      </c>
      <c r="H51" s="194"/>
      <c r="I51" s="189">
        <f t="shared" si="8"/>
        <v>1663.6249999999998</v>
      </c>
      <c r="J51" s="268"/>
      <c r="K51" s="522">
        <f t="shared" si="5"/>
        <v>1663.6249999999998</v>
      </c>
      <c r="L51" s="192">
        <f t="shared" si="6"/>
        <v>0</v>
      </c>
      <c r="M51" s="308" t="s">
        <v>262</v>
      </c>
      <c r="N51" s="642"/>
      <c r="O51" s="643"/>
      <c r="P51" s="643"/>
      <c r="Q51" s="643"/>
      <c r="R51" s="643"/>
      <c r="S51" s="650"/>
      <c r="T51" s="429"/>
      <c r="U51" s="451"/>
      <c r="V51" s="177"/>
      <c r="W51" s="177"/>
      <c r="X51" s="177"/>
      <c r="Y51" s="177"/>
      <c r="Z51" s="177"/>
      <c r="AA51" s="173"/>
    </row>
    <row r="52" spans="2:27" s="174" customFormat="1" ht="21" customHeight="1">
      <c r="B52" s="309"/>
      <c r="C52" s="299"/>
      <c r="D52" s="299"/>
      <c r="E52" s="310"/>
      <c r="F52" s="311"/>
      <c r="G52" s="312">
        <f>SUM(G23:G51)</f>
        <v>4764.1290000000008</v>
      </c>
      <c r="H52" s="311"/>
      <c r="I52" s="311">
        <f>SUM(I23:I51)</f>
        <v>13289.244000000001</v>
      </c>
      <c r="J52" s="313">
        <f>SUM(J23:J51)</f>
        <v>309.81600000000003</v>
      </c>
      <c r="K52" s="311">
        <f>SUM(K23:K51)</f>
        <v>12979.427999999998</v>
      </c>
      <c r="L52" s="314"/>
      <c r="M52" s="327" t="s">
        <v>262</v>
      </c>
      <c r="N52" s="441">
        <f>SUM(N23:N51)</f>
        <v>4764.1289999999999</v>
      </c>
      <c r="O52" s="441">
        <f>SUM(O23:O51)</f>
        <v>0</v>
      </c>
      <c r="P52" s="441">
        <f>+N52+O52</f>
        <v>4764.1289999999999</v>
      </c>
      <c r="Q52" s="441">
        <f>SUM(Q23:Q51)</f>
        <v>309.81600000000003</v>
      </c>
      <c r="R52" s="441">
        <f>+P52-Q52</f>
        <v>4454.3130000000001</v>
      </c>
      <c r="S52" s="442">
        <f>+Q52/P52</f>
        <v>6.5030984677367051E-2</v>
      </c>
      <c r="T52" s="427">
        <v>3844.2420000000002</v>
      </c>
      <c r="U52" s="452">
        <f>+G52-T52</f>
        <v>919.88700000000063</v>
      </c>
      <c r="V52" s="452">
        <f>+T52+U52</f>
        <v>4764.1290000000008</v>
      </c>
      <c r="W52" s="177"/>
      <c r="X52" s="177"/>
      <c r="Y52" s="177"/>
      <c r="Z52" s="177"/>
      <c r="AA52" s="173"/>
    </row>
    <row r="53" spans="2:27" s="246" customFormat="1" ht="21" customHeight="1">
      <c r="B53" s="532"/>
      <c r="C53" s="533"/>
      <c r="D53" s="299"/>
      <c r="E53" s="310"/>
      <c r="F53" s="311"/>
      <c r="G53" s="312"/>
      <c r="H53" s="311"/>
      <c r="I53" s="311"/>
      <c r="J53" s="313"/>
      <c r="K53" s="311"/>
      <c r="L53" s="314"/>
      <c r="M53" s="327"/>
      <c r="N53" s="534"/>
      <c r="O53" s="441"/>
      <c r="P53" s="441"/>
      <c r="Q53" s="441"/>
      <c r="R53" s="441"/>
      <c r="S53" s="442"/>
      <c r="T53" s="427"/>
      <c r="U53" s="452"/>
      <c r="V53" s="452"/>
      <c r="W53" s="177"/>
      <c r="X53" s="177"/>
      <c r="Y53" s="177"/>
      <c r="Z53" s="177"/>
      <c r="AA53" s="245"/>
    </row>
    <row r="54" spans="2:27" s="246" customFormat="1" ht="21" customHeight="1">
      <c r="B54" s="694" t="s">
        <v>667</v>
      </c>
      <c r="C54" s="695"/>
      <c r="D54" s="696" t="s">
        <v>304</v>
      </c>
      <c r="E54" s="599" t="s">
        <v>666</v>
      </c>
      <c r="F54" s="416" t="s">
        <v>20</v>
      </c>
      <c r="G54" s="416">
        <v>2.56</v>
      </c>
      <c r="H54" s="416"/>
      <c r="I54" s="416">
        <f>G54+H54</f>
        <v>2.56</v>
      </c>
      <c r="J54" s="416">
        <v>2.2400000000000002</v>
      </c>
      <c r="K54" s="416">
        <f>I54-J54</f>
        <v>0.31999999999999984</v>
      </c>
      <c r="L54" s="285">
        <f>J54/I54</f>
        <v>0.87500000000000011</v>
      </c>
      <c r="M54" s="537" t="s">
        <v>262</v>
      </c>
      <c r="N54" s="653">
        <f>G54+G55+G56</f>
        <v>29.085999999999999</v>
      </c>
      <c r="O54" s="582">
        <f>+H54+H55+H56</f>
        <v>0</v>
      </c>
      <c r="P54" s="582">
        <f>N54+O54</f>
        <v>29.085999999999999</v>
      </c>
      <c r="Q54" s="582">
        <f>J54+J55+J56</f>
        <v>2.9400000000000004</v>
      </c>
      <c r="R54" s="582">
        <f>+P54-Q54</f>
        <v>26.145999999999997</v>
      </c>
      <c r="S54" s="582">
        <f>Q54/P54</f>
        <v>0.10107955717527335</v>
      </c>
      <c r="T54" s="427"/>
      <c r="U54" s="452"/>
      <c r="V54" s="452"/>
      <c r="W54" s="177"/>
      <c r="X54" s="177"/>
      <c r="Y54" s="177"/>
      <c r="Z54" s="177"/>
      <c r="AA54" s="245"/>
    </row>
    <row r="55" spans="2:27" s="246" customFormat="1" ht="21" customHeight="1">
      <c r="B55" s="694"/>
      <c r="C55" s="695"/>
      <c r="D55" s="696"/>
      <c r="E55" s="599"/>
      <c r="F55" s="416" t="s">
        <v>21</v>
      </c>
      <c r="G55" s="416">
        <v>11.983000000000001</v>
      </c>
      <c r="H55" s="416"/>
      <c r="I55" s="416">
        <f>G55+H55+K54</f>
        <v>12.303000000000001</v>
      </c>
      <c r="J55" s="416">
        <v>0.7</v>
      </c>
      <c r="K55" s="416">
        <f t="shared" ref="K55:K56" si="9">I55-J55</f>
        <v>11.603000000000002</v>
      </c>
      <c r="L55" s="285">
        <f t="shared" ref="L55:L56" si="10">J55/I55</f>
        <v>5.6896691863773059E-2</v>
      </c>
      <c r="M55" s="537" t="s">
        <v>262</v>
      </c>
      <c r="N55" s="653"/>
      <c r="O55" s="582"/>
      <c r="P55" s="582"/>
      <c r="Q55" s="582"/>
      <c r="R55" s="582"/>
      <c r="S55" s="582"/>
      <c r="T55" s="427"/>
      <c r="U55" s="452"/>
      <c r="V55" s="452"/>
      <c r="W55" s="177"/>
      <c r="X55" s="177"/>
      <c r="Y55" s="177"/>
      <c r="Z55" s="177"/>
      <c r="AA55" s="245"/>
    </row>
    <row r="56" spans="2:27" s="246" customFormat="1" ht="21" customHeight="1">
      <c r="B56" s="694"/>
      <c r="C56" s="695"/>
      <c r="D56" s="696"/>
      <c r="E56" s="599"/>
      <c r="F56" s="416" t="s">
        <v>22</v>
      </c>
      <c r="G56" s="416">
        <v>14.542999999999999</v>
      </c>
      <c r="H56" s="416"/>
      <c r="I56" s="416">
        <f>K55+G56+H56</f>
        <v>26.146000000000001</v>
      </c>
      <c r="J56" s="416"/>
      <c r="K56" s="416">
        <f t="shared" si="9"/>
        <v>26.146000000000001</v>
      </c>
      <c r="L56" s="285">
        <f t="shared" si="10"/>
        <v>0</v>
      </c>
      <c r="M56" s="537" t="s">
        <v>262</v>
      </c>
      <c r="N56" s="653"/>
      <c r="O56" s="582"/>
      <c r="P56" s="582"/>
      <c r="Q56" s="582"/>
      <c r="R56" s="582"/>
      <c r="S56" s="582"/>
      <c r="T56" s="427"/>
      <c r="U56" s="452"/>
      <c r="V56" s="452"/>
      <c r="W56" s="177"/>
      <c r="X56" s="177"/>
      <c r="Y56" s="177"/>
      <c r="Z56" s="177"/>
      <c r="AA56" s="245"/>
    </row>
    <row r="57" spans="2:27" s="174" customFormat="1" ht="19.899999999999999" customHeight="1">
      <c r="B57" s="694"/>
      <c r="C57" s="654" t="s">
        <v>665</v>
      </c>
      <c r="D57" s="655" t="s">
        <v>337</v>
      </c>
      <c r="E57" s="652" t="s">
        <v>478</v>
      </c>
      <c r="F57" s="416" t="s">
        <v>20</v>
      </c>
      <c r="G57" s="413">
        <v>1.2529999999999999</v>
      </c>
      <c r="H57" s="411"/>
      <c r="I57" s="411">
        <f>+G57+H57</f>
        <v>1.2529999999999999</v>
      </c>
      <c r="J57" s="412">
        <v>1.6240000000000001</v>
      </c>
      <c r="K57" s="411">
        <f>+I57-J57</f>
        <v>-0.37100000000000022</v>
      </c>
      <c r="L57" s="285">
        <f t="shared" ref="L57:L120" si="11">J57/I57</f>
        <v>1.2960893854748605</v>
      </c>
      <c r="M57" s="418" t="s">
        <v>262</v>
      </c>
      <c r="N57" s="653">
        <f>G57+G58+G59</f>
        <v>14.241</v>
      </c>
      <c r="O57" s="582">
        <f>+H57+H58+H59</f>
        <v>0</v>
      </c>
      <c r="P57" s="582">
        <f>N57+O57</f>
        <v>14.241</v>
      </c>
      <c r="Q57" s="582">
        <f>J57+J58+J59</f>
        <v>1.6240000000000001</v>
      </c>
      <c r="R57" s="582">
        <f>+P57-Q57</f>
        <v>12.616999999999999</v>
      </c>
      <c r="S57" s="582">
        <f>Q57/P57</f>
        <v>0.11403693560845447</v>
      </c>
      <c r="T57" s="427"/>
      <c r="U57" s="177"/>
      <c r="V57" s="177"/>
      <c r="W57" s="177"/>
      <c r="X57" s="177"/>
      <c r="Y57" s="177"/>
      <c r="Z57" s="177"/>
      <c r="AA57" s="173"/>
    </row>
    <row r="58" spans="2:27" s="246" customFormat="1" ht="19.899999999999999" customHeight="1">
      <c r="B58" s="694"/>
      <c r="C58" s="654"/>
      <c r="D58" s="655"/>
      <c r="E58" s="652"/>
      <c r="F58" s="416" t="s">
        <v>21</v>
      </c>
      <c r="G58" s="413">
        <v>5.867</v>
      </c>
      <c r="H58" s="411"/>
      <c r="I58" s="411">
        <f>K57+G58+H58</f>
        <v>5.4959999999999996</v>
      </c>
      <c r="J58" s="412"/>
      <c r="K58" s="411">
        <f t="shared" ref="K58:K121" si="12">+I58-J58</f>
        <v>5.4959999999999996</v>
      </c>
      <c r="L58" s="285">
        <f t="shared" ref="L58:L116" si="13">J58/I58</f>
        <v>0</v>
      </c>
      <c r="M58" s="418" t="s">
        <v>262</v>
      </c>
      <c r="N58" s="653"/>
      <c r="O58" s="582"/>
      <c r="P58" s="582"/>
      <c r="Q58" s="582"/>
      <c r="R58" s="582"/>
      <c r="S58" s="582"/>
      <c r="T58" s="427"/>
      <c r="U58" s="177"/>
      <c r="V58" s="177"/>
      <c r="W58" s="177"/>
      <c r="X58" s="177"/>
      <c r="Y58" s="177"/>
      <c r="Z58" s="177"/>
      <c r="AA58" s="245"/>
    </row>
    <row r="59" spans="2:27" s="174" customFormat="1" ht="19.899999999999999" customHeight="1">
      <c r="B59" s="694"/>
      <c r="C59" s="654"/>
      <c r="D59" s="655"/>
      <c r="E59" s="652"/>
      <c r="F59" s="195" t="s">
        <v>22</v>
      </c>
      <c r="G59" s="413">
        <v>7.1210000000000004</v>
      </c>
      <c r="H59" s="411"/>
      <c r="I59" s="411">
        <f>K58+G59+H59</f>
        <v>12.617000000000001</v>
      </c>
      <c r="J59" s="412"/>
      <c r="K59" s="411">
        <f t="shared" si="12"/>
        <v>12.617000000000001</v>
      </c>
      <c r="L59" s="285">
        <f t="shared" si="13"/>
        <v>0</v>
      </c>
      <c r="M59" s="418" t="s">
        <v>262</v>
      </c>
      <c r="N59" s="653"/>
      <c r="O59" s="582"/>
      <c r="P59" s="582"/>
      <c r="Q59" s="582"/>
      <c r="R59" s="582"/>
      <c r="S59" s="582"/>
      <c r="T59" s="427"/>
      <c r="U59" s="177"/>
      <c r="V59" s="177"/>
      <c r="W59" s="177"/>
      <c r="X59" s="177"/>
      <c r="Y59" s="177"/>
      <c r="Z59" s="177"/>
      <c r="AA59" s="173"/>
    </row>
    <row r="60" spans="2:27" s="246" customFormat="1" ht="19.899999999999999" customHeight="1">
      <c r="B60" s="694"/>
      <c r="C60" s="654"/>
      <c r="D60" s="655"/>
      <c r="E60" s="652" t="s">
        <v>662</v>
      </c>
      <c r="F60" s="416" t="s">
        <v>20</v>
      </c>
      <c r="G60" s="413">
        <v>1.254</v>
      </c>
      <c r="H60" s="411"/>
      <c r="I60" s="411">
        <f t="shared" ref="I60" si="14">+G60+H60</f>
        <v>1.254</v>
      </c>
      <c r="J60" s="412">
        <v>1.792</v>
      </c>
      <c r="K60" s="411">
        <f t="shared" si="12"/>
        <v>-0.53800000000000003</v>
      </c>
      <c r="L60" s="285">
        <f t="shared" si="11"/>
        <v>1.4290271132376395</v>
      </c>
      <c r="M60" s="418"/>
      <c r="N60" s="653">
        <f>G60+G61+G62</f>
        <v>14.245999999999999</v>
      </c>
      <c r="O60" s="582">
        <f t="shared" ref="O60" si="15">+H60+H61+H62</f>
        <v>0</v>
      </c>
      <c r="P60" s="582">
        <f t="shared" ref="P60" si="16">N60+O60</f>
        <v>14.245999999999999</v>
      </c>
      <c r="Q60" s="582">
        <f t="shared" ref="Q60" si="17">J60+J61+J62</f>
        <v>1.792</v>
      </c>
      <c r="R60" s="582">
        <f t="shared" ref="R60" si="18">+P60-Q60</f>
        <v>12.453999999999999</v>
      </c>
      <c r="S60" s="582">
        <f t="shared" ref="S60" si="19">Q60/P60</f>
        <v>0.12578969535308157</v>
      </c>
      <c r="T60" s="427"/>
      <c r="U60" s="177"/>
      <c r="V60" s="177"/>
      <c r="W60" s="177"/>
      <c r="X60" s="177"/>
      <c r="Y60" s="177"/>
      <c r="Z60" s="177"/>
      <c r="AA60" s="245"/>
    </row>
    <row r="61" spans="2:27" s="246" customFormat="1" ht="19.899999999999999" customHeight="1">
      <c r="B61" s="694"/>
      <c r="C61" s="654"/>
      <c r="D61" s="655"/>
      <c r="E61" s="652"/>
      <c r="F61" s="416" t="s">
        <v>21</v>
      </c>
      <c r="G61" s="413">
        <v>5.8689999999999998</v>
      </c>
      <c r="H61" s="411"/>
      <c r="I61" s="411">
        <f t="shared" ref="I61:I62" si="20">K60+G61+H61</f>
        <v>5.3309999999999995</v>
      </c>
      <c r="J61" s="412"/>
      <c r="K61" s="411">
        <f t="shared" si="12"/>
        <v>5.3309999999999995</v>
      </c>
      <c r="L61" s="285">
        <f t="shared" si="13"/>
        <v>0</v>
      </c>
      <c r="M61" s="418" t="s">
        <v>262</v>
      </c>
      <c r="N61" s="653"/>
      <c r="O61" s="582"/>
      <c r="P61" s="582"/>
      <c r="Q61" s="582"/>
      <c r="R61" s="582"/>
      <c r="S61" s="582"/>
      <c r="T61" s="427"/>
      <c r="U61" s="177"/>
      <c r="V61" s="177"/>
      <c r="W61" s="177"/>
      <c r="X61" s="177"/>
      <c r="Y61" s="177"/>
      <c r="Z61" s="177"/>
      <c r="AA61" s="245"/>
    </row>
    <row r="62" spans="2:27" s="246" customFormat="1" ht="19.899999999999999" customHeight="1">
      <c r="B62" s="694"/>
      <c r="C62" s="654"/>
      <c r="D62" s="655"/>
      <c r="E62" s="652"/>
      <c r="F62" s="195" t="s">
        <v>22</v>
      </c>
      <c r="G62" s="413">
        <v>7.1230000000000002</v>
      </c>
      <c r="H62" s="411"/>
      <c r="I62" s="411">
        <f t="shared" si="20"/>
        <v>12.454000000000001</v>
      </c>
      <c r="J62" s="412"/>
      <c r="K62" s="411">
        <f t="shared" si="12"/>
        <v>12.454000000000001</v>
      </c>
      <c r="L62" s="285">
        <f t="shared" si="13"/>
        <v>0</v>
      </c>
      <c r="M62" s="418" t="s">
        <v>262</v>
      </c>
      <c r="N62" s="653"/>
      <c r="O62" s="582"/>
      <c r="P62" s="582"/>
      <c r="Q62" s="582"/>
      <c r="R62" s="582"/>
      <c r="S62" s="582"/>
      <c r="T62" s="427"/>
      <c r="U62" s="177"/>
      <c r="V62" s="177"/>
      <c r="W62" s="177"/>
      <c r="X62" s="177"/>
      <c r="Y62" s="177"/>
      <c r="Z62" s="177"/>
      <c r="AA62" s="245"/>
    </row>
    <row r="63" spans="2:27" s="246" customFormat="1" ht="19.899999999999999" customHeight="1">
      <c r="B63" s="694"/>
      <c r="C63" s="654"/>
      <c r="D63" s="655"/>
      <c r="E63" s="652" t="s">
        <v>479</v>
      </c>
      <c r="F63" s="416" t="s">
        <v>20</v>
      </c>
      <c r="G63" s="413">
        <v>1.254</v>
      </c>
      <c r="H63" s="411"/>
      <c r="I63" s="411">
        <f t="shared" ref="I63" si="21">+G63+H63</f>
        <v>1.254</v>
      </c>
      <c r="J63" s="412">
        <v>1.456</v>
      </c>
      <c r="K63" s="411">
        <f t="shared" si="12"/>
        <v>-0.20199999999999996</v>
      </c>
      <c r="L63" s="285">
        <f t="shared" si="11"/>
        <v>1.1610845295055821</v>
      </c>
      <c r="M63" s="418"/>
      <c r="N63" s="653">
        <f t="shared" ref="N63" si="22">G63+G64+G65</f>
        <v>14.25</v>
      </c>
      <c r="O63" s="582">
        <f t="shared" ref="O63" si="23">+H63+H64+H65</f>
        <v>0</v>
      </c>
      <c r="P63" s="582">
        <f t="shared" ref="P63" si="24">N63+O63</f>
        <v>14.25</v>
      </c>
      <c r="Q63" s="582">
        <f t="shared" ref="Q63" si="25">J63+J64+J65</f>
        <v>1.456</v>
      </c>
      <c r="R63" s="582">
        <f t="shared" ref="R63" si="26">+P63-Q63</f>
        <v>12.794</v>
      </c>
      <c r="S63" s="582">
        <f t="shared" ref="S63" si="27">Q63/P63</f>
        <v>0.10217543859649122</v>
      </c>
      <c r="T63" s="427"/>
      <c r="U63" s="177"/>
      <c r="V63" s="177"/>
      <c r="W63" s="177"/>
      <c r="X63" s="177"/>
      <c r="Y63" s="177"/>
      <c r="Z63" s="177"/>
      <c r="AA63" s="245"/>
    </row>
    <row r="64" spans="2:27" s="246" customFormat="1" ht="19.899999999999999" customHeight="1">
      <c r="B64" s="694"/>
      <c r="C64" s="654"/>
      <c r="D64" s="655"/>
      <c r="E64" s="652"/>
      <c r="F64" s="416" t="s">
        <v>21</v>
      </c>
      <c r="G64" s="413">
        <v>5.8710000000000004</v>
      </c>
      <c r="H64" s="411"/>
      <c r="I64" s="411">
        <f t="shared" ref="I64:I65" si="28">K63+G64+H64</f>
        <v>5.6690000000000005</v>
      </c>
      <c r="J64" s="412"/>
      <c r="K64" s="411">
        <f t="shared" si="12"/>
        <v>5.6690000000000005</v>
      </c>
      <c r="L64" s="285">
        <f t="shared" si="13"/>
        <v>0</v>
      </c>
      <c r="M64" s="418" t="s">
        <v>262</v>
      </c>
      <c r="N64" s="653"/>
      <c r="O64" s="582"/>
      <c r="P64" s="582"/>
      <c r="Q64" s="582"/>
      <c r="R64" s="582"/>
      <c r="S64" s="582"/>
      <c r="T64" s="427"/>
      <c r="U64" s="177"/>
      <c r="V64" s="177"/>
      <c r="W64" s="177"/>
      <c r="X64" s="177"/>
      <c r="Y64" s="177"/>
      <c r="Z64" s="177"/>
      <c r="AA64" s="245"/>
    </row>
    <row r="65" spans="2:27" s="246" customFormat="1" ht="19.899999999999999" customHeight="1">
      <c r="B65" s="694"/>
      <c r="C65" s="654"/>
      <c r="D65" s="655"/>
      <c r="E65" s="652"/>
      <c r="F65" s="195" t="s">
        <v>22</v>
      </c>
      <c r="G65" s="413">
        <v>7.125</v>
      </c>
      <c r="H65" s="411"/>
      <c r="I65" s="411">
        <f t="shared" si="28"/>
        <v>12.794</v>
      </c>
      <c r="J65" s="412"/>
      <c r="K65" s="411">
        <f t="shared" si="12"/>
        <v>12.794</v>
      </c>
      <c r="L65" s="285">
        <f t="shared" si="13"/>
        <v>0</v>
      </c>
      <c r="M65" s="418" t="s">
        <v>262</v>
      </c>
      <c r="N65" s="653"/>
      <c r="O65" s="582"/>
      <c r="P65" s="582"/>
      <c r="Q65" s="582"/>
      <c r="R65" s="582"/>
      <c r="S65" s="582"/>
      <c r="T65" s="427"/>
      <c r="U65" s="177"/>
      <c r="V65" s="177"/>
      <c r="W65" s="177"/>
      <c r="X65" s="177"/>
      <c r="Y65" s="177"/>
      <c r="Z65" s="177"/>
      <c r="AA65" s="245"/>
    </row>
    <row r="66" spans="2:27" s="246" customFormat="1" ht="19.899999999999999" customHeight="1">
      <c r="B66" s="694"/>
      <c r="C66" s="654"/>
      <c r="D66" s="655"/>
      <c r="E66" s="652" t="s">
        <v>480</v>
      </c>
      <c r="F66" s="416" t="s">
        <v>20</v>
      </c>
      <c r="G66" s="413">
        <v>1.254</v>
      </c>
      <c r="H66" s="411"/>
      <c r="I66" s="411">
        <f t="shared" ref="I66" si="29">+G66+H66</f>
        <v>1.254</v>
      </c>
      <c r="J66" s="412">
        <v>0.64400000000000002</v>
      </c>
      <c r="K66" s="411">
        <f t="shared" si="12"/>
        <v>0.61</v>
      </c>
      <c r="L66" s="285">
        <f t="shared" si="11"/>
        <v>0.51355661881977677</v>
      </c>
      <c r="M66" s="418"/>
      <c r="N66" s="653">
        <f t="shared" ref="N66" si="30">G66+G67+G68</f>
        <v>14.247</v>
      </c>
      <c r="O66" s="582">
        <f t="shared" ref="O66" si="31">+H66+H67+H68</f>
        <v>0</v>
      </c>
      <c r="P66" s="582">
        <f t="shared" ref="P66" si="32">N66+O66</f>
        <v>14.247</v>
      </c>
      <c r="Q66" s="582">
        <f t="shared" ref="Q66" si="33">J66+J67+J68</f>
        <v>0.64400000000000002</v>
      </c>
      <c r="R66" s="582">
        <f t="shared" ref="R66" si="34">+P66-Q66</f>
        <v>13.603</v>
      </c>
      <c r="S66" s="582">
        <f t="shared" ref="S66" si="35">Q66/P66</f>
        <v>4.5202498771671228E-2</v>
      </c>
      <c r="T66" s="427"/>
      <c r="U66" s="177"/>
      <c r="V66" s="177"/>
      <c r="W66" s="177"/>
      <c r="X66" s="177"/>
      <c r="Y66" s="177"/>
      <c r="Z66" s="177"/>
      <c r="AA66" s="245"/>
    </row>
    <row r="67" spans="2:27" s="246" customFormat="1" ht="19.899999999999999" customHeight="1">
      <c r="B67" s="694"/>
      <c r="C67" s="654"/>
      <c r="D67" s="655"/>
      <c r="E67" s="652"/>
      <c r="F67" s="416" t="s">
        <v>21</v>
      </c>
      <c r="G67" s="413">
        <v>5.87</v>
      </c>
      <c r="H67" s="411"/>
      <c r="I67" s="411">
        <f t="shared" ref="I67:I130" si="36">K66+G67+H67</f>
        <v>6.48</v>
      </c>
      <c r="J67" s="412"/>
      <c r="K67" s="411">
        <f t="shared" si="12"/>
        <v>6.48</v>
      </c>
      <c r="L67" s="285">
        <f t="shared" si="13"/>
        <v>0</v>
      </c>
      <c r="M67" s="418" t="s">
        <v>262</v>
      </c>
      <c r="N67" s="653"/>
      <c r="O67" s="582"/>
      <c r="P67" s="582"/>
      <c r="Q67" s="582"/>
      <c r="R67" s="582"/>
      <c r="S67" s="582"/>
      <c r="T67" s="427"/>
      <c r="U67" s="177"/>
      <c r="V67" s="177"/>
      <c r="W67" s="177"/>
      <c r="X67" s="177"/>
      <c r="Y67" s="177"/>
      <c r="Z67" s="177"/>
      <c r="AA67" s="245"/>
    </row>
    <row r="68" spans="2:27" s="246" customFormat="1" ht="19.899999999999999" customHeight="1">
      <c r="B68" s="694"/>
      <c r="C68" s="654"/>
      <c r="D68" s="655"/>
      <c r="E68" s="652"/>
      <c r="F68" s="195" t="s">
        <v>22</v>
      </c>
      <c r="G68" s="413">
        <v>7.1230000000000002</v>
      </c>
      <c r="H68" s="411"/>
      <c r="I68" s="411">
        <f t="shared" si="36"/>
        <v>13.603000000000002</v>
      </c>
      <c r="J68" s="412"/>
      <c r="K68" s="411">
        <f t="shared" si="12"/>
        <v>13.603000000000002</v>
      </c>
      <c r="L68" s="285">
        <f t="shared" si="13"/>
        <v>0</v>
      </c>
      <c r="M68" s="418" t="s">
        <v>262</v>
      </c>
      <c r="N68" s="653"/>
      <c r="O68" s="582"/>
      <c r="P68" s="582"/>
      <c r="Q68" s="582"/>
      <c r="R68" s="582"/>
      <c r="S68" s="582"/>
      <c r="T68" s="427"/>
      <c r="U68" s="177"/>
      <c r="V68" s="177"/>
      <c r="W68" s="177"/>
      <c r="X68" s="177"/>
      <c r="Y68" s="177"/>
      <c r="Z68" s="177"/>
      <c r="AA68" s="245"/>
    </row>
    <row r="69" spans="2:27" s="246" customFormat="1" ht="19.899999999999999" customHeight="1">
      <c r="B69" s="694"/>
      <c r="C69" s="654"/>
      <c r="D69" s="655"/>
      <c r="E69" s="652" t="s">
        <v>481</v>
      </c>
      <c r="F69" s="416" t="s">
        <v>20</v>
      </c>
      <c r="G69" s="413">
        <v>1.254</v>
      </c>
      <c r="H69" s="411"/>
      <c r="I69" s="411">
        <f t="shared" ref="I69:I132" si="37">+G69+H69</f>
        <v>1.254</v>
      </c>
      <c r="J69" s="412">
        <v>2.38</v>
      </c>
      <c r="K69" s="411">
        <f t="shared" si="12"/>
        <v>-1.1259999999999999</v>
      </c>
      <c r="L69" s="285">
        <f t="shared" si="11"/>
        <v>1.89792663476874</v>
      </c>
      <c r="M69" s="418"/>
      <c r="N69" s="653">
        <f t="shared" ref="N69" si="38">G69+G70+G71</f>
        <v>14.253</v>
      </c>
      <c r="O69" s="582">
        <f t="shared" ref="O69" si="39">+H69+H70+H71</f>
        <v>0</v>
      </c>
      <c r="P69" s="582">
        <f t="shared" ref="P69" si="40">N69+O69</f>
        <v>14.253</v>
      </c>
      <c r="Q69" s="582">
        <f t="shared" ref="Q69" si="41">J69+J70+J71</f>
        <v>2.38</v>
      </c>
      <c r="R69" s="582">
        <f t="shared" ref="R69" si="42">+P69-Q69</f>
        <v>11.873000000000001</v>
      </c>
      <c r="S69" s="582">
        <f t="shared" ref="S69" si="43">Q69/P69</f>
        <v>0.16698238967234968</v>
      </c>
      <c r="T69" s="427"/>
      <c r="U69" s="177"/>
      <c r="V69" s="177"/>
      <c r="W69" s="177"/>
      <c r="X69" s="177"/>
      <c r="Y69" s="177"/>
      <c r="Z69" s="177"/>
      <c r="AA69" s="245"/>
    </row>
    <row r="70" spans="2:27" s="246" customFormat="1" ht="19.899999999999999" customHeight="1">
      <c r="B70" s="694"/>
      <c r="C70" s="654"/>
      <c r="D70" s="655"/>
      <c r="E70" s="652"/>
      <c r="F70" s="416" t="s">
        <v>21</v>
      </c>
      <c r="G70" s="433">
        <v>5.8719999999999999</v>
      </c>
      <c r="H70" s="411"/>
      <c r="I70" s="411">
        <f t="shared" si="36"/>
        <v>4.7460000000000004</v>
      </c>
      <c r="J70" s="412"/>
      <c r="K70" s="411">
        <f t="shared" si="12"/>
        <v>4.7460000000000004</v>
      </c>
      <c r="L70" s="285">
        <f t="shared" si="13"/>
        <v>0</v>
      </c>
      <c r="M70" s="418" t="s">
        <v>262</v>
      </c>
      <c r="N70" s="653"/>
      <c r="O70" s="582"/>
      <c r="P70" s="582"/>
      <c r="Q70" s="582"/>
      <c r="R70" s="582"/>
      <c r="S70" s="582"/>
      <c r="T70" s="427"/>
      <c r="U70" s="177"/>
      <c r="V70" s="177"/>
      <c r="W70" s="177"/>
      <c r="X70" s="177"/>
      <c r="Y70" s="177"/>
      <c r="Z70" s="177"/>
      <c r="AA70" s="245"/>
    </row>
    <row r="71" spans="2:27" s="246" customFormat="1" ht="19.899999999999999" customHeight="1">
      <c r="B71" s="694"/>
      <c r="C71" s="654"/>
      <c r="D71" s="655"/>
      <c r="E71" s="652"/>
      <c r="F71" s="195" t="s">
        <v>22</v>
      </c>
      <c r="G71" s="413">
        <v>7.1269999999999998</v>
      </c>
      <c r="H71" s="411"/>
      <c r="I71" s="411">
        <f t="shared" si="36"/>
        <v>11.873000000000001</v>
      </c>
      <c r="J71" s="412"/>
      <c r="K71" s="411">
        <f t="shared" si="12"/>
        <v>11.873000000000001</v>
      </c>
      <c r="L71" s="285">
        <f t="shared" si="13"/>
        <v>0</v>
      </c>
      <c r="M71" s="418" t="s">
        <v>262</v>
      </c>
      <c r="N71" s="653"/>
      <c r="O71" s="582"/>
      <c r="P71" s="582"/>
      <c r="Q71" s="582"/>
      <c r="R71" s="582"/>
      <c r="S71" s="582"/>
      <c r="T71" s="427"/>
      <c r="U71" s="177"/>
      <c r="V71" s="177"/>
      <c r="W71" s="177"/>
      <c r="X71" s="177"/>
      <c r="Y71" s="177"/>
      <c r="Z71" s="177"/>
      <c r="AA71" s="245"/>
    </row>
    <row r="72" spans="2:27" s="174" customFormat="1" ht="18.75" customHeight="1">
      <c r="B72" s="694"/>
      <c r="C72" s="654"/>
      <c r="D72" s="655" t="s">
        <v>338</v>
      </c>
      <c r="E72" s="599" t="s">
        <v>475</v>
      </c>
      <c r="F72" s="417" t="s">
        <v>20</v>
      </c>
      <c r="G72" s="413">
        <v>1.2529999999999999</v>
      </c>
      <c r="H72" s="411"/>
      <c r="I72" s="411">
        <f t="shared" si="37"/>
        <v>1.2529999999999999</v>
      </c>
      <c r="J72" s="412">
        <v>0.53200000000000003</v>
      </c>
      <c r="K72" s="411">
        <f t="shared" si="12"/>
        <v>0.72099999999999986</v>
      </c>
      <c r="L72" s="285">
        <f t="shared" si="11"/>
        <v>0.42458100558659223</v>
      </c>
      <c r="M72" s="418" t="s">
        <v>262</v>
      </c>
      <c r="N72" s="653">
        <f t="shared" ref="N72" si="44">G72+G73+G74</f>
        <v>14.234999999999999</v>
      </c>
      <c r="O72" s="582">
        <f t="shared" ref="O72" si="45">+H72+H73+H74</f>
        <v>0</v>
      </c>
      <c r="P72" s="582">
        <f t="shared" ref="P72" si="46">N72+O72</f>
        <v>14.234999999999999</v>
      </c>
      <c r="Q72" s="582">
        <f t="shared" ref="Q72" si="47">J72+J73+J74</f>
        <v>0.53200000000000003</v>
      </c>
      <c r="R72" s="582">
        <f t="shared" ref="R72" si="48">+P72-Q72</f>
        <v>13.702999999999999</v>
      </c>
      <c r="S72" s="582">
        <f t="shared" ref="S72" si="49">Q72/P72</f>
        <v>3.7372672989111351E-2</v>
      </c>
      <c r="T72" s="427"/>
      <c r="U72" s="177"/>
      <c r="V72" s="177"/>
      <c r="W72" s="177"/>
      <c r="X72" s="177"/>
      <c r="Y72" s="177"/>
      <c r="Z72" s="177"/>
      <c r="AA72" s="173"/>
    </row>
    <row r="73" spans="2:27" s="174" customFormat="1" ht="19.899999999999999" customHeight="1">
      <c r="B73" s="694"/>
      <c r="C73" s="654"/>
      <c r="D73" s="655"/>
      <c r="E73" s="599"/>
      <c r="F73" s="416" t="s">
        <v>21</v>
      </c>
      <c r="G73" s="433">
        <v>5.8650000000000002</v>
      </c>
      <c r="H73" s="411"/>
      <c r="I73" s="411">
        <f t="shared" si="36"/>
        <v>6.5860000000000003</v>
      </c>
      <c r="J73" s="412"/>
      <c r="K73" s="411">
        <f t="shared" si="12"/>
        <v>6.5860000000000003</v>
      </c>
      <c r="L73" s="285">
        <f t="shared" si="13"/>
        <v>0</v>
      </c>
      <c r="M73" s="418" t="s">
        <v>262</v>
      </c>
      <c r="N73" s="653"/>
      <c r="O73" s="582"/>
      <c r="P73" s="582"/>
      <c r="Q73" s="582"/>
      <c r="R73" s="582"/>
      <c r="S73" s="582"/>
      <c r="T73" s="427"/>
      <c r="U73" s="177"/>
      <c r="V73" s="177"/>
      <c r="W73" s="177"/>
      <c r="X73" s="177"/>
      <c r="Y73" s="177"/>
      <c r="Z73" s="177"/>
      <c r="AA73" s="173"/>
    </row>
    <row r="74" spans="2:27" s="174" customFormat="1" ht="19.899999999999999" customHeight="1">
      <c r="B74" s="694"/>
      <c r="C74" s="654"/>
      <c r="D74" s="655"/>
      <c r="E74" s="599"/>
      <c r="F74" s="195" t="s">
        <v>22</v>
      </c>
      <c r="G74" s="413">
        <v>7.117</v>
      </c>
      <c r="H74" s="411"/>
      <c r="I74" s="411">
        <f t="shared" si="36"/>
        <v>13.702999999999999</v>
      </c>
      <c r="J74" s="412"/>
      <c r="K74" s="411">
        <f t="shared" si="12"/>
        <v>13.702999999999999</v>
      </c>
      <c r="L74" s="285">
        <f t="shared" si="13"/>
        <v>0</v>
      </c>
      <c r="M74" s="418" t="s">
        <v>262</v>
      </c>
      <c r="N74" s="653"/>
      <c r="O74" s="582"/>
      <c r="P74" s="582"/>
      <c r="Q74" s="582"/>
      <c r="R74" s="582"/>
      <c r="S74" s="582"/>
      <c r="T74" s="427"/>
      <c r="U74" s="177"/>
      <c r="V74" s="177"/>
      <c r="W74" s="177"/>
      <c r="X74" s="177"/>
      <c r="Y74" s="177"/>
      <c r="Z74" s="177"/>
      <c r="AA74" s="173"/>
    </row>
    <row r="75" spans="2:27" s="246" customFormat="1" ht="19.899999999999999" customHeight="1">
      <c r="B75" s="694"/>
      <c r="C75" s="654"/>
      <c r="D75" s="655"/>
      <c r="E75" s="599" t="s">
        <v>476</v>
      </c>
      <c r="F75" s="417" t="s">
        <v>20</v>
      </c>
      <c r="G75" s="413">
        <v>1.2529999999999999</v>
      </c>
      <c r="H75" s="411"/>
      <c r="I75" s="411">
        <f t="shared" si="37"/>
        <v>1.2529999999999999</v>
      </c>
      <c r="J75" s="412"/>
      <c r="K75" s="411">
        <f t="shared" si="12"/>
        <v>1.2529999999999999</v>
      </c>
      <c r="L75" s="285">
        <f t="shared" si="11"/>
        <v>0</v>
      </c>
      <c r="M75" s="418"/>
      <c r="N75" s="653">
        <f t="shared" ref="N75" si="50">G75+G76+G77</f>
        <v>14.236000000000001</v>
      </c>
      <c r="O75" s="582">
        <f t="shared" ref="O75" si="51">+H75+H76+H77</f>
        <v>0</v>
      </c>
      <c r="P75" s="582">
        <f t="shared" ref="P75" si="52">N75+O75</f>
        <v>14.236000000000001</v>
      </c>
      <c r="Q75" s="582">
        <f t="shared" ref="Q75" si="53">J75+J76+J77</f>
        <v>0</v>
      </c>
      <c r="R75" s="582">
        <f t="shared" ref="R75" si="54">+P75-Q75</f>
        <v>14.236000000000001</v>
      </c>
      <c r="S75" s="582">
        <f t="shared" ref="S75" si="55">Q75/P75</f>
        <v>0</v>
      </c>
      <c r="T75" s="427"/>
      <c r="U75" s="177"/>
      <c r="V75" s="177"/>
      <c r="W75" s="177"/>
      <c r="X75" s="177"/>
      <c r="Y75" s="177"/>
      <c r="Z75" s="177"/>
      <c r="AA75" s="245"/>
    </row>
    <row r="76" spans="2:27" s="246" customFormat="1" ht="19.899999999999999" customHeight="1">
      <c r="B76" s="694"/>
      <c r="C76" s="654"/>
      <c r="D76" s="655"/>
      <c r="E76" s="599"/>
      <c r="F76" s="416" t="s">
        <v>21</v>
      </c>
      <c r="G76" s="433">
        <v>5.8650000000000002</v>
      </c>
      <c r="H76" s="411"/>
      <c r="I76" s="411">
        <f t="shared" si="36"/>
        <v>7.1180000000000003</v>
      </c>
      <c r="J76" s="412"/>
      <c r="K76" s="411">
        <f t="shared" si="12"/>
        <v>7.1180000000000003</v>
      </c>
      <c r="L76" s="285">
        <f t="shared" si="13"/>
        <v>0</v>
      </c>
      <c r="M76" s="418" t="s">
        <v>262</v>
      </c>
      <c r="N76" s="653"/>
      <c r="O76" s="582"/>
      <c r="P76" s="582"/>
      <c r="Q76" s="582"/>
      <c r="R76" s="582"/>
      <c r="S76" s="582"/>
      <c r="T76" s="427"/>
      <c r="U76" s="177"/>
      <c r="V76" s="177"/>
      <c r="W76" s="177"/>
      <c r="X76" s="177"/>
      <c r="Y76" s="177"/>
      <c r="Z76" s="177"/>
      <c r="AA76" s="245"/>
    </row>
    <row r="77" spans="2:27" s="246" customFormat="1" ht="19.899999999999999" customHeight="1">
      <c r="B77" s="694"/>
      <c r="C77" s="654"/>
      <c r="D77" s="655"/>
      <c r="E77" s="599"/>
      <c r="F77" s="195" t="s">
        <v>22</v>
      </c>
      <c r="G77" s="413">
        <v>7.1180000000000003</v>
      </c>
      <c r="H77" s="411"/>
      <c r="I77" s="411">
        <f t="shared" si="36"/>
        <v>14.236000000000001</v>
      </c>
      <c r="J77" s="412"/>
      <c r="K77" s="411">
        <f t="shared" si="12"/>
        <v>14.236000000000001</v>
      </c>
      <c r="L77" s="285">
        <f t="shared" si="13"/>
        <v>0</v>
      </c>
      <c r="M77" s="418" t="s">
        <v>262</v>
      </c>
      <c r="N77" s="653"/>
      <c r="O77" s="582"/>
      <c r="P77" s="582"/>
      <c r="Q77" s="582"/>
      <c r="R77" s="582"/>
      <c r="S77" s="582"/>
      <c r="T77" s="427"/>
      <c r="U77" s="177"/>
      <c r="V77" s="177"/>
      <c r="W77" s="177"/>
      <c r="X77" s="177"/>
      <c r="Y77" s="177"/>
      <c r="Z77" s="177"/>
      <c r="AA77" s="245"/>
    </row>
    <row r="78" spans="2:27" s="246" customFormat="1" ht="19.899999999999999" customHeight="1">
      <c r="B78" s="694"/>
      <c r="C78" s="654"/>
      <c r="D78" s="655"/>
      <c r="E78" s="599" t="s">
        <v>477</v>
      </c>
      <c r="F78" s="417" t="s">
        <v>20</v>
      </c>
      <c r="G78" s="413">
        <v>1.252</v>
      </c>
      <c r="H78" s="411"/>
      <c r="I78" s="411">
        <f t="shared" si="37"/>
        <v>1.252</v>
      </c>
      <c r="J78" s="412"/>
      <c r="K78" s="411">
        <f t="shared" si="12"/>
        <v>1.252</v>
      </c>
      <c r="L78" s="285">
        <f t="shared" si="11"/>
        <v>0</v>
      </c>
      <c r="M78" s="418"/>
      <c r="N78" s="653">
        <f t="shared" ref="N78" si="56">G78+G79+G80</f>
        <v>14.231</v>
      </c>
      <c r="O78" s="582">
        <f t="shared" ref="O78" si="57">+H78+H79+H80</f>
        <v>0</v>
      </c>
      <c r="P78" s="582">
        <f t="shared" ref="P78" si="58">N78+O78</f>
        <v>14.231</v>
      </c>
      <c r="Q78" s="582">
        <f t="shared" ref="Q78" si="59">J78+J79+J80</f>
        <v>0</v>
      </c>
      <c r="R78" s="582">
        <f t="shared" ref="R78" si="60">+P78-Q78</f>
        <v>14.231</v>
      </c>
      <c r="S78" s="582">
        <f t="shared" ref="S78" si="61">Q78/P78</f>
        <v>0</v>
      </c>
      <c r="T78" s="427"/>
      <c r="U78" s="177"/>
      <c r="V78" s="177"/>
      <c r="W78" s="177"/>
      <c r="X78" s="177"/>
      <c r="Y78" s="177"/>
      <c r="Z78" s="177"/>
      <c r="AA78" s="245"/>
    </row>
    <row r="79" spans="2:27" s="246" customFormat="1" ht="19.899999999999999" customHeight="1">
      <c r="B79" s="694"/>
      <c r="C79" s="654"/>
      <c r="D79" s="655"/>
      <c r="E79" s="599"/>
      <c r="F79" s="416" t="s">
        <v>21</v>
      </c>
      <c r="G79" s="413">
        <v>5.8630000000000004</v>
      </c>
      <c r="H79" s="411"/>
      <c r="I79" s="411">
        <f t="shared" si="36"/>
        <v>7.1150000000000002</v>
      </c>
      <c r="J79" s="412"/>
      <c r="K79" s="411">
        <f t="shared" si="12"/>
        <v>7.1150000000000002</v>
      </c>
      <c r="L79" s="285">
        <f t="shared" si="13"/>
        <v>0</v>
      </c>
      <c r="M79" s="418" t="s">
        <v>262</v>
      </c>
      <c r="N79" s="653"/>
      <c r="O79" s="582"/>
      <c r="P79" s="582"/>
      <c r="Q79" s="582"/>
      <c r="R79" s="582"/>
      <c r="S79" s="582"/>
      <c r="T79" s="427"/>
      <c r="U79" s="177"/>
      <c r="V79" s="177"/>
      <c r="W79" s="177"/>
      <c r="X79" s="177"/>
      <c r="Y79" s="177"/>
      <c r="Z79" s="177"/>
      <c r="AA79" s="245"/>
    </row>
    <row r="80" spans="2:27" s="246" customFormat="1" ht="19.899999999999999" customHeight="1">
      <c r="B80" s="694"/>
      <c r="C80" s="654"/>
      <c r="D80" s="655"/>
      <c r="E80" s="599"/>
      <c r="F80" s="195" t="s">
        <v>22</v>
      </c>
      <c r="G80" s="413">
        <v>7.1159999999999997</v>
      </c>
      <c r="H80" s="411"/>
      <c r="I80" s="411">
        <f t="shared" si="36"/>
        <v>14.231</v>
      </c>
      <c r="J80" s="412"/>
      <c r="K80" s="411">
        <f t="shared" si="12"/>
        <v>14.231</v>
      </c>
      <c r="L80" s="285">
        <f t="shared" si="13"/>
        <v>0</v>
      </c>
      <c r="M80" s="418" t="s">
        <v>262</v>
      </c>
      <c r="N80" s="653"/>
      <c r="O80" s="582"/>
      <c r="P80" s="582"/>
      <c r="Q80" s="582"/>
      <c r="R80" s="582"/>
      <c r="S80" s="582"/>
      <c r="T80" s="427"/>
      <c r="U80" s="177"/>
      <c r="V80" s="177"/>
      <c r="W80" s="177"/>
      <c r="X80" s="177"/>
      <c r="Y80" s="177"/>
      <c r="Z80" s="177"/>
      <c r="AA80" s="245"/>
    </row>
    <row r="81" spans="2:27" s="174" customFormat="1" ht="19.5" customHeight="1">
      <c r="B81" s="694"/>
      <c r="C81" s="654"/>
      <c r="D81" s="655" t="s">
        <v>339</v>
      </c>
      <c r="E81" s="652" t="s">
        <v>460</v>
      </c>
      <c r="F81" s="417" t="s">
        <v>20</v>
      </c>
      <c r="G81" s="413">
        <v>1.254</v>
      </c>
      <c r="H81" s="411"/>
      <c r="I81" s="411">
        <f t="shared" si="37"/>
        <v>1.254</v>
      </c>
      <c r="J81" s="412">
        <v>0.224</v>
      </c>
      <c r="K81" s="411">
        <f t="shared" si="12"/>
        <v>1.03</v>
      </c>
      <c r="L81" s="285">
        <f t="shared" si="11"/>
        <v>0.17862838915470494</v>
      </c>
      <c r="M81" s="418" t="s">
        <v>262</v>
      </c>
      <c r="N81" s="653">
        <f t="shared" ref="N81" si="62">G81+G82+G83</f>
        <v>14.25</v>
      </c>
      <c r="O81" s="582">
        <f t="shared" ref="O81" si="63">+H81+H82+H83</f>
        <v>0</v>
      </c>
      <c r="P81" s="582">
        <f t="shared" ref="P81" si="64">N81+O81</f>
        <v>14.25</v>
      </c>
      <c r="Q81" s="582">
        <f t="shared" ref="Q81" si="65">J81+J82+J83</f>
        <v>0.36399999999999999</v>
      </c>
      <c r="R81" s="582">
        <f t="shared" ref="R81" si="66">+P81-Q81</f>
        <v>13.885999999999999</v>
      </c>
      <c r="S81" s="582">
        <f t="shared" ref="S81" si="67">Q81/P81</f>
        <v>2.5543859649122806E-2</v>
      </c>
      <c r="T81" s="427"/>
      <c r="U81" s="177"/>
      <c r="V81" s="177"/>
      <c r="W81" s="177"/>
      <c r="X81" s="177"/>
      <c r="Y81" s="177"/>
      <c r="Z81" s="177"/>
      <c r="AA81" s="173"/>
    </row>
    <row r="82" spans="2:27" s="174" customFormat="1" ht="19.899999999999999" customHeight="1">
      <c r="B82" s="694"/>
      <c r="C82" s="654"/>
      <c r="D82" s="655"/>
      <c r="E82" s="652"/>
      <c r="F82" s="416" t="s">
        <v>21</v>
      </c>
      <c r="G82" s="413">
        <v>5.8710000000000004</v>
      </c>
      <c r="H82" s="411"/>
      <c r="I82" s="411">
        <f t="shared" si="36"/>
        <v>6.9010000000000007</v>
      </c>
      <c r="J82" s="412">
        <v>0.14000000000000001</v>
      </c>
      <c r="K82" s="411">
        <f t="shared" si="12"/>
        <v>6.761000000000001</v>
      </c>
      <c r="L82" s="285">
        <f t="shared" si="13"/>
        <v>2.0286914939863787E-2</v>
      </c>
      <c r="M82" s="418" t="s">
        <v>262</v>
      </c>
      <c r="N82" s="653"/>
      <c r="O82" s="582"/>
      <c r="P82" s="582"/>
      <c r="Q82" s="582"/>
      <c r="R82" s="582"/>
      <c r="S82" s="582"/>
      <c r="T82" s="427"/>
      <c r="U82" s="177"/>
      <c r="V82" s="177"/>
      <c r="W82" s="177"/>
      <c r="X82" s="177"/>
      <c r="Y82" s="177"/>
      <c r="Z82" s="177"/>
      <c r="AA82" s="173"/>
    </row>
    <row r="83" spans="2:27" s="174" customFormat="1" ht="19.899999999999999" customHeight="1">
      <c r="B83" s="694"/>
      <c r="C83" s="654"/>
      <c r="D83" s="655"/>
      <c r="E83" s="652"/>
      <c r="F83" s="195" t="s">
        <v>22</v>
      </c>
      <c r="G83" s="413">
        <v>7.125</v>
      </c>
      <c r="H83" s="411"/>
      <c r="I83" s="411">
        <f t="shared" si="36"/>
        <v>13.886000000000001</v>
      </c>
      <c r="J83" s="412"/>
      <c r="K83" s="411">
        <f t="shared" si="12"/>
        <v>13.886000000000001</v>
      </c>
      <c r="L83" s="285">
        <f t="shared" si="13"/>
        <v>0</v>
      </c>
      <c r="M83" s="418" t="s">
        <v>262</v>
      </c>
      <c r="N83" s="653"/>
      <c r="O83" s="582"/>
      <c r="P83" s="582"/>
      <c r="Q83" s="582"/>
      <c r="R83" s="582"/>
      <c r="S83" s="582"/>
      <c r="T83" s="427"/>
      <c r="U83" s="177"/>
      <c r="V83" s="177"/>
      <c r="W83" s="177"/>
      <c r="X83" s="177"/>
      <c r="Y83" s="177"/>
      <c r="Z83" s="177"/>
      <c r="AA83" s="173"/>
    </row>
    <row r="84" spans="2:27" s="246" customFormat="1" ht="19.899999999999999" customHeight="1">
      <c r="B84" s="694"/>
      <c r="C84" s="654"/>
      <c r="D84" s="655"/>
      <c r="E84" s="652" t="s">
        <v>461</v>
      </c>
      <c r="F84" s="417" t="s">
        <v>20</v>
      </c>
      <c r="G84" s="413">
        <v>1.254</v>
      </c>
      <c r="H84" s="411"/>
      <c r="I84" s="411">
        <f t="shared" si="37"/>
        <v>1.254</v>
      </c>
      <c r="J84" s="412"/>
      <c r="K84" s="411">
        <f t="shared" si="12"/>
        <v>1.254</v>
      </c>
      <c r="L84" s="285">
        <f t="shared" si="11"/>
        <v>0</v>
      </c>
      <c r="M84" s="418"/>
      <c r="N84" s="653">
        <f t="shared" ref="N84" si="68">G84+G85+G86</f>
        <v>14.248000000000001</v>
      </c>
      <c r="O84" s="582">
        <f t="shared" ref="O84" si="69">+H84+H85+H86</f>
        <v>0</v>
      </c>
      <c r="P84" s="582">
        <f t="shared" ref="P84" si="70">N84+O84</f>
        <v>14.248000000000001</v>
      </c>
      <c r="Q84" s="582">
        <f t="shared" ref="Q84" si="71">J84+J85+J86</f>
        <v>0</v>
      </c>
      <c r="R84" s="582">
        <f t="shared" ref="R84" si="72">+P84-Q84</f>
        <v>14.248000000000001</v>
      </c>
      <c r="S84" s="582">
        <f t="shared" ref="S84" si="73">Q84/P84</f>
        <v>0</v>
      </c>
      <c r="T84" s="427"/>
      <c r="U84" s="177"/>
      <c r="V84" s="177"/>
      <c r="W84" s="177"/>
      <c r="X84" s="177"/>
      <c r="Y84" s="177"/>
      <c r="Z84" s="177"/>
      <c r="AA84" s="245"/>
    </row>
    <row r="85" spans="2:27" s="246" customFormat="1" ht="19.899999999999999" customHeight="1">
      <c r="B85" s="694"/>
      <c r="C85" s="654"/>
      <c r="D85" s="655"/>
      <c r="E85" s="652"/>
      <c r="F85" s="416" t="s">
        <v>21</v>
      </c>
      <c r="G85" s="413">
        <v>5.87</v>
      </c>
      <c r="H85" s="411"/>
      <c r="I85" s="411">
        <f t="shared" si="36"/>
        <v>7.1240000000000006</v>
      </c>
      <c r="J85" s="412"/>
      <c r="K85" s="411">
        <f t="shared" si="12"/>
        <v>7.1240000000000006</v>
      </c>
      <c r="L85" s="285">
        <f t="shared" si="13"/>
        <v>0</v>
      </c>
      <c r="M85" s="418" t="s">
        <v>262</v>
      </c>
      <c r="N85" s="653"/>
      <c r="O85" s="582"/>
      <c r="P85" s="582"/>
      <c r="Q85" s="582"/>
      <c r="R85" s="582"/>
      <c r="S85" s="582"/>
      <c r="T85" s="427"/>
      <c r="U85" s="177"/>
      <c r="V85" s="177"/>
      <c r="W85" s="177"/>
      <c r="X85" s="177"/>
      <c r="Y85" s="177"/>
      <c r="Z85" s="177"/>
      <c r="AA85" s="245"/>
    </row>
    <row r="86" spans="2:27" s="246" customFormat="1" ht="19.899999999999999" customHeight="1">
      <c r="B86" s="694"/>
      <c r="C86" s="654"/>
      <c r="D86" s="655"/>
      <c r="E86" s="652"/>
      <c r="F86" s="195" t="s">
        <v>22</v>
      </c>
      <c r="G86" s="413">
        <v>7.1239999999999997</v>
      </c>
      <c r="H86" s="411"/>
      <c r="I86" s="411">
        <f t="shared" si="36"/>
        <v>14.248000000000001</v>
      </c>
      <c r="J86" s="412"/>
      <c r="K86" s="411">
        <f t="shared" si="12"/>
        <v>14.248000000000001</v>
      </c>
      <c r="L86" s="285">
        <f t="shared" si="13"/>
        <v>0</v>
      </c>
      <c r="M86" s="418" t="s">
        <v>262</v>
      </c>
      <c r="N86" s="653"/>
      <c r="O86" s="582"/>
      <c r="P86" s="582"/>
      <c r="Q86" s="582"/>
      <c r="R86" s="582"/>
      <c r="S86" s="582"/>
      <c r="T86" s="427"/>
      <c r="U86" s="177"/>
      <c r="V86" s="177"/>
      <c r="W86" s="177"/>
      <c r="X86" s="177"/>
      <c r="Y86" s="177"/>
      <c r="Z86" s="177"/>
      <c r="AA86" s="245"/>
    </row>
    <row r="87" spans="2:27" s="246" customFormat="1" ht="19.899999999999999" customHeight="1">
      <c r="B87" s="694"/>
      <c r="C87" s="654"/>
      <c r="D87" s="655"/>
      <c r="E87" s="652" t="s">
        <v>659</v>
      </c>
      <c r="F87" s="417" t="s">
        <v>20</v>
      </c>
      <c r="G87" s="413">
        <v>1.254</v>
      </c>
      <c r="H87" s="411"/>
      <c r="I87" s="411">
        <f t="shared" si="37"/>
        <v>1.254</v>
      </c>
      <c r="J87" s="412">
        <v>0.64400000000000002</v>
      </c>
      <c r="K87" s="411">
        <f t="shared" si="12"/>
        <v>0.61</v>
      </c>
      <c r="L87" s="285">
        <f t="shared" si="11"/>
        <v>0.51355661881977677</v>
      </c>
      <c r="M87" s="418"/>
      <c r="N87" s="653">
        <f t="shared" ref="N87" si="74">G87+G88+G89</f>
        <v>14.251999999999999</v>
      </c>
      <c r="O87" s="582">
        <f t="shared" ref="O87" si="75">+H87+H88+H89</f>
        <v>0</v>
      </c>
      <c r="P87" s="582">
        <f t="shared" ref="P87" si="76">N87+O87</f>
        <v>14.251999999999999</v>
      </c>
      <c r="Q87" s="582">
        <f t="shared" ref="Q87" si="77">J87+J88+J89</f>
        <v>0.98</v>
      </c>
      <c r="R87" s="582">
        <f t="shared" ref="R87" si="78">+P87-Q87</f>
        <v>13.271999999999998</v>
      </c>
      <c r="S87" s="582">
        <f t="shared" ref="S87" si="79">Q87/P87</f>
        <v>6.8762278978389005E-2</v>
      </c>
      <c r="T87" s="427"/>
      <c r="U87" s="177"/>
      <c r="V87" s="177"/>
      <c r="W87" s="177"/>
      <c r="X87" s="177"/>
      <c r="Y87" s="177"/>
      <c r="Z87" s="177"/>
      <c r="AA87" s="245"/>
    </row>
    <row r="88" spans="2:27" s="246" customFormat="1" ht="19.899999999999999" customHeight="1">
      <c r="B88" s="694"/>
      <c r="C88" s="654"/>
      <c r="D88" s="655"/>
      <c r="E88" s="652"/>
      <c r="F88" s="416" t="s">
        <v>21</v>
      </c>
      <c r="G88" s="413">
        <v>5.8719999999999999</v>
      </c>
      <c r="H88" s="411"/>
      <c r="I88" s="411">
        <f t="shared" si="36"/>
        <v>6.4820000000000002</v>
      </c>
      <c r="J88" s="412">
        <v>0.33600000000000002</v>
      </c>
      <c r="K88" s="411">
        <f t="shared" si="12"/>
        <v>6.1459999999999999</v>
      </c>
      <c r="L88" s="285">
        <f t="shared" si="13"/>
        <v>5.183585313174946E-2</v>
      </c>
      <c r="M88" s="418" t="s">
        <v>262</v>
      </c>
      <c r="N88" s="653"/>
      <c r="O88" s="582"/>
      <c r="P88" s="582"/>
      <c r="Q88" s="582"/>
      <c r="R88" s="582"/>
      <c r="S88" s="582"/>
      <c r="T88" s="427"/>
      <c r="U88" s="177"/>
      <c r="V88" s="177"/>
      <c r="W88" s="177"/>
      <c r="X88" s="177"/>
      <c r="Y88" s="177"/>
      <c r="Z88" s="177"/>
      <c r="AA88" s="245"/>
    </row>
    <row r="89" spans="2:27" s="246" customFormat="1" ht="19.899999999999999" customHeight="1">
      <c r="B89" s="694"/>
      <c r="C89" s="654"/>
      <c r="D89" s="655"/>
      <c r="E89" s="652"/>
      <c r="F89" s="195" t="s">
        <v>22</v>
      </c>
      <c r="G89" s="433">
        <v>7.1260000000000003</v>
      </c>
      <c r="H89" s="411"/>
      <c r="I89" s="411">
        <f t="shared" si="36"/>
        <v>13.272</v>
      </c>
      <c r="J89" s="412"/>
      <c r="K89" s="411">
        <f t="shared" si="12"/>
        <v>13.272</v>
      </c>
      <c r="L89" s="285">
        <f t="shared" si="13"/>
        <v>0</v>
      </c>
      <c r="M89" s="418" t="s">
        <v>262</v>
      </c>
      <c r="N89" s="653"/>
      <c r="O89" s="582"/>
      <c r="P89" s="582"/>
      <c r="Q89" s="582"/>
      <c r="R89" s="582"/>
      <c r="S89" s="582"/>
      <c r="T89" s="427"/>
      <c r="U89" s="177"/>
      <c r="V89" s="177"/>
      <c r="W89" s="177"/>
      <c r="X89" s="177"/>
      <c r="Y89" s="177"/>
      <c r="Z89" s="177"/>
      <c r="AA89" s="245"/>
    </row>
    <row r="90" spans="2:27" s="246" customFormat="1" ht="19.899999999999999" customHeight="1">
      <c r="B90" s="694"/>
      <c r="C90" s="654"/>
      <c r="D90" s="655"/>
      <c r="E90" s="652" t="s">
        <v>462</v>
      </c>
      <c r="F90" s="417" t="s">
        <v>20</v>
      </c>
      <c r="G90" s="433">
        <v>1.2529999999999999</v>
      </c>
      <c r="H90" s="411"/>
      <c r="I90" s="411">
        <f t="shared" si="37"/>
        <v>1.2529999999999999</v>
      </c>
      <c r="J90" s="412">
        <v>0.16800000000000001</v>
      </c>
      <c r="K90" s="411">
        <f t="shared" si="12"/>
        <v>1.085</v>
      </c>
      <c r="L90" s="285">
        <f t="shared" si="11"/>
        <v>0.13407821229050282</v>
      </c>
      <c r="M90" s="418"/>
      <c r="N90" s="653">
        <f t="shared" ref="N90" si="80">G90+G91+G92</f>
        <v>14.234</v>
      </c>
      <c r="O90" s="582">
        <f t="shared" ref="O90" si="81">+H90+H91+H92</f>
        <v>0</v>
      </c>
      <c r="P90" s="582">
        <f t="shared" ref="P90" si="82">N90+O90</f>
        <v>14.234</v>
      </c>
      <c r="Q90" s="582">
        <f t="shared" ref="Q90" si="83">J90+J91+J92</f>
        <v>1.008</v>
      </c>
      <c r="R90" s="582">
        <f t="shared" ref="R90" si="84">+P90-Q90</f>
        <v>13.225999999999999</v>
      </c>
      <c r="S90" s="582">
        <f t="shared" ref="S90" si="85">Q90/P90</f>
        <v>7.0816355205845158E-2</v>
      </c>
      <c r="T90" s="427"/>
      <c r="U90" s="177"/>
      <c r="V90" s="177"/>
      <c r="W90" s="177"/>
      <c r="X90" s="177"/>
      <c r="Y90" s="177"/>
      <c r="Z90" s="177"/>
      <c r="AA90" s="245"/>
    </row>
    <row r="91" spans="2:27" s="246" customFormat="1" ht="19.899999999999999" customHeight="1">
      <c r="B91" s="694"/>
      <c r="C91" s="654"/>
      <c r="D91" s="655"/>
      <c r="E91" s="652"/>
      <c r="F91" s="416" t="s">
        <v>21</v>
      </c>
      <c r="G91" s="413">
        <v>5.8639999999999999</v>
      </c>
      <c r="H91" s="411"/>
      <c r="I91" s="411">
        <f t="shared" si="36"/>
        <v>6.9489999999999998</v>
      </c>
      <c r="J91" s="412">
        <v>0.84</v>
      </c>
      <c r="K91" s="411">
        <f t="shared" si="12"/>
        <v>6.109</v>
      </c>
      <c r="L91" s="285">
        <f t="shared" si="13"/>
        <v>0.12088070225931788</v>
      </c>
      <c r="M91" s="418" t="s">
        <v>262</v>
      </c>
      <c r="N91" s="653"/>
      <c r="O91" s="582"/>
      <c r="P91" s="582"/>
      <c r="Q91" s="582"/>
      <c r="R91" s="582"/>
      <c r="S91" s="582"/>
      <c r="T91" s="427"/>
      <c r="U91" s="177"/>
      <c r="V91" s="177"/>
      <c r="W91" s="177"/>
      <c r="X91" s="177"/>
      <c r="Y91" s="177"/>
      <c r="Z91" s="177"/>
      <c r="AA91" s="245"/>
    </row>
    <row r="92" spans="2:27" s="246" customFormat="1" ht="19.899999999999999" customHeight="1">
      <c r="B92" s="694"/>
      <c r="C92" s="654"/>
      <c r="D92" s="655"/>
      <c r="E92" s="652"/>
      <c r="F92" s="195" t="s">
        <v>22</v>
      </c>
      <c r="G92" s="413">
        <v>7.117</v>
      </c>
      <c r="H92" s="411"/>
      <c r="I92" s="411">
        <f t="shared" si="36"/>
        <v>13.225999999999999</v>
      </c>
      <c r="J92" s="412"/>
      <c r="K92" s="411">
        <f t="shared" si="12"/>
        <v>13.225999999999999</v>
      </c>
      <c r="L92" s="285">
        <f t="shared" si="13"/>
        <v>0</v>
      </c>
      <c r="M92" s="418" t="s">
        <v>262</v>
      </c>
      <c r="N92" s="653"/>
      <c r="O92" s="582"/>
      <c r="P92" s="582"/>
      <c r="Q92" s="582"/>
      <c r="R92" s="582"/>
      <c r="S92" s="582"/>
      <c r="T92" s="427"/>
      <c r="U92" s="177"/>
      <c r="V92" s="177"/>
      <c r="W92" s="177"/>
      <c r="X92" s="177"/>
      <c r="Y92" s="177"/>
      <c r="Z92" s="177"/>
      <c r="AA92" s="245"/>
    </row>
    <row r="93" spans="2:27" s="246" customFormat="1" ht="19.899999999999999" customHeight="1">
      <c r="B93" s="694"/>
      <c r="C93" s="654"/>
      <c r="D93" s="655"/>
      <c r="E93" s="652" t="s">
        <v>463</v>
      </c>
      <c r="F93" s="417" t="s">
        <v>20</v>
      </c>
      <c r="G93" s="413">
        <v>1.254</v>
      </c>
      <c r="H93" s="411"/>
      <c r="I93" s="411">
        <f t="shared" si="37"/>
        <v>1.254</v>
      </c>
      <c r="J93" s="412">
        <v>0.28000000000000003</v>
      </c>
      <c r="K93" s="411">
        <f t="shared" si="12"/>
        <v>0.97399999999999998</v>
      </c>
      <c r="L93" s="285">
        <f t="shared" si="11"/>
        <v>0.2232854864433812</v>
      </c>
      <c r="M93" s="418"/>
      <c r="N93" s="653">
        <f t="shared" ref="N93" si="86">G93+G94+G95</f>
        <v>14.254000000000001</v>
      </c>
      <c r="O93" s="582">
        <f t="shared" ref="O93" si="87">+H93+H94+H95</f>
        <v>0</v>
      </c>
      <c r="P93" s="582">
        <f t="shared" ref="P93" si="88">N93+O93</f>
        <v>14.254000000000001</v>
      </c>
      <c r="Q93" s="582">
        <f t="shared" ref="Q93" si="89">J93+J94+J95</f>
        <v>0.28000000000000003</v>
      </c>
      <c r="R93" s="582">
        <f t="shared" ref="R93" si="90">+P93-Q93</f>
        <v>13.974000000000002</v>
      </c>
      <c r="S93" s="582">
        <f t="shared" ref="S93" si="91">Q93/P93</f>
        <v>1.9643608811561668E-2</v>
      </c>
      <c r="T93" s="427"/>
      <c r="U93" s="177"/>
      <c r="V93" s="177"/>
      <c r="W93" s="177"/>
      <c r="X93" s="177"/>
      <c r="Y93" s="177"/>
      <c r="Z93" s="177"/>
      <c r="AA93" s="245"/>
    </row>
    <row r="94" spans="2:27" s="246" customFormat="1" ht="19.899999999999999" customHeight="1">
      <c r="B94" s="694"/>
      <c r="C94" s="654"/>
      <c r="D94" s="655"/>
      <c r="E94" s="652"/>
      <c r="F94" s="416" t="s">
        <v>21</v>
      </c>
      <c r="G94" s="413">
        <v>5.8730000000000002</v>
      </c>
      <c r="H94" s="411"/>
      <c r="I94" s="411">
        <f t="shared" si="36"/>
        <v>6.8470000000000004</v>
      </c>
      <c r="J94" s="412"/>
      <c r="K94" s="411">
        <f t="shared" si="12"/>
        <v>6.8470000000000004</v>
      </c>
      <c r="L94" s="285">
        <f t="shared" si="13"/>
        <v>0</v>
      </c>
      <c r="M94" s="418" t="s">
        <v>262</v>
      </c>
      <c r="N94" s="653"/>
      <c r="O94" s="582"/>
      <c r="P94" s="582"/>
      <c r="Q94" s="582"/>
      <c r="R94" s="582"/>
      <c r="S94" s="582"/>
      <c r="T94" s="427"/>
      <c r="U94" s="177"/>
      <c r="V94" s="177"/>
      <c r="W94" s="177"/>
      <c r="X94" s="177"/>
      <c r="Y94" s="177"/>
      <c r="Z94" s="177"/>
      <c r="AA94" s="245"/>
    </row>
    <row r="95" spans="2:27" s="246" customFormat="1" ht="19.899999999999999" customHeight="1">
      <c r="B95" s="694"/>
      <c r="C95" s="654"/>
      <c r="D95" s="655"/>
      <c r="E95" s="652"/>
      <c r="F95" s="195" t="s">
        <v>22</v>
      </c>
      <c r="G95" s="413">
        <v>7.1269999999999998</v>
      </c>
      <c r="H95" s="411"/>
      <c r="I95" s="411">
        <f t="shared" si="36"/>
        <v>13.974</v>
      </c>
      <c r="J95" s="412"/>
      <c r="K95" s="411">
        <f t="shared" si="12"/>
        <v>13.974</v>
      </c>
      <c r="L95" s="285">
        <f t="shared" si="13"/>
        <v>0</v>
      </c>
      <c r="M95" s="418" t="s">
        <v>262</v>
      </c>
      <c r="N95" s="653"/>
      <c r="O95" s="582"/>
      <c r="P95" s="582"/>
      <c r="Q95" s="582"/>
      <c r="R95" s="582"/>
      <c r="S95" s="582"/>
      <c r="T95" s="427"/>
      <c r="U95" s="177"/>
      <c r="V95" s="177"/>
      <c r="W95" s="177"/>
      <c r="X95" s="177"/>
      <c r="Y95" s="177"/>
      <c r="Z95" s="177"/>
      <c r="AA95" s="245"/>
    </row>
    <row r="96" spans="2:27" s="246" customFormat="1" ht="19.899999999999999" customHeight="1">
      <c r="B96" s="694"/>
      <c r="C96" s="654"/>
      <c r="D96" s="655"/>
      <c r="E96" s="652" t="s">
        <v>464</v>
      </c>
      <c r="F96" s="417" t="s">
        <v>20</v>
      </c>
      <c r="G96" s="413">
        <v>1.2529999999999999</v>
      </c>
      <c r="H96" s="411"/>
      <c r="I96" s="411">
        <f t="shared" si="37"/>
        <v>1.2529999999999999</v>
      </c>
      <c r="J96" s="412"/>
      <c r="K96" s="411">
        <f t="shared" si="12"/>
        <v>1.2529999999999999</v>
      </c>
      <c r="L96" s="285">
        <f t="shared" si="11"/>
        <v>0</v>
      </c>
      <c r="M96" s="418"/>
      <c r="N96" s="653">
        <f t="shared" ref="N96" si="92">G96+G97+G98</f>
        <v>14.241</v>
      </c>
      <c r="O96" s="582">
        <f t="shared" ref="O96" si="93">+H96+H97+H98</f>
        <v>0</v>
      </c>
      <c r="P96" s="582">
        <f t="shared" ref="P96" si="94">N96+O96</f>
        <v>14.241</v>
      </c>
      <c r="Q96" s="582">
        <f t="shared" ref="Q96" si="95">J96+J97+J98</f>
        <v>0</v>
      </c>
      <c r="R96" s="582">
        <f t="shared" ref="R96" si="96">+P96-Q96</f>
        <v>14.241</v>
      </c>
      <c r="S96" s="582">
        <f t="shared" ref="S96" si="97">Q96/P96</f>
        <v>0</v>
      </c>
      <c r="T96" s="427"/>
      <c r="U96" s="177"/>
      <c r="V96" s="177"/>
      <c r="W96" s="177"/>
      <c r="X96" s="177"/>
      <c r="Y96" s="177"/>
      <c r="Z96" s="177"/>
      <c r="AA96" s="245"/>
    </row>
    <row r="97" spans="2:27" s="246" customFormat="1" ht="19.899999999999999" customHeight="1">
      <c r="B97" s="694"/>
      <c r="C97" s="654"/>
      <c r="D97" s="655"/>
      <c r="E97" s="652"/>
      <c r="F97" s="416" t="s">
        <v>21</v>
      </c>
      <c r="G97" s="413">
        <v>5.867</v>
      </c>
      <c r="H97" s="411"/>
      <c r="I97" s="411">
        <f t="shared" si="36"/>
        <v>7.12</v>
      </c>
      <c r="J97" s="412"/>
      <c r="K97" s="411">
        <f t="shared" si="12"/>
        <v>7.12</v>
      </c>
      <c r="L97" s="285">
        <f t="shared" si="13"/>
        <v>0</v>
      </c>
      <c r="M97" s="418" t="s">
        <v>262</v>
      </c>
      <c r="N97" s="653"/>
      <c r="O97" s="582"/>
      <c r="P97" s="582"/>
      <c r="Q97" s="582"/>
      <c r="R97" s="582"/>
      <c r="S97" s="582"/>
      <c r="T97" s="427"/>
      <c r="U97" s="177"/>
      <c r="V97" s="177"/>
      <c r="W97" s="177"/>
      <c r="X97" s="177"/>
      <c r="Y97" s="177"/>
      <c r="Z97" s="177"/>
      <c r="AA97" s="245"/>
    </row>
    <row r="98" spans="2:27" s="246" customFormat="1" ht="19.899999999999999" customHeight="1">
      <c r="B98" s="694"/>
      <c r="C98" s="654"/>
      <c r="D98" s="655"/>
      <c r="E98" s="652"/>
      <c r="F98" s="195" t="s">
        <v>22</v>
      </c>
      <c r="G98" s="413">
        <v>7.1210000000000004</v>
      </c>
      <c r="H98" s="411"/>
      <c r="I98" s="411">
        <f t="shared" si="36"/>
        <v>14.241</v>
      </c>
      <c r="J98" s="412"/>
      <c r="K98" s="411">
        <f t="shared" si="12"/>
        <v>14.241</v>
      </c>
      <c r="L98" s="285">
        <f t="shared" si="13"/>
        <v>0</v>
      </c>
      <c r="M98" s="418" t="s">
        <v>262</v>
      </c>
      <c r="N98" s="653"/>
      <c r="O98" s="582"/>
      <c r="P98" s="582"/>
      <c r="Q98" s="582"/>
      <c r="R98" s="582"/>
      <c r="S98" s="582"/>
      <c r="T98" s="427"/>
      <c r="U98" s="177"/>
      <c r="V98" s="177"/>
      <c r="W98" s="177"/>
      <c r="X98" s="177"/>
      <c r="Y98" s="177"/>
      <c r="Z98" s="177"/>
      <c r="AA98" s="245"/>
    </row>
    <row r="99" spans="2:27" s="246" customFormat="1" ht="19.899999999999999" customHeight="1">
      <c r="B99" s="694"/>
      <c r="C99" s="654"/>
      <c r="D99" s="655"/>
      <c r="E99" s="652" t="s">
        <v>465</v>
      </c>
      <c r="F99" s="417" t="s">
        <v>20</v>
      </c>
      <c r="G99" s="413">
        <v>1.2529999999999999</v>
      </c>
      <c r="H99" s="411"/>
      <c r="I99" s="411">
        <f t="shared" si="37"/>
        <v>1.2529999999999999</v>
      </c>
      <c r="J99" s="412"/>
      <c r="K99" s="411">
        <f t="shared" si="12"/>
        <v>1.2529999999999999</v>
      </c>
      <c r="L99" s="285">
        <f t="shared" si="11"/>
        <v>0</v>
      </c>
      <c r="M99" s="418"/>
      <c r="N99" s="653">
        <f t="shared" ref="N99" si="98">G99+G100+G101</f>
        <v>14.238</v>
      </c>
      <c r="O99" s="582">
        <f t="shared" ref="O99" si="99">+H99+H100+H101</f>
        <v>0</v>
      </c>
      <c r="P99" s="582">
        <f t="shared" ref="P99" si="100">N99+O99</f>
        <v>14.238</v>
      </c>
      <c r="Q99" s="582">
        <f t="shared" ref="Q99" si="101">J99+J100+J101</f>
        <v>0</v>
      </c>
      <c r="R99" s="582">
        <f t="shared" ref="R99" si="102">+P99-Q99</f>
        <v>14.238</v>
      </c>
      <c r="S99" s="582">
        <f t="shared" ref="S99" si="103">Q99/P99</f>
        <v>0</v>
      </c>
      <c r="T99" s="427"/>
      <c r="U99" s="177"/>
      <c r="V99" s="177"/>
      <c r="W99" s="177"/>
      <c r="X99" s="177"/>
      <c r="Y99" s="177"/>
      <c r="Z99" s="177"/>
      <c r="AA99" s="245"/>
    </row>
    <row r="100" spans="2:27" s="246" customFormat="1" ht="19.899999999999999" customHeight="1">
      <c r="B100" s="694"/>
      <c r="C100" s="654"/>
      <c r="D100" s="655"/>
      <c r="E100" s="652"/>
      <c r="F100" s="416" t="s">
        <v>21</v>
      </c>
      <c r="G100" s="433">
        <v>5.8659999999999997</v>
      </c>
      <c r="H100" s="411"/>
      <c r="I100" s="411">
        <f t="shared" si="36"/>
        <v>7.1189999999999998</v>
      </c>
      <c r="J100" s="412"/>
      <c r="K100" s="411">
        <f t="shared" si="12"/>
        <v>7.1189999999999998</v>
      </c>
      <c r="L100" s="285">
        <f t="shared" si="13"/>
        <v>0</v>
      </c>
      <c r="M100" s="418" t="s">
        <v>262</v>
      </c>
      <c r="N100" s="653"/>
      <c r="O100" s="582"/>
      <c r="P100" s="582"/>
      <c r="Q100" s="582"/>
      <c r="R100" s="582"/>
      <c r="S100" s="582"/>
      <c r="T100" s="427"/>
      <c r="U100" s="177"/>
      <c r="V100" s="177"/>
      <c r="W100" s="177"/>
      <c r="X100" s="177"/>
      <c r="Y100" s="177"/>
      <c r="Z100" s="177"/>
      <c r="AA100" s="245"/>
    </row>
    <row r="101" spans="2:27" s="246" customFormat="1" ht="19.899999999999999" customHeight="1">
      <c r="B101" s="694"/>
      <c r="C101" s="654"/>
      <c r="D101" s="655"/>
      <c r="E101" s="652"/>
      <c r="F101" s="195" t="s">
        <v>22</v>
      </c>
      <c r="G101" s="413">
        <v>7.1189999999999998</v>
      </c>
      <c r="H101" s="411"/>
      <c r="I101" s="411">
        <f t="shared" si="36"/>
        <v>14.238</v>
      </c>
      <c r="J101" s="412"/>
      <c r="K101" s="411">
        <f t="shared" si="12"/>
        <v>14.238</v>
      </c>
      <c r="L101" s="285">
        <f t="shared" si="13"/>
        <v>0</v>
      </c>
      <c r="M101" s="418" t="s">
        <v>262</v>
      </c>
      <c r="N101" s="653"/>
      <c r="O101" s="582"/>
      <c r="P101" s="582"/>
      <c r="Q101" s="582"/>
      <c r="R101" s="582"/>
      <c r="S101" s="582"/>
      <c r="T101" s="427"/>
      <c r="U101" s="177"/>
      <c r="V101" s="177"/>
      <c r="W101" s="177"/>
      <c r="X101" s="177"/>
      <c r="Y101" s="177"/>
      <c r="Z101" s="177"/>
      <c r="AA101" s="245"/>
    </row>
    <row r="102" spans="2:27" s="246" customFormat="1" ht="19.899999999999999" customHeight="1">
      <c r="B102" s="694"/>
      <c r="C102" s="654"/>
      <c r="D102" s="655"/>
      <c r="E102" s="652" t="s">
        <v>466</v>
      </c>
      <c r="F102" s="417" t="s">
        <v>20</v>
      </c>
      <c r="G102" s="413">
        <v>1.2529999999999999</v>
      </c>
      <c r="H102" s="411"/>
      <c r="I102" s="411">
        <f t="shared" si="37"/>
        <v>1.2529999999999999</v>
      </c>
      <c r="J102" s="412">
        <v>0.252</v>
      </c>
      <c r="K102" s="411">
        <f t="shared" si="12"/>
        <v>1.0009999999999999</v>
      </c>
      <c r="L102" s="285">
        <f t="shared" si="11"/>
        <v>0.2011173184357542</v>
      </c>
      <c r="M102" s="418"/>
      <c r="N102" s="653">
        <f t="shared" ref="N102" si="104">G102+G103+G104</f>
        <v>14.238</v>
      </c>
      <c r="O102" s="582">
        <f t="shared" ref="O102" si="105">+H102+H103+H104</f>
        <v>0</v>
      </c>
      <c r="P102" s="582">
        <f t="shared" ref="P102" si="106">N102+O102</f>
        <v>14.238</v>
      </c>
      <c r="Q102" s="582">
        <f t="shared" ref="Q102" si="107">J102+J103+J104</f>
        <v>0.308</v>
      </c>
      <c r="R102" s="582">
        <f t="shared" ref="R102" si="108">+P102-Q102</f>
        <v>13.93</v>
      </c>
      <c r="S102" s="582">
        <f t="shared" ref="S102" si="109">Q102/P102</f>
        <v>2.1632251720747297E-2</v>
      </c>
      <c r="T102" s="427"/>
      <c r="U102" s="177"/>
      <c r="V102" s="177"/>
      <c r="W102" s="177"/>
      <c r="X102" s="177"/>
      <c r="Y102" s="177"/>
      <c r="Z102" s="177"/>
      <c r="AA102" s="245"/>
    </row>
    <row r="103" spans="2:27" s="246" customFormat="1" ht="19.899999999999999" customHeight="1">
      <c r="B103" s="694"/>
      <c r="C103" s="654"/>
      <c r="D103" s="655"/>
      <c r="E103" s="652"/>
      <c r="F103" s="416" t="s">
        <v>21</v>
      </c>
      <c r="G103" s="413">
        <v>5.8659999999999997</v>
      </c>
      <c r="H103" s="411"/>
      <c r="I103" s="411">
        <f t="shared" si="36"/>
        <v>6.8669999999999991</v>
      </c>
      <c r="J103" s="412">
        <v>5.6000000000000001E-2</v>
      </c>
      <c r="K103" s="411">
        <f t="shared" si="12"/>
        <v>6.8109999999999991</v>
      </c>
      <c r="L103" s="285">
        <f t="shared" si="13"/>
        <v>8.1549439347604492E-3</v>
      </c>
      <c r="M103" s="418" t="s">
        <v>262</v>
      </c>
      <c r="N103" s="653"/>
      <c r="O103" s="582"/>
      <c r="P103" s="582"/>
      <c r="Q103" s="582"/>
      <c r="R103" s="582"/>
      <c r="S103" s="582"/>
      <c r="T103" s="427"/>
      <c r="U103" s="177"/>
      <c r="V103" s="177"/>
      <c r="W103" s="177"/>
      <c r="X103" s="177"/>
      <c r="Y103" s="177"/>
      <c r="Z103" s="177"/>
      <c r="AA103" s="245"/>
    </row>
    <row r="104" spans="2:27" s="246" customFormat="1" ht="19.899999999999999" customHeight="1">
      <c r="B104" s="694"/>
      <c r="C104" s="654"/>
      <c r="D104" s="655"/>
      <c r="E104" s="652"/>
      <c r="F104" s="195" t="s">
        <v>22</v>
      </c>
      <c r="G104" s="413">
        <v>7.1189999999999998</v>
      </c>
      <c r="H104" s="411"/>
      <c r="I104" s="411">
        <f t="shared" si="36"/>
        <v>13.93</v>
      </c>
      <c r="J104" s="412"/>
      <c r="K104" s="411">
        <f t="shared" si="12"/>
        <v>13.93</v>
      </c>
      <c r="L104" s="285">
        <f t="shared" si="13"/>
        <v>0</v>
      </c>
      <c r="M104" s="418" t="s">
        <v>262</v>
      </c>
      <c r="N104" s="653"/>
      <c r="O104" s="582"/>
      <c r="P104" s="582"/>
      <c r="Q104" s="582"/>
      <c r="R104" s="582"/>
      <c r="S104" s="582"/>
      <c r="T104" s="427"/>
      <c r="U104" s="177"/>
      <c r="V104" s="177"/>
      <c r="W104" s="177"/>
      <c r="X104" s="177"/>
      <c r="Y104" s="177"/>
      <c r="Z104" s="177"/>
      <c r="AA104" s="245"/>
    </row>
    <row r="105" spans="2:27" s="246" customFormat="1" ht="19.899999999999999" customHeight="1">
      <c r="B105" s="694"/>
      <c r="C105" s="654"/>
      <c r="D105" s="655"/>
      <c r="E105" s="652" t="s">
        <v>467</v>
      </c>
      <c r="F105" s="417" t="s">
        <v>20</v>
      </c>
      <c r="G105" s="413">
        <v>1.252</v>
      </c>
      <c r="H105" s="411"/>
      <c r="I105" s="411">
        <f t="shared" si="37"/>
        <v>1.252</v>
      </c>
      <c r="J105" s="412">
        <v>0.56000000000000005</v>
      </c>
      <c r="K105" s="411">
        <f t="shared" si="12"/>
        <v>0.69199999999999995</v>
      </c>
      <c r="L105" s="285">
        <f t="shared" si="11"/>
        <v>0.44728434504792336</v>
      </c>
      <c r="M105" s="418"/>
      <c r="N105" s="653">
        <f t="shared" ref="N105" si="110">G105+G106+G107</f>
        <v>14.23</v>
      </c>
      <c r="O105" s="582">
        <f t="shared" ref="O105" si="111">+H105+H106+H107</f>
        <v>0</v>
      </c>
      <c r="P105" s="582">
        <f t="shared" ref="P105" si="112">N105+O105</f>
        <v>14.23</v>
      </c>
      <c r="Q105" s="582">
        <f t="shared" ref="Q105" si="113">J105+J106+J107</f>
        <v>0.75600000000000001</v>
      </c>
      <c r="R105" s="582">
        <f t="shared" ref="R105" si="114">+P105-Q105</f>
        <v>13.474</v>
      </c>
      <c r="S105" s="582">
        <f t="shared" ref="S105" si="115">Q105/P105</f>
        <v>5.3127196064652139E-2</v>
      </c>
      <c r="T105" s="427"/>
      <c r="U105" s="177"/>
      <c r="V105" s="177"/>
      <c r="W105" s="177"/>
      <c r="X105" s="177"/>
      <c r="Y105" s="177"/>
      <c r="Z105" s="177"/>
      <c r="AA105" s="245"/>
    </row>
    <row r="106" spans="2:27" s="246" customFormat="1" ht="19.899999999999999" customHeight="1">
      <c r="B106" s="694"/>
      <c r="C106" s="654"/>
      <c r="D106" s="655"/>
      <c r="E106" s="652"/>
      <c r="F106" s="416" t="s">
        <v>21</v>
      </c>
      <c r="G106" s="413">
        <v>5.8630000000000004</v>
      </c>
      <c r="H106" s="411"/>
      <c r="I106" s="411">
        <f t="shared" si="36"/>
        <v>6.5550000000000006</v>
      </c>
      <c r="J106" s="412">
        <v>0.19600000000000001</v>
      </c>
      <c r="K106" s="411">
        <f t="shared" si="12"/>
        <v>6.3590000000000009</v>
      </c>
      <c r="L106" s="285">
        <f t="shared" si="13"/>
        <v>2.9900839054157129E-2</v>
      </c>
      <c r="M106" s="418" t="s">
        <v>262</v>
      </c>
      <c r="N106" s="653"/>
      <c r="O106" s="582"/>
      <c r="P106" s="582"/>
      <c r="Q106" s="582"/>
      <c r="R106" s="582"/>
      <c r="S106" s="582"/>
      <c r="T106" s="427"/>
      <c r="U106" s="177"/>
      <c r="V106" s="177"/>
      <c r="W106" s="177"/>
      <c r="X106" s="177"/>
      <c r="Y106" s="177"/>
      <c r="Z106" s="177"/>
      <c r="AA106" s="245"/>
    </row>
    <row r="107" spans="2:27" s="246" customFormat="1" ht="19.899999999999999" customHeight="1">
      <c r="B107" s="694"/>
      <c r="C107" s="654"/>
      <c r="D107" s="655"/>
      <c r="E107" s="652"/>
      <c r="F107" s="195" t="s">
        <v>22</v>
      </c>
      <c r="G107" s="413">
        <v>7.1150000000000002</v>
      </c>
      <c r="H107" s="411"/>
      <c r="I107" s="411">
        <f t="shared" si="36"/>
        <v>13.474</v>
      </c>
      <c r="J107" s="412"/>
      <c r="K107" s="411">
        <f t="shared" si="12"/>
        <v>13.474</v>
      </c>
      <c r="L107" s="285">
        <f t="shared" si="13"/>
        <v>0</v>
      </c>
      <c r="M107" s="418" t="s">
        <v>262</v>
      </c>
      <c r="N107" s="653"/>
      <c r="O107" s="582"/>
      <c r="P107" s="582"/>
      <c r="Q107" s="582"/>
      <c r="R107" s="582"/>
      <c r="S107" s="582"/>
      <c r="T107" s="427"/>
      <c r="U107" s="177"/>
      <c r="V107" s="177"/>
      <c r="W107" s="177"/>
      <c r="X107" s="177"/>
      <c r="Y107" s="177"/>
      <c r="Z107" s="177"/>
      <c r="AA107" s="245"/>
    </row>
    <row r="108" spans="2:27" s="246" customFormat="1" ht="19.899999999999999" customHeight="1">
      <c r="B108" s="694"/>
      <c r="C108" s="654"/>
      <c r="D108" s="655"/>
      <c r="E108" s="652" t="s">
        <v>661</v>
      </c>
      <c r="F108" s="417" t="s">
        <v>20</v>
      </c>
      <c r="G108" s="413">
        <v>1.254</v>
      </c>
      <c r="H108" s="411"/>
      <c r="I108" s="411">
        <f t="shared" si="37"/>
        <v>1.254</v>
      </c>
      <c r="J108" s="412">
        <v>0.84</v>
      </c>
      <c r="K108" s="411">
        <f t="shared" si="12"/>
        <v>0.41400000000000003</v>
      </c>
      <c r="L108" s="285">
        <f t="shared" si="11"/>
        <v>0.66985645933014348</v>
      </c>
      <c r="M108" s="418"/>
      <c r="N108" s="653">
        <f t="shared" ref="N108" si="116">G108+G109+G110</f>
        <v>14.247</v>
      </c>
      <c r="O108" s="582">
        <f t="shared" ref="O108" si="117">+H108+H109+H110</f>
        <v>0</v>
      </c>
      <c r="P108" s="582">
        <f t="shared" ref="P108" si="118">N108+O108</f>
        <v>14.247</v>
      </c>
      <c r="Q108" s="582">
        <f t="shared" ref="Q108" si="119">J108+J109+J110</f>
        <v>0.84</v>
      </c>
      <c r="R108" s="582">
        <f t="shared" ref="R108" si="120">+P108-Q108</f>
        <v>13.407</v>
      </c>
      <c r="S108" s="582">
        <f t="shared" ref="S108" si="121">Q108/P108</f>
        <v>5.8959781006527691E-2</v>
      </c>
      <c r="T108" s="427"/>
      <c r="U108" s="177"/>
      <c r="V108" s="177"/>
      <c r="W108" s="177"/>
      <c r="X108" s="177"/>
      <c r="Y108" s="177"/>
      <c r="Z108" s="177"/>
      <c r="AA108" s="245"/>
    </row>
    <row r="109" spans="2:27" s="246" customFormat="1" ht="19.899999999999999" customHeight="1">
      <c r="B109" s="694"/>
      <c r="C109" s="654"/>
      <c r="D109" s="655"/>
      <c r="E109" s="652"/>
      <c r="F109" s="416" t="s">
        <v>21</v>
      </c>
      <c r="G109" s="413">
        <v>5.87</v>
      </c>
      <c r="H109" s="411"/>
      <c r="I109" s="411">
        <f t="shared" si="36"/>
        <v>6.2839999999999998</v>
      </c>
      <c r="J109" s="412"/>
      <c r="K109" s="411">
        <f t="shared" si="12"/>
        <v>6.2839999999999998</v>
      </c>
      <c r="L109" s="285">
        <f t="shared" si="13"/>
        <v>0</v>
      </c>
      <c r="M109" s="418" t="s">
        <v>262</v>
      </c>
      <c r="N109" s="653"/>
      <c r="O109" s="582"/>
      <c r="P109" s="582"/>
      <c r="Q109" s="582"/>
      <c r="R109" s="582"/>
      <c r="S109" s="582"/>
      <c r="T109" s="427"/>
      <c r="U109" s="177"/>
      <c r="V109" s="177"/>
      <c r="W109" s="177"/>
      <c r="X109" s="177"/>
      <c r="Y109" s="177"/>
      <c r="Z109" s="177"/>
      <c r="AA109" s="245"/>
    </row>
    <row r="110" spans="2:27" s="246" customFormat="1" ht="19.899999999999999" customHeight="1">
      <c r="B110" s="694"/>
      <c r="C110" s="654"/>
      <c r="D110" s="655"/>
      <c r="E110" s="652"/>
      <c r="F110" s="195" t="s">
        <v>22</v>
      </c>
      <c r="G110" s="413">
        <v>7.1230000000000002</v>
      </c>
      <c r="H110" s="411"/>
      <c r="I110" s="411">
        <f t="shared" si="36"/>
        <v>13.407</v>
      </c>
      <c r="J110" s="412"/>
      <c r="K110" s="411">
        <f t="shared" si="12"/>
        <v>13.407</v>
      </c>
      <c r="L110" s="285">
        <f t="shared" si="13"/>
        <v>0</v>
      </c>
      <c r="M110" s="418" t="s">
        <v>262</v>
      </c>
      <c r="N110" s="653"/>
      <c r="O110" s="582"/>
      <c r="P110" s="582"/>
      <c r="Q110" s="582"/>
      <c r="R110" s="582"/>
      <c r="S110" s="582"/>
      <c r="T110" s="427"/>
      <c r="U110" s="177"/>
      <c r="V110" s="177"/>
      <c r="W110" s="177"/>
      <c r="X110" s="177"/>
      <c r="Y110" s="177"/>
      <c r="Z110" s="177"/>
      <c r="AA110" s="245"/>
    </row>
    <row r="111" spans="2:27" s="190" customFormat="1" ht="18" customHeight="1">
      <c r="B111" s="694"/>
      <c r="C111" s="654"/>
      <c r="D111" s="655" t="s">
        <v>342</v>
      </c>
      <c r="E111" s="599" t="s">
        <v>451</v>
      </c>
      <c r="F111" s="417" t="s">
        <v>20</v>
      </c>
      <c r="G111" s="413">
        <v>1.254</v>
      </c>
      <c r="H111" s="411"/>
      <c r="I111" s="411">
        <f t="shared" si="37"/>
        <v>1.254</v>
      </c>
      <c r="J111" s="412"/>
      <c r="K111" s="411">
        <f t="shared" si="12"/>
        <v>1.254</v>
      </c>
      <c r="L111" s="285">
        <f t="shared" si="11"/>
        <v>0</v>
      </c>
      <c r="M111" s="418" t="s">
        <v>262</v>
      </c>
      <c r="N111" s="653">
        <f t="shared" ref="N111" si="122">G111+G112+G113</f>
        <v>14.25</v>
      </c>
      <c r="O111" s="582">
        <f t="shared" ref="O111" si="123">+H111+H112+H113</f>
        <v>0</v>
      </c>
      <c r="P111" s="582">
        <f t="shared" ref="P111" si="124">N111+O111</f>
        <v>14.25</v>
      </c>
      <c r="Q111" s="582">
        <f t="shared" ref="Q111" si="125">J111+J112+J113</f>
        <v>0</v>
      </c>
      <c r="R111" s="582">
        <f t="shared" ref="R111" si="126">+P111-Q111</f>
        <v>14.25</v>
      </c>
      <c r="S111" s="582">
        <f t="shared" ref="S111" si="127">Q111/P111</f>
        <v>0</v>
      </c>
      <c r="T111" s="429"/>
      <c r="U111" s="451"/>
      <c r="V111" s="177"/>
      <c r="W111" s="177"/>
      <c r="X111" s="177"/>
      <c r="Y111" s="177"/>
      <c r="Z111" s="177"/>
      <c r="AA111" s="182"/>
    </row>
    <row r="112" spans="2:27" s="246" customFormat="1" ht="19.899999999999999" customHeight="1">
      <c r="B112" s="694"/>
      <c r="C112" s="654"/>
      <c r="D112" s="655"/>
      <c r="E112" s="599"/>
      <c r="F112" s="416" t="s">
        <v>21</v>
      </c>
      <c r="G112" s="413">
        <v>5.8710000000000004</v>
      </c>
      <c r="H112" s="411"/>
      <c r="I112" s="411">
        <f t="shared" si="36"/>
        <v>7.125</v>
      </c>
      <c r="J112" s="412"/>
      <c r="K112" s="411">
        <f t="shared" si="12"/>
        <v>7.125</v>
      </c>
      <c r="L112" s="285">
        <f t="shared" si="13"/>
        <v>0</v>
      </c>
      <c r="M112" s="418" t="s">
        <v>262</v>
      </c>
      <c r="N112" s="653"/>
      <c r="O112" s="582"/>
      <c r="P112" s="582"/>
      <c r="Q112" s="582"/>
      <c r="R112" s="582"/>
      <c r="S112" s="582"/>
      <c r="T112" s="429"/>
      <c r="U112" s="451"/>
      <c r="V112" s="177"/>
      <c r="W112" s="177"/>
      <c r="X112" s="177"/>
      <c r="Y112" s="177"/>
      <c r="Z112" s="177"/>
      <c r="AA112" s="245"/>
    </row>
    <row r="113" spans="1:27" s="246" customFormat="1" ht="19.899999999999999" customHeight="1">
      <c r="B113" s="694"/>
      <c r="C113" s="654"/>
      <c r="D113" s="655"/>
      <c r="E113" s="599"/>
      <c r="F113" s="195" t="s">
        <v>22</v>
      </c>
      <c r="G113" s="413">
        <v>7.125</v>
      </c>
      <c r="H113" s="411"/>
      <c r="I113" s="411">
        <f t="shared" si="36"/>
        <v>14.25</v>
      </c>
      <c r="J113" s="412"/>
      <c r="K113" s="411">
        <f t="shared" si="12"/>
        <v>14.25</v>
      </c>
      <c r="L113" s="285">
        <f t="shared" si="13"/>
        <v>0</v>
      </c>
      <c r="M113" s="418" t="s">
        <v>262</v>
      </c>
      <c r="N113" s="653"/>
      <c r="O113" s="582"/>
      <c r="P113" s="582"/>
      <c r="Q113" s="582"/>
      <c r="R113" s="582"/>
      <c r="S113" s="582"/>
      <c r="T113" s="429"/>
      <c r="U113" s="451"/>
      <c r="V113" s="177"/>
      <c r="W113" s="177"/>
      <c r="X113" s="177"/>
      <c r="Y113" s="177"/>
      <c r="Z113" s="177"/>
      <c r="AA113" s="245"/>
    </row>
    <row r="114" spans="1:27" s="246" customFormat="1" ht="19.899999999999999" customHeight="1">
      <c r="B114" s="694"/>
      <c r="C114" s="654"/>
      <c r="D114" s="655"/>
      <c r="E114" s="599" t="s">
        <v>452</v>
      </c>
      <c r="F114" s="417" t="s">
        <v>20</v>
      </c>
      <c r="G114" s="413">
        <v>1.254</v>
      </c>
      <c r="H114" s="411"/>
      <c r="I114" s="411">
        <f t="shared" si="37"/>
        <v>1.254</v>
      </c>
      <c r="J114" s="412"/>
      <c r="K114" s="411">
        <f t="shared" si="12"/>
        <v>1.254</v>
      </c>
      <c r="L114" s="285">
        <f t="shared" si="11"/>
        <v>0</v>
      </c>
      <c r="M114" s="418"/>
      <c r="N114" s="653">
        <f t="shared" ref="N114" si="128">G114+G115+G116</f>
        <v>14.25</v>
      </c>
      <c r="O114" s="582">
        <f t="shared" ref="O114" si="129">+H114+H115+H116</f>
        <v>0</v>
      </c>
      <c r="P114" s="582">
        <f t="shared" ref="P114" si="130">N114+O114</f>
        <v>14.25</v>
      </c>
      <c r="Q114" s="582">
        <f t="shared" ref="Q114" si="131">J114+J115+J116</f>
        <v>0.112</v>
      </c>
      <c r="R114" s="582">
        <f t="shared" ref="R114" si="132">+P114-Q114</f>
        <v>14.138</v>
      </c>
      <c r="S114" s="582">
        <f t="shared" ref="S114" si="133">Q114/P114</f>
        <v>7.8596491228070178E-3</v>
      </c>
      <c r="T114" s="429"/>
      <c r="U114" s="451"/>
      <c r="V114" s="177"/>
      <c r="W114" s="177"/>
      <c r="X114" s="177"/>
      <c r="Y114" s="177"/>
      <c r="Z114" s="177"/>
      <c r="AA114" s="245"/>
    </row>
    <row r="115" spans="1:27" s="246" customFormat="1" ht="19.899999999999999" customHeight="1">
      <c r="B115" s="694"/>
      <c r="C115" s="654"/>
      <c r="D115" s="655"/>
      <c r="E115" s="599"/>
      <c r="F115" s="416" t="s">
        <v>21</v>
      </c>
      <c r="G115" s="413">
        <v>5.8710000000000004</v>
      </c>
      <c r="H115" s="411"/>
      <c r="I115" s="411">
        <f t="shared" si="36"/>
        <v>7.125</v>
      </c>
      <c r="J115" s="412">
        <v>0.112</v>
      </c>
      <c r="K115" s="411">
        <f t="shared" si="12"/>
        <v>7.0129999999999999</v>
      </c>
      <c r="L115" s="285">
        <f t="shared" si="13"/>
        <v>1.5719298245614036E-2</v>
      </c>
      <c r="M115" s="418" t="s">
        <v>262</v>
      </c>
      <c r="N115" s="653"/>
      <c r="O115" s="582"/>
      <c r="P115" s="582"/>
      <c r="Q115" s="582"/>
      <c r="R115" s="582"/>
      <c r="S115" s="582"/>
      <c r="T115" s="429"/>
      <c r="U115" s="451"/>
      <c r="V115" s="177"/>
      <c r="W115" s="177"/>
      <c r="X115" s="177"/>
      <c r="Y115" s="177"/>
      <c r="Z115" s="177"/>
      <c r="AA115" s="245"/>
    </row>
    <row r="116" spans="1:27" s="246" customFormat="1" ht="19.899999999999999" customHeight="1">
      <c r="B116" s="694"/>
      <c r="C116" s="654"/>
      <c r="D116" s="655"/>
      <c r="E116" s="599"/>
      <c r="F116" s="195" t="s">
        <v>22</v>
      </c>
      <c r="G116" s="413">
        <v>7.125</v>
      </c>
      <c r="H116" s="411"/>
      <c r="I116" s="411">
        <f t="shared" si="36"/>
        <v>14.138</v>
      </c>
      <c r="J116" s="412"/>
      <c r="K116" s="411">
        <f t="shared" si="12"/>
        <v>14.138</v>
      </c>
      <c r="L116" s="285">
        <f t="shared" si="13"/>
        <v>0</v>
      </c>
      <c r="M116" s="418" t="s">
        <v>262</v>
      </c>
      <c r="N116" s="653"/>
      <c r="O116" s="582"/>
      <c r="P116" s="582"/>
      <c r="Q116" s="582"/>
      <c r="R116" s="582"/>
      <c r="S116" s="582"/>
      <c r="T116" s="429"/>
      <c r="U116" s="451"/>
      <c r="V116" s="177"/>
      <c r="W116" s="177"/>
      <c r="X116" s="177"/>
      <c r="Y116" s="177"/>
      <c r="Z116" s="177"/>
      <c r="AA116" s="245"/>
    </row>
    <row r="117" spans="1:27" s="246" customFormat="1" ht="19.899999999999999" customHeight="1">
      <c r="B117" s="694"/>
      <c r="C117" s="654"/>
      <c r="D117" s="655"/>
      <c r="E117" s="599" t="s">
        <v>453</v>
      </c>
      <c r="F117" s="417" t="s">
        <v>20</v>
      </c>
      <c r="G117" s="413">
        <v>1.254</v>
      </c>
      <c r="H117" s="411"/>
      <c r="I117" s="411">
        <f t="shared" si="37"/>
        <v>1.254</v>
      </c>
      <c r="J117" s="412"/>
      <c r="K117" s="411">
        <f t="shared" si="12"/>
        <v>1.254</v>
      </c>
      <c r="L117" s="285">
        <f t="shared" si="11"/>
        <v>0</v>
      </c>
      <c r="M117" s="418"/>
      <c r="N117" s="653">
        <f t="shared" ref="N117" si="134">G117+G118+G119</f>
        <v>14.247</v>
      </c>
      <c r="O117" s="582">
        <f t="shared" ref="O117" si="135">+H117+H118+H119</f>
        <v>0</v>
      </c>
      <c r="P117" s="582">
        <f t="shared" ref="P117" si="136">N117+O117</f>
        <v>14.247</v>
      </c>
      <c r="Q117" s="582">
        <f t="shared" ref="Q117" si="137">J117+J118+J119</f>
        <v>0</v>
      </c>
      <c r="R117" s="582">
        <f t="shared" ref="R117" si="138">+P117-Q117</f>
        <v>14.247</v>
      </c>
      <c r="S117" s="582">
        <f t="shared" ref="S117" si="139">Q117/P117</f>
        <v>0</v>
      </c>
      <c r="T117" s="429"/>
      <c r="U117" s="451"/>
      <c r="V117" s="177"/>
      <c r="W117" s="177"/>
      <c r="X117" s="177"/>
      <c r="Y117" s="177"/>
      <c r="Z117" s="177"/>
      <c r="AA117" s="245"/>
    </row>
    <row r="118" spans="1:27" s="246" customFormat="1" ht="19.899999999999999" customHeight="1">
      <c r="A118" s="245"/>
      <c r="B118" s="694"/>
      <c r="C118" s="654"/>
      <c r="D118" s="655"/>
      <c r="E118" s="599"/>
      <c r="F118" s="416" t="s">
        <v>21</v>
      </c>
      <c r="G118" s="413">
        <v>5.87</v>
      </c>
      <c r="H118" s="411"/>
      <c r="I118" s="411">
        <f t="shared" si="36"/>
        <v>7.1240000000000006</v>
      </c>
      <c r="J118" s="412"/>
      <c r="K118" s="411">
        <f t="shared" si="12"/>
        <v>7.1240000000000006</v>
      </c>
      <c r="L118" s="285">
        <f t="shared" si="11"/>
        <v>0</v>
      </c>
      <c r="M118" s="418" t="s">
        <v>262</v>
      </c>
      <c r="N118" s="653"/>
      <c r="O118" s="582"/>
      <c r="P118" s="582"/>
      <c r="Q118" s="582"/>
      <c r="R118" s="582"/>
      <c r="S118" s="582"/>
      <c r="T118" s="429"/>
      <c r="U118" s="451"/>
      <c r="V118" s="177"/>
      <c r="W118" s="177"/>
      <c r="X118" s="177"/>
      <c r="Y118" s="177"/>
      <c r="Z118" s="177"/>
      <c r="AA118" s="245"/>
    </row>
    <row r="119" spans="1:27" s="246" customFormat="1" ht="19.899999999999999" customHeight="1">
      <c r="B119" s="694"/>
      <c r="C119" s="654"/>
      <c r="D119" s="655"/>
      <c r="E119" s="599"/>
      <c r="F119" s="195" t="s">
        <v>22</v>
      </c>
      <c r="G119" s="413">
        <v>7.1230000000000002</v>
      </c>
      <c r="H119" s="411"/>
      <c r="I119" s="411">
        <f t="shared" si="36"/>
        <v>14.247</v>
      </c>
      <c r="J119" s="412"/>
      <c r="K119" s="411">
        <f t="shared" si="12"/>
        <v>14.247</v>
      </c>
      <c r="L119" s="285">
        <f t="shared" si="11"/>
        <v>0</v>
      </c>
      <c r="M119" s="418" t="s">
        <v>262</v>
      </c>
      <c r="N119" s="653"/>
      <c r="O119" s="582"/>
      <c r="P119" s="582"/>
      <c r="Q119" s="582"/>
      <c r="R119" s="582"/>
      <c r="S119" s="582"/>
      <c r="T119" s="429"/>
      <c r="U119" s="451"/>
      <c r="V119" s="177"/>
      <c r="W119" s="177"/>
      <c r="X119" s="177"/>
      <c r="Y119" s="177"/>
      <c r="Z119" s="177"/>
      <c r="AA119" s="245"/>
    </row>
    <row r="120" spans="1:27" s="246" customFormat="1" ht="19.899999999999999" customHeight="1">
      <c r="B120" s="694"/>
      <c r="C120" s="654"/>
      <c r="D120" s="655"/>
      <c r="E120" s="599" t="s">
        <v>660</v>
      </c>
      <c r="F120" s="417" t="s">
        <v>20</v>
      </c>
      <c r="G120" s="413">
        <v>1.2529999999999999</v>
      </c>
      <c r="H120" s="411"/>
      <c r="I120" s="411">
        <f t="shared" si="37"/>
        <v>1.2529999999999999</v>
      </c>
      <c r="J120" s="412">
        <v>0.14000000000000001</v>
      </c>
      <c r="K120" s="411">
        <f t="shared" si="12"/>
        <v>1.113</v>
      </c>
      <c r="L120" s="285">
        <f t="shared" si="11"/>
        <v>0.11173184357541902</v>
      </c>
      <c r="M120" s="418"/>
      <c r="N120" s="653">
        <f t="shared" ref="N120" si="140">G120+G121+G122</f>
        <v>14.242000000000001</v>
      </c>
      <c r="O120" s="582">
        <f t="shared" ref="O120" si="141">+H120+H121+H122</f>
        <v>0</v>
      </c>
      <c r="P120" s="582">
        <f t="shared" ref="P120" si="142">N120+O120</f>
        <v>14.242000000000001</v>
      </c>
      <c r="Q120" s="582">
        <f t="shared" ref="Q120" si="143">J120+J121+J122</f>
        <v>0.14000000000000001</v>
      </c>
      <c r="R120" s="582">
        <f t="shared" ref="R120" si="144">+P120-Q120</f>
        <v>14.102</v>
      </c>
      <c r="S120" s="582">
        <f t="shared" ref="S120" si="145">Q120/P120</f>
        <v>9.8300800449375083E-3</v>
      </c>
      <c r="T120" s="429"/>
      <c r="U120" s="451"/>
      <c r="V120" s="177"/>
      <c r="W120" s="177"/>
      <c r="X120" s="177"/>
      <c r="Y120" s="177"/>
      <c r="Z120" s="177"/>
      <c r="AA120" s="245"/>
    </row>
    <row r="121" spans="1:27" s="246" customFormat="1" ht="19.899999999999999" customHeight="1">
      <c r="B121" s="694"/>
      <c r="C121" s="654"/>
      <c r="D121" s="655"/>
      <c r="E121" s="599"/>
      <c r="F121" s="416" t="s">
        <v>21</v>
      </c>
      <c r="G121" s="413">
        <v>5.8680000000000003</v>
      </c>
      <c r="H121" s="411"/>
      <c r="I121" s="411">
        <f t="shared" si="36"/>
        <v>6.9809999999999999</v>
      </c>
      <c r="J121" s="412"/>
      <c r="K121" s="411">
        <f t="shared" si="12"/>
        <v>6.9809999999999999</v>
      </c>
      <c r="L121" s="285">
        <f t="shared" ref="L121:L166" si="146">J121/I121</f>
        <v>0</v>
      </c>
      <c r="M121" s="418" t="s">
        <v>262</v>
      </c>
      <c r="N121" s="653"/>
      <c r="O121" s="582"/>
      <c r="P121" s="582"/>
      <c r="Q121" s="582"/>
      <c r="R121" s="582"/>
      <c r="S121" s="582"/>
      <c r="T121" s="429"/>
      <c r="U121" s="451"/>
      <c r="V121" s="177"/>
      <c r="W121" s="177"/>
      <c r="X121" s="177"/>
      <c r="Y121" s="177"/>
      <c r="Z121" s="177"/>
      <c r="AA121" s="245"/>
    </row>
    <row r="122" spans="1:27" s="246" customFormat="1" ht="19.899999999999999" customHeight="1">
      <c r="B122" s="694"/>
      <c r="C122" s="654"/>
      <c r="D122" s="655"/>
      <c r="E122" s="599"/>
      <c r="F122" s="195" t="s">
        <v>22</v>
      </c>
      <c r="G122" s="413">
        <v>7.1210000000000004</v>
      </c>
      <c r="H122" s="411"/>
      <c r="I122" s="411">
        <f t="shared" si="36"/>
        <v>14.102</v>
      </c>
      <c r="J122" s="412"/>
      <c r="K122" s="411">
        <f t="shared" ref="K122:K166" si="147">+I122-J122</f>
        <v>14.102</v>
      </c>
      <c r="L122" s="285">
        <f t="shared" si="146"/>
        <v>0</v>
      </c>
      <c r="M122" s="418" t="s">
        <v>262</v>
      </c>
      <c r="N122" s="653"/>
      <c r="O122" s="582"/>
      <c r="P122" s="582"/>
      <c r="Q122" s="582"/>
      <c r="R122" s="582"/>
      <c r="S122" s="582"/>
      <c r="T122" s="429"/>
      <c r="U122" s="451"/>
      <c r="V122" s="177"/>
      <c r="W122" s="177"/>
      <c r="X122" s="177"/>
      <c r="Y122" s="177"/>
      <c r="Z122" s="177"/>
      <c r="AA122" s="245"/>
    </row>
    <row r="123" spans="1:27" s="246" customFormat="1" ht="19.899999999999999" customHeight="1">
      <c r="B123" s="694"/>
      <c r="C123" s="654"/>
      <c r="D123" s="655"/>
      <c r="E123" s="599" t="s">
        <v>454</v>
      </c>
      <c r="F123" s="417" t="s">
        <v>20</v>
      </c>
      <c r="G123" s="413">
        <v>1.254</v>
      </c>
      <c r="H123" s="411"/>
      <c r="I123" s="411">
        <f t="shared" si="37"/>
        <v>1.254</v>
      </c>
      <c r="J123" s="412"/>
      <c r="K123" s="411">
        <f t="shared" si="147"/>
        <v>1.254</v>
      </c>
      <c r="L123" s="285">
        <f t="shared" si="146"/>
        <v>0</v>
      </c>
      <c r="M123" s="418"/>
      <c r="N123" s="653">
        <f t="shared" ref="N123" si="148">G123+G124+G125</f>
        <v>14.245999999999999</v>
      </c>
      <c r="O123" s="582">
        <f t="shared" ref="O123" si="149">+H123+H124+H125</f>
        <v>0</v>
      </c>
      <c r="P123" s="582">
        <f t="shared" ref="P123" si="150">N123+O123</f>
        <v>14.245999999999999</v>
      </c>
      <c r="Q123" s="582">
        <f t="shared" ref="Q123" si="151">J123+J124+J125</f>
        <v>0</v>
      </c>
      <c r="R123" s="582">
        <f t="shared" ref="R123" si="152">+P123-Q123</f>
        <v>14.245999999999999</v>
      </c>
      <c r="S123" s="582">
        <f t="shared" ref="S123" si="153">Q123/P123</f>
        <v>0</v>
      </c>
      <c r="T123" s="429"/>
      <c r="U123" s="451"/>
      <c r="V123" s="177"/>
      <c r="W123" s="177"/>
      <c r="X123" s="177"/>
      <c r="Y123" s="177"/>
      <c r="Z123" s="177"/>
      <c r="AA123" s="245"/>
    </row>
    <row r="124" spans="1:27" s="246" customFormat="1" ht="19.899999999999999" customHeight="1">
      <c r="B124" s="694"/>
      <c r="C124" s="654"/>
      <c r="D124" s="655"/>
      <c r="E124" s="599"/>
      <c r="F124" s="416" t="s">
        <v>21</v>
      </c>
      <c r="G124" s="413">
        <v>5.8689999999999998</v>
      </c>
      <c r="H124" s="411"/>
      <c r="I124" s="411">
        <f t="shared" si="36"/>
        <v>7.1229999999999993</v>
      </c>
      <c r="J124" s="412"/>
      <c r="K124" s="411">
        <f t="shared" si="147"/>
        <v>7.1229999999999993</v>
      </c>
      <c r="L124" s="285">
        <f t="shared" si="146"/>
        <v>0</v>
      </c>
      <c r="M124" s="418" t="s">
        <v>262</v>
      </c>
      <c r="N124" s="653"/>
      <c r="O124" s="582"/>
      <c r="P124" s="582"/>
      <c r="Q124" s="582"/>
      <c r="R124" s="582"/>
      <c r="S124" s="582"/>
      <c r="T124" s="429"/>
      <c r="U124" s="451"/>
      <c r="V124" s="177"/>
      <c r="W124" s="177"/>
      <c r="X124" s="177"/>
      <c r="Y124" s="177"/>
      <c r="Z124" s="177"/>
      <c r="AA124" s="245"/>
    </row>
    <row r="125" spans="1:27" s="246" customFormat="1" ht="19.899999999999999" customHeight="1">
      <c r="B125" s="694"/>
      <c r="C125" s="654"/>
      <c r="D125" s="655"/>
      <c r="E125" s="599"/>
      <c r="F125" s="195" t="s">
        <v>22</v>
      </c>
      <c r="G125" s="413">
        <v>7.1230000000000002</v>
      </c>
      <c r="H125" s="411"/>
      <c r="I125" s="411">
        <f t="shared" si="36"/>
        <v>14.245999999999999</v>
      </c>
      <c r="J125" s="412"/>
      <c r="K125" s="411">
        <f t="shared" si="147"/>
        <v>14.245999999999999</v>
      </c>
      <c r="L125" s="285">
        <f t="shared" si="146"/>
        <v>0</v>
      </c>
      <c r="M125" s="418" t="s">
        <v>262</v>
      </c>
      <c r="N125" s="653"/>
      <c r="O125" s="582"/>
      <c r="P125" s="582"/>
      <c r="Q125" s="582"/>
      <c r="R125" s="582"/>
      <c r="S125" s="582"/>
      <c r="T125" s="429"/>
      <c r="U125" s="451"/>
      <c r="V125" s="177"/>
      <c r="W125" s="177"/>
      <c r="X125" s="177"/>
      <c r="Y125" s="177"/>
      <c r="Z125" s="177"/>
      <c r="AA125" s="245"/>
    </row>
    <row r="126" spans="1:27" s="246" customFormat="1" ht="19.899999999999999" customHeight="1">
      <c r="B126" s="694"/>
      <c r="C126" s="654"/>
      <c r="D126" s="655"/>
      <c r="E126" s="599" t="s">
        <v>455</v>
      </c>
      <c r="F126" s="417" t="s">
        <v>20</v>
      </c>
      <c r="G126" s="413">
        <v>1.256</v>
      </c>
      <c r="H126" s="411"/>
      <c r="I126" s="411">
        <f t="shared" si="37"/>
        <v>1.256</v>
      </c>
      <c r="J126" s="412">
        <v>0.308</v>
      </c>
      <c r="K126" s="411">
        <f t="shared" si="147"/>
        <v>0.94799999999999995</v>
      </c>
      <c r="L126" s="285">
        <f t="shared" si="146"/>
        <v>0.24522292993630573</v>
      </c>
      <c r="M126" s="418"/>
      <c r="N126" s="653">
        <f t="shared" ref="N126" si="154">G126+G127+G128</f>
        <v>14.276</v>
      </c>
      <c r="O126" s="582">
        <f t="shared" ref="O126" si="155">+H126+H127+H128</f>
        <v>0</v>
      </c>
      <c r="P126" s="582">
        <f t="shared" ref="P126" si="156">N126+O126</f>
        <v>14.276</v>
      </c>
      <c r="Q126" s="582">
        <f t="shared" ref="Q126" si="157">J126+J127+J128</f>
        <v>0.39200000000000002</v>
      </c>
      <c r="R126" s="582">
        <f t="shared" ref="R126" si="158">+P126-Q126</f>
        <v>13.884</v>
      </c>
      <c r="S126" s="582">
        <f t="shared" ref="S126" si="159">Q126/P126</f>
        <v>2.7458671896889886E-2</v>
      </c>
      <c r="T126" s="429"/>
      <c r="U126" s="451"/>
      <c r="V126" s="177"/>
      <c r="W126" s="177"/>
      <c r="X126" s="177"/>
      <c r="Y126" s="177"/>
      <c r="Z126" s="177"/>
      <c r="AA126" s="245"/>
    </row>
    <row r="127" spans="1:27" s="246" customFormat="1" ht="19.899999999999999" customHeight="1">
      <c r="B127" s="694"/>
      <c r="C127" s="654"/>
      <c r="D127" s="655"/>
      <c r="E127" s="599"/>
      <c r="F127" s="416" t="s">
        <v>21</v>
      </c>
      <c r="G127" s="413">
        <v>5.8819999999999997</v>
      </c>
      <c r="H127" s="411"/>
      <c r="I127" s="411">
        <f t="shared" si="36"/>
        <v>6.83</v>
      </c>
      <c r="J127" s="412">
        <v>8.4000000000000005E-2</v>
      </c>
      <c r="K127" s="411">
        <f t="shared" si="147"/>
        <v>6.7460000000000004</v>
      </c>
      <c r="L127" s="285">
        <f t="shared" si="146"/>
        <v>1.2298682284040996E-2</v>
      </c>
      <c r="M127" s="418" t="s">
        <v>262</v>
      </c>
      <c r="N127" s="653"/>
      <c r="O127" s="582"/>
      <c r="P127" s="582"/>
      <c r="Q127" s="582"/>
      <c r="R127" s="582"/>
      <c r="S127" s="582"/>
      <c r="T127" s="429"/>
      <c r="U127" s="451"/>
      <c r="V127" s="177"/>
      <c r="W127" s="177"/>
      <c r="X127" s="177"/>
      <c r="Y127" s="177"/>
      <c r="Z127" s="177"/>
      <c r="AA127" s="245"/>
    </row>
    <row r="128" spans="1:27" s="246" customFormat="1" ht="19.899999999999999" customHeight="1">
      <c r="B128" s="694"/>
      <c r="C128" s="654"/>
      <c r="D128" s="655"/>
      <c r="E128" s="599"/>
      <c r="F128" s="195" t="s">
        <v>22</v>
      </c>
      <c r="G128" s="413">
        <v>7.1379999999999999</v>
      </c>
      <c r="H128" s="411"/>
      <c r="I128" s="411">
        <f t="shared" si="36"/>
        <v>13.884</v>
      </c>
      <c r="J128" s="412"/>
      <c r="K128" s="411">
        <f t="shared" si="147"/>
        <v>13.884</v>
      </c>
      <c r="L128" s="285">
        <f t="shared" si="146"/>
        <v>0</v>
      </c>
      <c r="M128" s="418" t="s">
        <v>262</v>
      </c>
      <c r="N128" s="653"/>
      <c r="O128" s="582"/>
      <c r="P128" s="582"/>
      <c r="Q128" s="582"/>
      <c r="R128" s="582"/>
      <c r="S128" s="582"/>
      <c r="T128" s="429"/>
      <c r="U128" s="451"/>
      <c r="V128" s="177"/>
      <c r="W128" s="177"/>
      <c r="X128" s="177"/>
      <c r="Y128" s="177"/>
      <c r="Z128" s="177"/>
      <c r="AA128" s="245"/>
    </row>
    <row r="129" spans="1:27" s="246" customFormat="1" ht="19.899999999999999" customHeight="1">
      <c r="B129" s="694"/>
      <c r="C129" s="654"/>
      <c r="D129" s="655"/>
      <c r="E129" s="599" t="s">
        <v>664</v>
      </c>
      <c r="F129" s="417" t="s">
        <v>20</v>
      </c>
      <c r="G129" s="413">
        <v>1.254</v>
      </c>
      <c r="H129" s="411"/>
      <c r="I129" s="411">
        <f t="shared" si="37"/>
        <v>1.254</v>
      </c>
      <c r="J129" s="412">
        <v>0.36399999999999999</v>
      </c>
      <c r="K129" s="411">
        <f t="shared" si="147"/>
        <v>0.89</v>
      </c>
      <c r="L129" s="285">
        <f t="shared" si="146"/>
        <v>0.29027113237639551</v>
      </c>
      <c r="M129" s="418"/>
      <c r="N129" s="653">
        <f t="shared" ref="N129" si="160">G129+G130+G131</f>
        <v>14.25</v>
      </c>
      <c r="O129" s="582">
        <f t="shared" ref="O129" si="161">+H129+H130+H131</f>
        <v>0</v>
      </c>
      <c r="P129" s="582">
        <f t="shared" ref="P129" si="162">N129+O129</f>
        <v>14.25</v>
      </c>
      <c r="Q129" s="582">
        <f t="shared" ref="Q129" si="163">J129+J130+J131</f>
        <v>0.39200000000000002</v>
      </c>
      <c r="R129" s="582">
        <f t="shared" ref="R129" si="164">+P129-Q129</f>
        <v>13.858000000000001</v>
      </c>
      <c r="S129" s="582">
        <f t="shared" ref="S129" si="165">Q129/P129</f>
        <v>2.7508771929824562E-2</v>
      </c>
      <c r="T129" s="429"/>
      <c r="U129" s="451"/>
      <c r="V129" s="177"/>
      <c r="W129" s="177"/>
      <c r="X129" s="177"/>
      <c r="Y129" s="177"/>
      <c r="Z129" s="177"/>
      <c r="AA129" s="245"/>
    </row>
    <row r="130" spans="1:27" s="246" customFormat="1" ht="19.899999999999999" customHeight="1">
      <c r="B130" s="694"/>
      <c r="C130" s="654"/>
      <c r="D130" s="655"/>
      <c r="E130" s="599"/>
      <c r="F130" s="416" t="s">
        <v>21</v>
      </c>
      <c r="G130" s="413">
        <v>5.8710000000000004</v>
      </c>
      <c r="H130" s="411"/>
      <c r="I130" s="411">
        <f t="shared" si="36"/>
        <v>6.7610000000000001</v>
      </c>
      <c r="J130" s="412">
        <v>2.8000000000000001E-2</v>
      </c>
      <c r="K130" s="411">
        <f t="shared" si="147"/>
        <v>6.7330000000000005</v>
      </c>
      <c r="L130" s="285">
        <f t="shared" si="146"/>
        <v>4.1413992013015826E-3</v>
      </c>
      <c r="M130" s="418" t="s">
        <v>262</v>
      </c>
      <c r="N130" s="653"/>
      <c r="O130" s="582"/>
      <c r="P130" s="582"/>
      <c r="Q130" s="582"/>
      <c r="R130" s="582"/>
      <c r="S130" s="582"/>
      <c r="T130" s="429"/>
      <c r="U130" s="451"/>
      <c r="V130" s="177"/>
      <c r="W130" s="177"/>
      <c r="X130" s="177"/>
      <c r="Y130" s="177"/>
      <c r="Z130" s="177"/>
      <c r="AA130" s="245"/>
    </row>
    <row r="131" spans="1:27" s="246" customFormat="1" ht="19.899999999999999" customHeight="1">
      <c r="B131" s="694"/>
      <c r="C131" s="654"/>
      <c r="D131" s="655"/>
      <c r="E131" s="599"/>
      <c r="F131" s="195" t="s">
        <v>22</v>
      </c>
      <c r="G131" s="413">
        <v>7.125</v>
      </c>
      <c r="H131" s="411"/>
      <c r="I131" s="411">
        <f t="shared" ref="I131:I155" si="166">K130+G131+H131</f>
        <v>13.858000000000001</v>
      </c>
      <c r="J131" s="412"/>
      <c r="K131" s="411">
        <f t="shared" si="147"/>
        <v>13.858000000000001</v>
      </c>
      <c r="L131" s="285">
        <f t="shared" si="146"/>
        <v>0</v>
      </c>
      <c r="M131" s="418" t="s">
        <v>262</v>
      </c>
      <c r="N131" s="653"/>
      <c r="O131" s="582"/>
      <c r="P131" s="582"/>
      <c r="Q131" s="582"/>
      <c r="R131" s="582"/>
      <c r="S131" s="582"/>
      <c r="T131" s="429"/>
      <c r="U131" s="451"/>
      <c r="V131" s="177"/>
      <c r="W131" s="177"/>
      <c r="X131" s="177"/>
      <c r="Y131" s="177"/>
      <c r="Z131" s="177"/>
      <c r="AA131" s="245"/>
    </row>
    <row r="132" spans="1:27" s="246" customFormat="1" ht="19.899999999999999" customHeight="1">
      <c r="B132" s="694"/>
      <c r="C132" s="654"/>
      <c r="D132" s="655"/>
      <c r="E132" s="599" t="s">
        <v>456</v>
      </c>
      <c r="F132" s="417" t="s">
        <v>20</v>
      </c>
      <c r="G132" s="413">
        <v>1.254</v>
      </c>
      <c r="H132" s="411"/>
      <c r="I132" s="411">
        <f t="shared" si="37"/>
        <v>1.254</v>
      </c>
      <c r="J132" s="412">
        <v>0.39200000000000002</v>
      </c>
      <c r="K132" s="411">
        <f t="shared" si="147"/>
        <v>0.86199999999999999</v>
      </c>
      <c r="L132" s="285">
        <f t="shared" si="146"/>
        <v>0.31259968102073366</v>
      </c>
      <c r="M132" s="418"/>
      <c r="N132" s="653">
        <f t="shared" ref="N132" si="167">G132+G133+G134</f>
        <v>14.254000000000001</v>
      </c>
      <c r="O132" s="582">
        <f t="shared" ref="O132" si="168">+H132+H133+H134</f>
        <v>0</v>
      </c>
      <c r="P132" s="582">
        <f t="shared" ref="P132" si="169">N132+O132</f>
        <v>14.254000000000001</v>
      </c>
      <c r="Q132" s="582">
        <f t="shared" ref="Q132" si="170">J132+J133+J134</f>
        <v>0.53200000000000003</v>
      </c>
      <c r="R132" s="582">
        <f t="shared" ref="R132" si="171">+P132-Q132</f>
        <v>13.722000000000001</v>
      </c>
      <c r="S132" s="582">
        <f t="shared" ref="S132" si="172">Q132/P132</f>
        <v>3.7322856741967163E-2</v>
      </c>
      <c r="T132" s="429"/>
      <c r="U132" s="451"/>
      <c r="V132" s="177"/>
      <c r="W132" s="177"/>
      <c r="X132" s="177"/>
      <c r="Y132" s="177"/>
      <c r="Z132" s="177"/>
      <c r="AA132" s="245"/>
    </row>
    <row r="133" spans="1:27" s="246" customFormat="1" ht="19.899999999999999" customHeight="1">
      <c r="A133" s="245"/>
      <c r="B133" s="694"/>
      <c r="C133" s="654"/>
      <c r="D133" s="655"/>
      <c r="E133" s="599"/>
      <c r="F133" s="416" t="s">
        <v>21</v>
      </c>
      <c r="G133" s="413">
        <v>5.8730000000000002</v>
      </c>
      <c r="H133" s="411"/>
      <c r="I133" s="411">
        <f t="shared" si="166"/>
        <v>6.7350000000000003</v>
      </c>
      <c r="J133" s="412">
        <v>0.14000000000000001</v>
      </c>
      <c r="K133" s="411">
        <f t="shared" si="147"/>
        <v>6.5950000000000006</v>
      </c>
      <c r="L133" s="285">
        <f t="shared" si="146"/>
        <v>2.0786933927245732E-2</v>
      </c>
      <c r="M133" s="418" t="s">
        <v>262</v>
      </c>
      <c r="N133" s="653"/>
      <c r="O133" s="582"/>
      <c r="P133" s="582"/>
      <c r="Q133" s="582"/>
      <c r="R133" s="582"/>
      <c r="S133" s="582"/>
      <c r="T133" s="429"/>
      <c r="U133" s="451"/>
      <c r="V133" s="177"/>
      <c r="W133" s="177"/>
      <c r="X133" s="177"/>
      <c r="Y133" s="177"/>
      <c r="Z133" s="177"/>
      <c r="AA133" s="245"/>
    </row>
    <row r="134" spans="1:27" s="246" customFormat="1" ht="19.899999999999999" customHeight="1">
      <c r="A134" s="245"/>
      <c r="B134" s="694"/>
      <c r="C134" s="654"/>
      <c r="D134" s="655"/>
      <c r="E134" s="599"/>
      <c r="F134" s="195" t="s">
        <v>22</v>
      </c>
      <c r="G134" s="413">
        <v>7.1269999999999998</v>
      </c>
      <c r="H134" s="411"/>
      <c r="I134" s="411">
        <f t="shared" si="166"/>
        <v>13.722000000000001</v>
      </c>
      <c r="J134" s="412"/>
      <c r="K134" s="411">
        <f t="shared" si="147"/>
        <v>13.722000000000001</v>
      </c>
      <c r="L134" s="285">
        <f t="shared" si="146"/>
        <v>0</v>
      </c>
      <c r="M134" s="418" t="s">
        <v>262</v>
      </c>
      <c r="N134" s="653"/>
      <c r="O134" s="582"/>
      <c r="P134" s="582"/>
      <c r="Q134" s="582"/>
      <c r="R134" s="582"/>
      <c r="S134" s="582"/>
      <c r="T134" s="429"/>
      <c r="U134" s="451"/>
      <c r="V134" s="177"/>
      <c r="W134" s="177"/>
      <c r="X134" s="177"/>
      <c r="Y134" s="177"/>
      <c r="Z134" s="177"/>
      <c r="AA134" s="245"/>
    </row>
    <row r="135" spans="1:27" s="246" customFormat="1" ht="19.899999999999999" customHeight="1">
      <c r="A135" s="245"/>
      <c r="B135" s="694"/>
      <c r="C135" s="654"/>
      <c r="D135" s="655"/>
      <c r="E135" s="599" t="s">
        <v>457</v>
      </c>
      <c r="F135" s="417" t="s">
        <v>20</v>
      </c>
      <c r="G135" s="413">
        <v>1.254</v>
      </c>
      <c r="H135" s="411"/>
      <c r="I135" s="411">
        <f t="shared" ref="I135:I153" si="173">+G135+H135</f>
        <v>1.254</v>
      </c>
      <c r="J135" s="412"/>
      <c r="K135" s="411">
        <f t="shared" si="147"/>
        <v>1.254</v>
      </c>
      <c r="L135" s="285">
        <f t="shared" si="146"/>
        <v>0</v>
      </c>
      <c r="M135" s="418"/>
      <c r="N135" s="653">
        <f t="shared" ref="N135" si="174">G135+G136+G137</f>
        <v>14.247</v>
      </c>
      <c r="O135" s="582">
        <f t="shared" ref="O135" si="175">+H135+H136+H137</f>
        <v>0</v>
      </c>
      <c r="P135" s="582">
        <f t="shared" ref="P135" si="176">N135+O135</f>
        <v>14.247</v>
      </c>
      <c r="Q135" s="582">
        <f t="shared" ref="Q135" si="177">J135+J136+J137</f>
        <v>0</v>
      </c>
      <c r="R135" s="582">
        <f t="shared" ref="R135" si="178">+P135-Q135</f>
        <v>14.247</v>
      </c>
      <c r="S135" s="582">
        <f t="shared" ref="S135" si="179">Q135/P135</f>
        <v>0</v>
      </c>
      <c r="T135" s="429"/>
      <c r="U135" s="451"/>
      <c r="V135" s="177"/>
      <c r="W135" s="177"/>
      <c r="X135" s="177"/>
      <c r="Y135" s="177"/>
      <c r="Z135" s="177"/>
      <c r="AA135" s="245"/>
    </row>
    <row r="136" spans="1:27" s="246" customFormat="1" ht="19.899999999999999" customHeight="1">
      <c r="B136" s="694"/>
      <c r="C136" s="654"/>
      <c r="D136" s="655"/>
      <c r="E136" s="599"/>
      <c r="F136" s="416" t="s">
        <v>21</v>
      </c>
      <c r="G136" s="413">
        <v>5.87</v>
      </c>
      <c r="H136" s="411"/>
      <c r="I136" s="411">
        <f t="shared" si="166"/>
        <v>7.1240000000000006</v>
      </c>
      <c r="J136" s="412"/>
      <c r="K136" s="411">
        <f t="shared" si="147"/>
        <v>7.1240000000000006</v>
      </c>
      <c r="L136" s="285">
        <f t="shared" si="146"/>
        <v>0</v>
      </c>
      <c r="M136" s="418" t="s">
        <v>262</v>
      </c>
      <c r="N136" s="653"/>
      <c r="O136" s="582"/>
      <c r="P136" s="582"/>
      <c r="Q136" s="582"/>
      <c r="R136" s="582"/>
      <c r="S136" s="582"/>
      <c r="T136" s="429"/>
      <c r="U136" s="451"/>
      <c r="V136" s="177"/>
      <c r="W136" s="177"/>
      <c r="X136" s="177"/>
      <c r="Y136" s="177"/>
      <c r="Z136" s="177"/>
      <c r="AA136" s="245"/>
    </row>
    <row r="137" spans="1:27" s="190" customFormat="1" ht="19.899999999999999" customHeight="1">
      <c r="B137" s="694"/>
      <c r="C137" s="654"/>
      <c r="D137" s="655"/>
      <c r="E137" s="599"/>
      <c r="F137" s="195" t="s">
        <v>22</v>
      </c>
      <c r="G137" s="413">
        <v>7.1230000000000002</v>
      </c>
      <c r="H137" s="411"/>
      <c r="I137" s="411">
        <f t="shared" si="166"/>
        <v>14.247</v>
      </c>
      <c r="J137" s="412"/>
      <c r="K137" s="411">
        <f t="shared" si="147"/>
        <v>14.247</v>
      </c>
      <c r="L137" s="285">
        <f t="shared" si="146"/>
        <v>0</v>
      </c>
      <c r="M137" s="418" t="s">
        <v>262</v>
      </c>
      <c r="N137" s="653"/>
      <c r="O137" s="582"/>
      <c r="P137" s="582"/>
      <c r="Q137" s="582"/>
      <c r="R137" s="582"/>
      <c r="S137" s="582"/>
      <c r="T137" s="429"/>
      <c r="U137" s="451"/>
      <c r="V137" s="177"/>
      <c r="W137" s="177"/>
      <c r="X137" s="177"/>
      <c r="Y137" s="177"/>
      <c r="Z137" s="177"/>
      <c r="AA137" s="182"/>
    </row>
    <row r="138" spans="1:27" s="246" customFormat="1" ht="19.899999999999999" customHeight="1">
      <c r="B138" s="694"/>
      <c r="C138" s="654"/>
      <c r="D138" s="655"/>
      <c r="E138" s="599" t="s">
        <v>458</v>
      </c>
      <c r="F138" s="417" t="s">
        <v>20</v>
      </c>
      <c r="G138" s="413">
        <v>1.2529999999999999</v>
      </c>
      <c r="H138" s="411"/>
      <c r="I138" s="411">
        <f t="shared" si="173"/>
        <v>1.2529999999999999</v>
      </c>
      <c r="J138" s="412"/>
      <c r="K138" s="411">
        <f t="shared" si="147"/>
        <v>1.2529999999999999</v>
      </c>
      <c r="L138" s="285">
        <f t="shared" si="146"/>
        <v>0</v>
      </c>
      <c r="M138" s="418"/>
      <c r="N138" s="653">
        <f t="shared" ref="N138" si="180">G138+G139+G140</f>
        <v>14.242000000000001</v>
      </c>
      <c r="O138" s="582">
        <f t="shared" ref="O138" si="181">+H138+H139+H140</f>
        <v>0</v>
      </c>
      <c r="P138" s="582">
        <f t="shared" ref="P138" si="182">N138+O138</f>
        <v>14.242000000000001</v>
      </c>
      <c r="Q138" s="582">
        <f t="shared" ref="Q138" si="183">J138+J139+J140</f>
        <v>0</v>
      </c>
      <c r="R138" s="582">
        <f t="shared" ref="R138" si="184">+P138-Q138</f>
        <v>14.242000000000001</v>
      </c>
      <c r="S138" s="582">
        <f t="shared" ref="S138" si="185">Q138/P138</f>
        <v>0</v>
      </c>
      <c r="T138" s="429"/>
      <c r="U138" s="451"/>
      <c r="V138" s="177"/>
      <c r="W138" s="177"/>
      <c r="X138" s="177"/>
      <c r="Y138" s="177"/>
      <c r="Z138" s="177"/>
      <c r="AA138" s="245"/>
    </row>
    <row r="139" spans="1:27" s="246" customFormat="1" ht="19.899999999999999" customHeight="1">
      <c r="B139" s="694"/>
      <c r="C139" s="654"/>
      <c r="D139" s="655"/>
      <c r="E139" s="599"/>
      <c r="F139" s="416" t="s">
        <v>21</v>
      </c>
      <c r="G139" s="413">
        <v>5.8680000000000003</v>
      </c>
      <c r="H139" s="411"/>
      <c r="I139" s="411">
        <f t="shared" si="166"/>
        <v>7.1210000000000004</v>
      </c>
      <c r="J139" s="412"/>
      <c r="K139" s="411">
        <f t="shared" si="147"/>
        <v>7.1210000000000004</v>
      </c>
      <c r="L139" s="285">
        <f t="shared" si="146"/>
        <v>0</v>
      </c>
      <c r="M139" s="418" t="s">
        <v>262</v>
      </c>
      <c r="N139" s="653"/>
      <c r="O139" s="582"/>
      <c r="P139" s="582"/>
      <c r="Q139" s="582"/>
      <c r="R139" s="582"/>
      <c r="S139" s="582"/>
      <c r="T139" s="429"/>
      <c r="U139" s="451"/>
      <c r="V139" s="177"/>
      <c r="W139" s="177"/>
      <c r="X139" s="177"/>
      <c r="Y139" s="177"/>
      <c r="Z139" s="177"/>
      <c r="AA139" s="245"/>
    </row>
    <row r="140" spans="1:27" s="190" customFormat="1" ht="19.899999999999999" customHeight="1">
      <c r="B140" s="694"/>
      <c r="C140" s="654"/>
      <c r="D140" s="655"/>
      <c r="E140" s="599"/>
      <c r="F140" s="195" t="s">
        <v>22</v>
      </c>
      <c r="G140" s="413">
        <v>7.1210000000000004</v>
      </c>
      <c r="H140" s="411"/>
      <c r="I140" s="411">
        <f t="shared" si="166"/>
        <v>14.242000000000001</v>
      </c>
      <c r="J140" s="412"/>
      <c r="K140" s="411">
        <f t="shared" si="147"/>
        <v>14.242000000000001</v>
      </c>
      <c r="L140" s="285">
        <f t="shared" si="146"/>
        <v>0</v>
      </c>
      <c r="M140" s="418" t="s">
        <v>262</v>
      </c>
      <c r="N140" s="653"/>
      <c r="O140" s="582"/>
      <c r="P140" s="582"/>
      <c r="Q140" s="582"/>
      <c r="R140" s="582"/>
      <c r="S140" s="582"/>
      <c r="T140" s="429"/>
      <c r="U140" s="451"/>
      <c r="V140" s="177"/>
      <c r="W140" s="177"/>
      <c r="X140" s="177"/>
      <c r="Y140" s="177"/>
      <c r="Z140" s="177"/>
      <c r="AA140" s="182"/>
    </row>
    <row r="141" spans="1:27" s="246" customFormat="1" ht="19.899999999999999" customHeight="1">
      <c r="B141" s="694"/>
      <c r="C141" s="654"/>
      <c r="D141" s="655"/>
      <c r="E141" s="599" t="s">
        <v>663</v>
      </c>
      <c r="F141" s="417" t="s">
        <v>20</v>
      </c>
      <c r="G141" s="413">
        <v>1.2529999999999999</v>
      </c>
      <c r="H141" s="411"/>
      <c r="I141" s="411">
        <f t="shared" si="173"/>
        <v>1.2529999999999999</v>
      </c>
      <c r="J141" s="412">
        <v>0.28000000000000003</v>
      </c>
      <c r="K141" s="411">
        <f t="shared" si="147"/>
        <v>0.97299999999999986</v>
      </c>
      <c r="L141" s="285">
        <f t="shared" si="146"/>
        <v>0.22346368715083803</v>
      </c>
      <c r="M141" s="418"/>
      <c r="N141" s="653">
        <f>G141+G142+G143</f>
        <v>14.242000000000001</v>
      </c>
      <c r="O141" s="582">
        <f t="shared" ref="O141" si="186">+H141+H142+H143</f>
        <v>0</v>
      </c>
      <c r="P141" s="582">
        <f t="shared" ref="P141" si="187">N141+O141</f>
        <v>14.242000000000001</v>
      </c>
      <c r="Q141" s="582">
        <f t="shared" ref="Q141" si="188">J141+J142+J143</f>
        <v>0.42000000000000004</v>
      </c>
      <c r="R141" s="582">
        <f t="shared" ref="R141" si="189">+P141-Q141</f>
        <v>13.822000000000001</v>
      </c>
      <c r="S141" s="582">
        <f t="shared" ref="S141" si="190">Q141/P141</f>
        <v>2.9490240134812527E-2</v>
      </c>
      <c r="T141" s="429"/>
      <c r="U141" s="451"/>
      <c r="V141" s="177"/>
      <c r="W141" s="177"/>
      <c r="X141" s="177"/>
      <c r="Y141" s="177"/>
      <c r="Z141" s="177"/>
      <c r="AA141" s="245"/>
    </row>
    <row r="142" spans="1:27" s="246" customFormat="1" ht="19.899999999999999" customHeight="1">
      <c r="B142" s="694"/>
      <c r="C142" s="654"/>
      <c r="D142" s="655"/>
      <c r="E142" s="599"/>
      <c r="F142" s="416" t="s">
        <v>21</v>
      </c>
      <c r="G142" s="413">
        <v>5.8680000000000003</v>
      </c>
      <c r="H142" s="411"/>
      <c r="I142" s="411">
        <f t="shared" si="166"/>
        <v>6.8410000000000002</v>
      </c>
      <c r="J142" s="412">
        <v>0.14000000000000001</v>
      </c>
      <c r="K142" s="411">
        <f t="shared" si="147"/>
        <v>6.7010000000000005</v>
      </c>
      <c r="L142" s="285">
        <f t="shared" si="146"/>
        <v>2.0464844321005701E-2</v>
      </c>
      <c r="M142" s="418" t="s">
        <v>262</v>
      </c>
      <c r="N142" s="653"/>
      <c r="O142" s="582"/>
      <c r="P142" s="582"/>
      <c r="Q142" s="582"/>
      <c r="R142" s="582"/>
      <c r="S142" s="582"/>
      <c r="T142" s="429"/>
      <c r="U142" s="451"/>
      <c r="V142" s="177"/>
      <c r="W142" s="177"/>
      <c r="X142" s="177"/>
      <c r="Y142" s="177"/>
      <c r="Z142" s="177"/>
      <c r="AA142" s="245"/>
    </row>
    <row r="143" spans="1:27" s="246" customFormat="1" ht="19.899999999999999" customHeight="1">
      <c r="B143" s="694"/>
      <c r="C143" s="654"/>
      <c r="D143" s="655"/>
      <c r="E143" s="599"/>
      <c r="F143" s="195" t="s">
        <v>22</v>
      </c>
      <c r="G143" s="413">
        <v>7.1210000000000004</v>
      </c>
      <c r="H143" s="411"/>
      <c r="I143" s="411">
        <f t="shared" si="166"/>
        <v>13.822000000000001</v>
      </c>
      <c r="J143" s="412"/>
      <c r="K143" s="411">
        <f t="shared" si="147"/>
        <v>13.822000000000001</v>
      </c>
      <c r="L143" s="285">
        <f t="shared" si="146"/>
        <v>0</v>
      </c>
      <c r="M143" s="418" t="s">
        <v>262</v>
      </c>
      <c r="N143" s="653"/>
      <c r="O143" s="582"/>
      <c r="P143" s="582"/>
      <c r="Q143" s="582"/>
      <c r="R143" s="582"/>
      <c r="S143" s="582"/>
      <c r="T143" s="429"/>
      <c r="U143" s="451"/>
      <c r="V143" s="177"/>
      <c r="W143" s="177"/>
      <c r="X143" s="177"/>
      <c r="Y143" s="177"/>
      <c r="Z143" s="177"/>
      <c r="AA143" s="245"/>
    </row>
    <row r="144" spans="1:27" s="246" customFormat="1" ht="19.899999999999999" customHeight="1">
      <c r="B144" s="694"/>
      <c r="C144" s="654"/>
      <c r="D144" s="655"/>
      <c r="E144" s="599" t="s">
        <v>459</v>
      </c>
      <c r="F144" s="417" t="s">
        <v>20</v>
      </c>
      <c r="G144" s="413">
        <v>1.252</v>
      </c>
      <c r="H144" s="411"/>
      <c r="I144" s="411">
        <f t="shared" si="173"/>
        <v>1.252</v>
      </c>
      <c r="J144" s="412">
        <v>0.84</v>
      </c>
      <c r="K144" s="411">
        <f t="shared" si="147"/>
        <v>0.41200000000000003</v>
      </c>
      <c r="L144" s="285">
        <f t="shared" si="146"/>
        <v>0.67092651757188493</v>
      </c>
      <c r="M144" s="418"/>
      <c r="N144" s="653">
        <f t="shared" ref="N144" si="191">G144+G145+G146</f>
        <v>14.234</v>
      </c>
      <c r="O144" s="582">
        <f t="shared" ref="O144" si="192">+H144+H145+H146</f>
        <v>0</v>
      </c>
      <c r="P144" s="582">
        <f t="shared" ref="P144" si="193">N144+O144</f>
        <v>14.234</v>
      </c>
      <c r="Q144" s="582">
        <f t="shared" ref="Q144" si="194">J144+J145+J146</f>
        <v>1.008</v>
      </c>
      <c r="R144" s="582">
        <f t="shared" ref="R144" si="195">+P144-Q144</f>
        <v>13.225999999999999</v>
      </c>
      <c r="S144" s="582">
        <f t="shared" ref="S144" si="196">Q144/P144</f>
        <v>7.0816355205845158E-2</v>
      </c>
      <c r="T144" s="429"/>
      <c r="U144" s="451"/>
      <c r="V144" s="177"/>
      <c r="W144" s="177"/>
      <c r="X144" s="177"/>
      <c r="Y144" s="177"/>
      <c r="Z144" s="177"/>
      <c r="AA144" s="245"/>
    </row>
    <row r="145" spans="1:27" s="246" customFormat="1" ht="19.899999999999999" customHeight="1">
      <c r="B145" s="694"/>
      <c r="C145" s="654"/>
      <c r="D145" s="655"/>
      <c r="E145" s="599"/>
      <c r="F145" s="416" t="s">
        <v>21</v>
      </c>
      <c r="G145" s="413">
        <v>5.8639999999999999</v>
      </c>
      <c r="H145" s="411"/>
      <c r="I145" s="411">
        <f t="shared" si="166"/>
        <v>6.2759999999999998</v>
      </c>
      <c r="J145" s="412">
        <v>0.16800000000000001</v>
      </c>
      <c r="K145" s="411">
        <f t="shared" si="147"/>
        <v>6.1079999999999997</v>
      </c>
      <c r="L145" s="285">
        <f t="shared" si="146"/>
        <v>2.676864244741874E-2</v>
      </c>
      <c r="M145" s="418" t="s">
        <v>262</v>
      </c>
      <c r="N145" s="653"/>
      <c r="O145" s="582"/>
      <c r="P145" s="582"/>
      <c r="Q145" s="582"/>
      <c r="R145" s="582"/>
      <c r="S145" s="582"/>
      <c r="T145" s="429"/>
      <c r="U145" s="451"/>
      <c r="V145" s="177"/>
      <c r="W145" s="177"/>
      <c r="X145" s="177"/>
      <c r="Y145" s="177"/>
      <c r="Z145" s="177"/>
      <c r="AA145" s="245"/>
    </row>
    <row r="146" spans="1:27" s="246" customFormat="1" ht="19.899999999999999" customHeight="1">
      <c r="B146" s="694"/>
      <c r="C146" s="654"/>
      <c r="D146" s="655"/>
      <c r="E146" s="599"/>
      <c r="F146" s="195" t="s">
        <v>22</v>
      </c>
      <c r="G146" s="413">
        <v>7.1180000000000003</v>
      </c>
      <c r="H146" s="411"/>
      <c r="I146" s="411">
        <f t="shared" si="166"/>
        <v>13.225999999999999</v>
      </c>
      <c r="J146" s="412"/>
      <c r="K146" s="411">
        <f t="shared" si="147"/>
        <v>13.225999999999999</v>
      </c>
      <c r="L146" s="285">
        <f t="shared" si="146"/>
        <v>0</v>
      </c>
      <c r="M146" s="418" t="s">
        <v>262</v>
      </c>
      <c r="N146" s="653"/>
      <c r="O146" s="582"/>
      <c r="P146" s="582"/>
      <c r="Q146" s="582"/>
      <c r="R146" s="582"/>
      <c r="S146" s="582"/>
      <c r="T146" s="429"/>
      <c r="U146" s="451"/>
      <c r="V146" s="177"/>
      <c r="W146" s="177"/>
      <c r="X146" s="177"/>
      <c r="Y146" s="177"/>
      <c r="Z146" s="177"/>
      <c r="AA146" s="245"/>
    </row>
    <row r="147" spans="1:27" s="190" customFormat="1" ht="19.899999999999999" customHeight="1">
      <c r="B147" s="694"/>
      <c r="C147" s="654"/>
      <c r="D147" s="655" t="s">
        <v>340</v>
      </c>
      <c r="E147" s="652" t="s">
        <v>474</v>
      </c>
      <c r="F147" s="416" t="s">
        <v>20</v>
      </c>
      <c r="G147" s="413">
        <v>1.254</v>
      </c>
      <c r="H147" s="411"/>
      <c r="I147" s="411">
        <f t="shared" si="173"/>
        <v>1.254</v>
      </c>
      <c r="J147" s="412"/>
      <c r="K147" s="411">
        <f t="shared" si="147"/>
        <v>1.254</v>
      </c>
      <c r="L147" s="285">
        <f t="shared" si="146"/>
        <v>0</v>
      </c>
      <c r="M147" s="418" t="s">
        <v>262</v>
      </c>
      <c r="N147" s="653">
        <f t="shared" ref="N147" si="197">G147+G148+G149</f>
        <v>14.247</v>
      </c>
      <c r="O147" s="582">
        <f t="shared" ref="O147" si="198">+H147+H148+H149</f>
        <v>0</v>
      </c>
      <c r="P147" s="582">
        <f t="shared" ref="P147" si="199">N147+O147</f>
        <v>14.247</v>
      </c>
      <c r="Q147" s="582">
        <f t="shared" ref="Q147" si="200">J147+J148+J149</f>
        <v>0</v>
      </c>
      <c r="R147" s="582">
        <f t="shared" ref="R147" si="201">+P147-Q147</f>
        <v>14.247</v>
      </c>
      <c r="S147" s="582">
        <f t="shared" ref="S147" si="202">Q147/P147</f>
        <v>0</v>
      </c>
      <c r="T147" s="429"/>
      <c r="U147" s="451"/>
      <c r="V147" s="177"/>
      <c r="W147" s="177"/>
      <c r="X147" s="177"/>
      <c r="Y147" s="177"/>
      <c r="Z147" s="177"/>
      <c r="AA147" s="182"/>
    </row>
    <row r="148" spans="1:27" s="190" customFormat="1" ht="19.899999999999999" customHeight="1">
      <c r="B148" s="694"/>
      <c r="C148" s="654"/>
      <c r="D148" s="655"/>
      <c r="E148" s="652"/>
      <c r="F148" s="416" t="s">
        <v>21</v>
      </c>
      <c r="G148" s="413">
        <v>5.8689999999999998</v>
      </c>
      <c r="H148" s="411"/>
      <c r="I148" s="411">
        <f t="shared" si="166"/>
        <v>7.1229999999999993</v>
      </c>
      <c r="J148" s="412"/>
      <c r="K148" s="411">
        <f t="shared" si="147"/>
        <v>7.1229999999999993</v>
      </c>
      <c r="L148" s="285">
        <f t="shared" si="146"/>
        <v>0</v>
      </c>
      <c r="M148" s="418" t="s">
        <v>262</v>
      </c>
      <c r="N148" s="653"/>
      <c r="O148" s="582"/>
      <c r="P148" s="582"/>
      <c r="Q148" s="582"/>
      <c r="R148" s="582"/>
      <c r="S148" s="582"/>
      <c r="T148" s="429"/>
      <c r="U148" s="451"/>
      <c r="V148" s="177"/>
      <c r="W148" s="177"/>
      <c r="X148" s="177"/>
      <c r="Y148" s="177"/>
      <c r="Z148" s="177"/>
      <c r="AA148" s="182"/>
    </row>
    <row r="149" spans="1:27" s="190" customFormat="1" ht="19.899999999999999" customHeight="1">
      <c r="B149" s="694"/>
      <c r="C149" s="654"/>
      <c r="D149" s="655"/>
      <c r="E149" s="652"/>
      <c r="F149" s="195" t="s">
        <v>22</v>
      </c>
      <c r="G149" s="413">
        <v>7.1239999999999997</v>
      </c>
      <c r="H149" s="411"/>
      <c r="I149" s="411">
        <f t="shared" si="166"/>
        <v>14.247</v>
      </c>
      <c r="J149" s="412"/>
      <c r="K149" s="411">
        <f t="shared" si="147"/>
        <v>14.247</v>
      </c>
      <c r="L149" s="285">
        <f t="shared" si="146"/>
        <v>0</v>
      </c>
      <c r="M149" s="418" t="s">
        <v>262</v>
      </c>
      <c r="N149" s="653"/>
      <c r="O149" s="582"/>
      <c r="P149" s="582"/>
      <c r="Q149" s="582"/>
      <c r="R149" s="582"/>
      <c r="S149" s="582"/>
      <c r="T149" s="429"/>
      <c r="U149" s="451"/>
      <c r="V149" s="177"/>
      <c r="W149" s="177"/>
      <c r="X149" s="177"/>
      <c r="Y149" s="177"/>
      <c r="Z149" s="177"/>
      <c r="AA149" s="182"/>
    </row>
    <row r="150" spans="1:27" s="190" customFormat="1" ht="18" customHeight="1">
      <c r="B150" s="694"/>
      <c r="C150" s="654"/>
      <c r="D150" s="655" t="s">
        <v>341</v>
      </c>
      <c r="E150" s="599" t="s">
        <v>468</v>
      </c>
      <c r="F150" s="416" t="s">
        <v>20</v>
      </c>
      <c r="G150" s="413">
        <v>1.2529999999999999</v>
      </c>
      <c r="H150" s="411"/>
      <c r="I150" s="411">
        <f t="shared" si="173"/>
        <v>1.2529999999999999</v>
      </c>
      <c r="J150" s="412"/>
      <c r="K150" s="411">
        <f t="shared" si="147"/>
        <v>1.2529999999999999</v>
      </c>
      <c r="L150" s="285">
        <f t="shared" si="146"/>
        <v>0</v>
      </c>
      <c r="M150" s="418" t="s">
        <v>262</v>
      </c>
      <c r="N150" s="653">
        <f>G150+G151+G152</f>
        <v>14.236000000000001</v>
      </c>
      <c r="O150" s="582">
        <f t="shared" ref="O150" si="203">+H150+H151+H152</f>
        <v>0</v>
      </c>
      <c r="P150" s="582">
        <f t="shared" ref="P150" si="204">N150+O150</f>
        <v>14.236000000000001</v>
      </c>
      <c r="Q150" s="582">
        <f t="shared" ref="Q150" si="205">J150+J151+J152</f>
        <v>0</v>
      </c>
      <c r="R150" s="582">
        <f t="shared" ref="R150" si="206">+P150-Q150</f>
        <v>14.236000000000001</v>
      </c>
      <c r="S150" s="582">
        <f t="shared" ref="S150" si="207">Q150/P150</f>
        <v>0</v>
      </c>
      <c r="T150" s="429"/>
      <c r="U150" s="451"/>
      <c r="V150" s="177"/>
      <c r="W150" s="177"/>
      <c r="X150" s="177"/>
      <c r="Y150" s="177"/>
      <c r="Z150" s="177"/>
      <c r="AA150" s="182"/>
    </row>
    <row r="151" spans="1:27" s="190" customFormat="1" ht="19.899999999999999" customHeight="1">
      <c r="B151" s="694"/>
      <c r="C151" s="654"/>
      <c r="D151" s="655"/>
      <c r="E151" s="599"/>
      <c r="F151" s="416" t="s">
        <v>21</v>
      </c>
      <c r="G151" s="413">
        <v>5.8650000000000002</v>
      </c>
      <c r="H151" s="411"/>
      <c r="I151" s="411">
        <f t="shared" si="166"/>
        <v>7.1180000000000003</v>
      </c>
      <c r="J151" s="412"/>
      <c r="K151" s="411">
        <f t="shared" si="147"/>
        <v>7.1180000000000003</v>
      </c>
      <c r="L151" s="285">
        <f t="shared" si="146"/>
        <v>0</v>
      </c>
      <c r="M151" s="418" t="s">
        <v>262</v>
      </c>
      <c r="N151" s="653"/>
      <c r="O151" s="582"/>
      <c r="P151" s="582"/>
      <c r="Q151" s="582"/>
      <c r="R151" s="582"/>
      <c r="S151" s="582"/>
      <c r="T151" s="429"/>
      <c r="U151" s="451"/>
      <c r="V151" s="177"/>
      <c r="W151" s="177"/>
      <c r="X151" s="177"/>
      <c r="Y151" s="177"/>
      <c r="Z151" s="177"/>
      <c r="AA151" s="182"/>
    </row>
    <row r="152" spans="1:27" s="190" customFormat="1" ht="19.899999999999999" customHeight="1">
      <c r="B152" s="694"/>
      <c r="C152" s="654"/>
      <c r="D152" s="655"/>
      <c r="E152" s="599"/>
      <c r="F152" s="195" t="s">
        <v>22</v>
      </c>
      <c r="G152" s="413">
        <v>7.1180000000000003</v>
      </c>
      <c r="H152" s="411"/>
      <c r="I152" s="411">
        <f t="shared" si="166"/>
        <v>14.236000000000001</v>
      </c>
      <c r="J152" s="412"/>
      <c r="K152" s="411">
        <f t="shared" si="147"/>
        <v>14.236000000000001</v>
      </c>
      <c r="L152" s="285">
        <f t="shared" si="146"/>
        <v>0</v>
      </c>
      <c r="M152" s="418" t="s">
        <v>262</v>
      </c>
      <c r="N152" s="653"/>
      <c r="O152" s="582"/>
      <c r="P152" s="582"/>
      <c r="Q152" s="582"/>
      <c r="R152" s="582"/>
      <c r="S152" s="582"/>
      <c r="T152" s="429"/>
      <c r="U152" s="451"/>
      <c r="V152" s="177"/>
      <c r="W152" s="177"/>
      <c r="X152" s="177"/>
      <c r="Y152" s="177"/>
      <c r="Z152" s="177"/>
      <c r="AA152" s="182"/>
    </row>
    <row r="153" spans="1:27" s="246" customFormat="1" ht="19.899999999999999" customHeight="1">
      <c r="B153" s="694"/>
      <c r="C153" s="654"/>
      <c r="D153" s="655"/>
      <c r="E153" s="599" t="s">
        <v>469</v>
      </c>
      <c r="F153" s="416" t="s">
        <v>20</v>
      </c>
      <c r="G153" s="413">
        <v>1.252</v>
      </c>
      <c r="H153" s="411"/>
      <c r="I153" s="411">
        <f t="shared" si="173"/>
        <v>1.252</v>
      </c>
      <c r="J153" s="412">
        <v>0.14399999999999999</v>
      </c>
      <c r="K153" s="411">
        <f t="shared" si="147"/>
        <v>1.1080000000000001</v>
      </c>
      <c r="L153" s="285">
        <f t="shared" si="146"/>
        <v>0.11501597444089456</v>
      </c>
      <c r="M153" s="418"/>
      <c r="N153" s="653">
        <f t="shared" ref="N153" si="208">G153+G154+G155</f>
        <v>14.23</v>
      </c>
      <c r="O153" s="582">
        <f t="shared" ref="O153" si="209">+H153+H154+H155</f>
        <v>0</v>
      </c>
      <c r="P153" s="582">
        <f t="shared" ref="P153" si="210">N153+O153</f>
        <v>14.23</v>
      </c>
      <c r="Q153" s="582">
        <f t="shared" ref="Q153" si="211">J153+J154+J155</f>
        <v>0.22199999999999998</v>
      </c>
      <c r="R153" s="582">
        <f t="shared" ref="R153" si="212">+P153-Q153</f>
        <v>14.008000000000001</v>
      </c>
      <c r="S153" s="582">
        <f t="shared" ref="S153" si="213">Q153/P153</f>
        <v>1.5600843288826421E-2</v>
      </c>
      <c r="T153" s="429"/>
      <c r="U153" s="451"/>
      <c r="V153" s="177"/>
      <c r="W153" s="177"/>
      <c r="X153" s="177"/>
      <c r="Y153" s="177"/>
      <c r="Z153" s="177"/>
      <c r="AA153" s="245"/>
    </row>
    <row r="154" spans="1:27" s="420" customFormat="1" ht="19.899999999999999" customHeight="1">
      <c r="A154" s="419"/>
      <c r="B154" s="694"/>
      <c r="C154" s="654"/>
      <c r="D154" s="655"/>
      <c r="E154" s="599"/>
      <c r="F154" s="416" t="s">
        <v>21</v>
      </c>
      <c r="G154" s="413">
        <v>5.8630000000000004</v>
      </c>
      <c r="H154" s="411"/>
      <c r="I154" s="411">
        <f t="shared" si="166"/>
        <v>6.9710000000000001</v>
      </c>
      <c r="J154" s="412">
        <v>7.8E-2</v>
      </c>
      <c r="K154" s="411">
        <f t="shared" si="147"/>
        <v>6.8929999999999998</v>
      </c>
      <c r="L154" s="285">
        <f t="shared" si="146"/>
        <v>1.1189212451585138E-2</v>
      </c>
      <c r="M154" s="418" t="s">
        <v>262</v>
      </c>
      <c r="N154" s="653"/>
      <c r="O154" s="582"/>
      <c r="P154" s="582"/>
      <c r="Q154" s="582"/>
      <c r="R154" s="582"/>
      <c r="S154" s="582"/>
      <c r="T154" s="430"/>
      <c r="U154" s="454"/>
      <c r="V154" s="454"/>
      <c r="W154" s="454"/>
      <c r="X154" s="454"/>
      <c r="Y154" s="454"/>
      <c r="Z154" s="454"/>
      <c r="AA154" s="419"/>
    </row>
    <row r="155" spans="1:27" s="246" customFormat="1" ht="19.899999999999999" customHeight="1">
      <c r="B155" s="694"/>
      <c r="C155" s="654"/>
      <c r="D155" s="655"/>
      <c r="E155" s="599"/>
      <c r="F155" s="195" t="s">
        <v>22</v>
      </c>
      <c r="G155" s="413">
        <v>7.1150000000000002</v>
      </c>
      <c r="H155" s="411"/>
      <c r="I155" s="411">
        <f t="shared" si="166"/>
        <v>14.007999999999999</v>
      </c>
      <c r="J155" s="412"/>
      <c r="K155" s="411">
        <f t="shared" si="147"/>
        <v>14.007999999999999</v>
      </c>
      <c r="L155" s="285">
        <f t="shared" si="146"/>
        <v>0</v>
      </c>
      <c r="M155" s="418" t="s">
        <v>262</v>
      </c>
      <c r="N155" s="653"/>
      <c r="O155" s="582"/>
      <c r="P155" s="582"/>
      <c r="Q155" s="582"/>
      <c r="R155" s="582"/>
      <c r="S155" s="582"/>
      <c r="T155" s="429">
        <v>48.936</v>
      </c>
      <c r="U155" s="451"/>
      <c r="V155" s="177"/>
      <c r="W155" s="177"/>
      <c r="X155" s="177"/>
      <c r="Y155" s="177"/>
      <c r="Z155" s="177"/>
      <c r="AA155" s="245"/>
    </row>
    <row r="156" spans="1:27" s="246" customFormat="1" ht="19.899999999999999" customHeight="1">
      <c r="B156" s="694"/>
      <c r="C156" s="654"/>
      <c r="D156" s="655"/>
      <c r="E156" s="599" t="s">
        <v>470</v>
      </c>
      <c r="F156" s="416" t="s">
        <v>20</v>
      </c>
      <c r="G156" s="413">
        <v>1.252</v>
      </c>
      <c r="H156" s="411"/>
      <c r="I156" s="411">
        <f>+G156+H156</f>
        <v>1.252</v>
      </c>
      <c r="J156" s="412"/>
      <c r="K156" s="411">
        <f t="shared" si="147"/>
        <v>1.252</v>
      </c>
      <c r="L156" s="285">
        <f t="shared" si="146"/>
        <v>0</v>
      </c>
      <c r="M156" s="418"/>
      <c r="N156" s="653">
        <f t="shared" ref="N156" si="214">G156+G157+G158</f>
        <v>14.23</v>
      </c>
      <c r="O156" s="582">
        <f t="shared" ref="O156" si="215">+H156+H157+H158</f>
        <v>0</v>
      </c>
      <c r="P156" s="582">
        <f t="shared" ref="P156" si="216">N156+O156</f>
        <v>14.23</v>
      </c>
      <c r="Q156" s="582">
        <f t="shared" ref="Q156" si="217">J156+J157+J158</f>
        <v>0</v>
      </c>
      <c r="R156" s="582">
        <f t="shared" ref="R156" si="218">+P156-Q156</f>
        <v>14.23</v>
      </c>
      <c r="S156" s="582">
        <f t="shared" ref="S156" si="219">Q156/P156</f>
        <v>0</v>
      </c>
      <c r="T156" s="429">
        <v>229.10900000000001</v>
      </c>
      <c r="U156" s="451"/>
      <c r="V156" s="177"/>
      <c r="W156" s="177"/>
      <c r="X156" s="177"/>
      <c r="Y156" s="177"/>
      <c r="Z156" s="177"/>
      <c r="AA156" s="245"/>
    </row>
    <row r="157" spans="1:27" s="246" customFormat="1" ht="19.899999999999999" customHeight="1">
      <c r="B157" s="694"/>
      <c r="C157" s="654"/>
      <c r="D157" s="655"/>
      <c r="E157" s="599"/>
      <c r="F157" s="416" t="s">
        <v>21</v>
      </c>
      <c r="G157" s="413">
        <v>5.8630000000000004</v>
      </c>
      <c r="H157" s="411"/>
      <c r="I157" s="411">
        <f>K156+G157+H157</f>
        <v>7.1150000000000002</v>
      </c>
      <c r="J157" s="412"/>
      <c r="K157" s="411">
        <f t="shared" si="147"/>
        <v>7.1150000000000002</v>
      </c>
      <c r="L157" s="285">
        <f t="shared" si="146"/>
        <v>0</v>
      </c>
      <c r="M157" s="418" t="s">
        <v>262</v>
      </c>
      <c r="N157" s="653"/>
      <c r="O157" s="582"/>
      <c r="P157" s="582"/>
      <c r="Q157" s="582"/>
      <c r="R157" s="582"/>
      <c r="S157" s="582"/>
      <c r="T157" s="429">
        <v>278.04399999999998</v>
      </c>
      <c r="U157" s="451"/>
      <c r="V157" s="177"/>
      <c r="W157" s="177"/>
      <c r="X157" s="177"/>
      <c r="Y157" s="177"/>
      <c r="Z157" s="177"/>
      <c r="AA157" s="245"/>
    </row>
    <row r="158" spans="1:27" s="246" customFormat="1" ht="19.899999999999999" customHeight="1">
      <c r="B158" s="694"/>
      <c r="C158" s="654"/>
      <c r="D158" s="655"/>
      <c r="E158" s="599"/>
      <c r="F158" s="195" t="s">
        <v>22</v>
      </c>
      <c r="G158" s="413">
        <v>7.1150000000000002</v>
      </c>
      <c r="H158" s="411"/>
      <c r="I158" s="411">
        <f>K157+G158+H158</f>
        <v>14.23</v>
      </c>
      <c r="J158" s="412"/>
      <c r="K158" s="411">
        <f t="shared" si="147"/>
        <v>14.23</v>
      </c>
      <c r="L158" s="285">
        <f t="shared" si="146"/>
        <v>0</v>
      </c>
      <c r="M158" s="418" t="s">
        <v>262</v>
      </c>
      <c r="N158" s="653"/>
      <c r="O158" s="582"/>
      <c r="P158" s="582"/>
      <c r="Q158" s="582"/>
      <c r="R158" s="582"/>
      <c r="S158" s="582"/>
      <c r="T158" s="429">
        <f>SUM(T155:T157)</f>
        <v>556.08899999999994</v>
      </c>
      <c r="U158" s="451"/>
      <c r="V158" s="177"/>
      <c r="W158" s="177"/>
      <c r="X158" s="177"/>
      <c r="Y158" s="177"/>
      <c r="Z158" s="177"/>
      <c r="AA158" s="245"/>
    </row>
    <row r="159" spans="1:27" s="246" customFormat="1" ht="19.899999999999999" customHeight="1">
      <c r="B159" s="694"/>
      <c r="C159" s="654"/>
      <c r="D159" s="655"/>
      <c r="E159" s="599" t="s">
        <v>471</v>
      </c>
      <c r="F159" s="416" t="s">
        <v>20</v>
      </c>
      <c r="G159" s="413">
        <v>1.2529999999999999</v>
      </c>
      <c r="H159" s="411"/>
      <c r="I159" s="411">
        <f t="shared" ref="I159" si="220">+G159+H159</f>
        <v>1.2529999999999999</v>
      </c>
      <c r="J159" s="412">
        <v>0.61599999999999999</v>
      </c>
      <c r="K159" s="411">
        <f t="shared" si="147"/>
        <v>0.6369999999999999</v>
      </c>
      <c r="L159" s="285">
        <f t="shared" si="146"/>
        <v>0.49162011173184361</v>
      </c>
      <c r="M159" s="418"/>
      <c r="N159" s="653">
        <f t="shared" ref="N159" si="221">G159+G160+G161</f>
        <v>14.242000000000001</v>
      </c>
      <c r="O159" s="582">
        <f t="shared" ref="O159" si="222">+H159+H160+H161</f>
        <v>0</v>
      </c>
      <c r="P159" s="582">
        <f t="shared" ref="P159" si="223">N159+O159</f>
        <v>14.242000000000001</v>
      </c>
      <c r="Q159" s="582">
        <f t="shared" ref="Q159" si="224">J159+J160+J161</f>
        <v>1.288</v>
      </c>
      <c r="R159" s="582">
        <f t="shared" ref="R159" si="225">+P159-Q159</f>
        <v>12.954000000000001</v>
      </c>
      <c r="S159" s="582">
        <f t="shared" ref="S159" si="226">Q159/P159</f>
        <v>9.0436736413425076E-2</v>
      </c>
      <c r="T159" s="429"/>
      <c r="U159" s="451"/>
      <c r="V159" s="177"/>
      <c r="W159" s="177"/>
      <c r="X159" s="177"/>
      <c r="Y159" s="177"/>
      <c r="Z159" s="177"/>
      <c r="AA159" s="245"/>
    </row>
    <row r="160" spans="1:27" s="246" customFormat="1" ht="19.899999999999999" customHeight="1">
      <c r="B160" s="694"/>
      <c r="C160" s="654"/>
      <c r="D160" s="655"/>
      <c r="E160" s="599"/>
      <c r="F160" s="416" t="s">
        <v>21</v>
      </c>
      <c r="G160" s="413">
        <v>5.8680000000000003</v>
      </c>
      <c r="H160" s="411"/>
      <c r="I160" s="411">
        <f>K159+G160+H160</f>
        <v>6.5049999999999999</v>
      </c>
      <c r="J160" s="412">
        <v>0.67200000000000004</v>
      </c>
      <c r="K160" s="411">
        <f t="shared" si="147"/>
        <v>5.8330000000000002</v>
      </c>
      <c r="L160" s="285">
        <f t="shared" si="146"/>
        <v>0.10330514988470409</v>
      </c>
      <c r="M160" s="418" t="s">
        <v>262</v>
      </c>
      <c r="N160" s="653"/>
      <c r="O160" s="582"/>
      <c r="P160" s="582"/>
      <c r="Q160" s="582"/>
      <c r="R160" s="582"/>
      <c r="S160" s="582"/>
      <c r="T160" s="429"/>
      <c r="U160" s="451"/>
      <c r="V160" s="177"/>
      <c r="W160" s="177"/>
      <c r="X160" s="177"/>
      <c r="Y160" s="177"/>
      <c r="Z160" s="177"/>
      <c r="AA160" s="245"/>
    </row>
    <row r="161" spans="2:27" s="246" customFormat="1" ht="19.899999999999999" customHeight="1">
      <c r="B161" s="694"/>
      <c r="C161" s="654"/>
      <c r="D161" s="655"/>
      <c r="E161" s="599"/>
      <c r="F161" s="195" t="s">
        <v>22</v>
      </c>
      <c r="G161" s="413">
        <v>7.1210000000000004</v>
      </c>
      <c r="H161" s="411"/>
      <c r="I161" s="411">
        <f t="shared" ref="I161" si="227">K160+G161+H161</f>
        <v>12.954000000000001</v>
      </c>
      <c r="J161" s="412"/>
      <c r="K161" s="411">
        <f t="shared" si="147"/>
        <v>12.954000000000001</v>
      </c>
      <c r="L161" s="285">
        <f t="shared" si="146"/>
        <v>0</v>
      </c>
      <c r="M161" s="418" t="s">
        <v>262</v>
      </c>
      <c r="N161" s="653"/>
      <c r="O161" s="582"/>
      <c r="P161" s="582"/>
      <c r="Q161" s="582"/>
      <c r="R161" s="582"/>
      <c r="S161" s="582"/>
      <c r="T161" s="429"/>
      <c r="U161" s="451"/>
      <c r="V161" s="177"/>
      <c r="W161" s="177"/>
      <c r="X161" s="177"/>
      <c r="Y161" s="177"/>
      <c r="Z161" s="177"/>
      <c r="AA161" s="245"/>
    </row>
    <row r="162" spans="2:27" s="246" customFormat="1" ht="19.899999999999999" customHeight="1">
      <c r="B162" s="694"/>
      <c r="C162" s="654"/>
      <c r="D162" s="655"/>
      <c r="E162" s="599" t="s">
        <v>472</v>
      </c>
      <c r="F162" s="416" t="s">
        <v>20</v>
      </c>
      <c r="G162" s="413">
        <v>1.2529999999999999</v>
      </c>
      <c r="H162" s="411"/>
      <c r="I162" s="411">
        <f t="shared" ref="I162" si="228">+G162+H162</f>
        <v>1.2529999999999999</v>
      </c>
      <c r="J162" s="412">
        <v>0.44800000000000001</v>
      </c>
      <c r="K162" s="411">
        <f t="shared" si="147"/>
        <v>0.80499999999999994</v>
      </c>
      <c r="L162" s="285">
        <f t="shared" si="146"/>
        <v>0.35754189944134079</v>
      </c>
      <c r="M162" s="418"/>
      <c r="N162" s="653">
        <f>G162+G163+G164</f>
        <v>14.236000000000001</v>
      </c>
      <c r="O162" s="582">
        <f t="shared" ref="O162" si="229">+H162+H163+H164</f>
        <v>0</v>
      </c>
      <c r="P162" s="582">
        <f t="shared" ref="P162" si="230">N162+O162</f>
        <v>14.236000000000001</v>
      </c>
      <c r="Q162" s="582">
        <f t="shared" ref="Q162" si="231">J162+J163+J164</f>
        <v>0.44800000000000001</v>
      </c>
      <c r="R162" s="582">
        <f t="shared" ref="R162" si="232">+P162-Q162</f>
        <v>13.788</v>
      </c>
      <c r="S162" s="582">
        <f t="shared" ref="S162" si="233">Q162/P162</f>
        <v>3.1469513908401234E-2</v>
      </c>
      <c r="T162" s="429"/>
      <c r="U162" s="451"/>
      <c r="V162" s="177"/>
      <c r="W162" s="177"/>
      <c r="X162" s="177"/>
      <c r="Y162" s="177"/>
      <c r="Z162" s="177"/>
      <c r="AA162" s="245"/>
    </row>
    <row r="163" spans="2:27" s="246" customFormat="1" ht="19.899999999999999" customHeight="1">
      <c r="B163" s="694"/>
      <c r="C163" s="654"/>
      <c r="D163" s="655"/>
      <c r="E163" s="599"/>
      <c r="F163" s="416" t="s">
        <v>21</v>
      </c>
      <c r="G163" s="413">
        <v>5.8650000000000002</v>
      </c>
      <c r="H163" s="411"/>
      <c r="I163" s="411">
        <f t="shared" ref="I163:I164" si="234">K162+G163+H163</f>
        <v>6.67</v>
      </c>
      <c r="J163" s="412"/>
      <c r="K163" s="411">
        <f t="shared" si="147"/>
        <v>6.67</v>
      </c>
      <c r="L163" s="285">
        <f t="shared" si="146"/>
        <v>0</v>
      </c>
      <c r="M163" s="418" t="s">
        <v>262</v>
      </c>
      <c r="N163" s="653"/>
      <c r="O163" s="582"/>
      <c r="P163" s="582"/>
      <c r="Q163" s="582"/>
      <c r="R163" s="582"/>
      <c r="S163" s="582"/>
      <c r="T163" s="429"/>
      <c r="U163" s="451"/>
      <c r="V163" s="177"/>
      <c r="W163" s="177"/>
      <c r="X163" s="177"/>
      <c r="Y163" s="177"/>
      <c r="Z163" s="177"/>
      <c r="AA163" s="245"/>
    </row>
    <row r="164" spans="2:27" s="246" customFormat="1" ht="19.899999999999999" customHeight="1">
      <c r="B164" s="694"/>
      <c r="C164" s="654"/>
      <c r="D164" s="655"/>
      <c r="E164" s="599"/>
      <c r="F164" s="195" t="s">
        <v>22</v>
      </c>
      <c r="G164" s="413">
        <v>7.1180000000000003</v>
      </c>
      <c r="H164" s="411"/>
      <c r="I164" s="411">
        <f t="shared" si="234"/>
        <v>13.788</v>
      </c>
      <c r="J164" s="412"/>
      <c r="K164" s="411">
        <f t="shared" si="147"/>
        <v>13.788</v>
      </c>
      <c r="L164" s="285">
        <f t="shared" si="146"/>
        <v>0</v>
      </c>
      <c r="M164" s="418" t="s">
        <v>262</v>
      </c>
      <c r="N164" s="653"/>
      <c r="O164" s="582"/>
      <c r="P164" s="582"/>
      <c r="Q164" s="582"/>
      <c r="R164" s="582"/>
      <c r="S164" s="582"/>
      <c r="T164" s="429"/>
      <c r="U164" s="451"/>
      <c r="V164" s="177"/>
      <c r="W164" s="177"/>
      <c r="X164" s="177"/>
      <c r="Y164" s="177"/>
      <c r="Z164" s="177"/>
      <c r="AA164" s="245"/>
    </row>
    <row r="165" spans="2:27" s="246" customFormat="1" ht="19.899999999999999" customHeight="1">
      <c r="B165" s="694"/>
      <c r="C165" s="654"/>
      <c r="D165" s="655"/>
      <c r="E165" s="599" t="s">
        <v>473</v>
      </c>
      <c r="F165" s="416" t="s">
        <v>20</v>
      </c>
      <c r="G165" s="413">
        <v>1.2529999999999999</v>
      </c>
      <c r="H165" s="411"/>
      <c r="I165" s="411">
        <f>+G165+H165</f>
        <v>1.2529999999999999</v>
      </c>
      <c r="J165" s="412"/>
      <c r="K165" s="411">
        <f t="shared" si="147"/>
        <v>1.2529999999999999</v>
      </c>
      <c r="L165" s="285">
        <f t="shared" si="146"/>
        <v>0</v>
      </c>
      <c r="M165" s="418"/>
      <c r="N165" s="653">
        <f t="shared" ref="N165" si="235">G165+G166+G167</f>
        <v>14.233000000000001</v>
      </c>
      <c r="O165" s="582">
        <f t="shared" ref="O165" si="236">+H165+H166+H167</f>
        <v>0</v>
      </c>
      <c r="P165" s="582">
        <f t="shared" ref="P165" si="237">N165+O165</f>
        <v>14.233000000000001</v>
      </c>
      <c r="Q165" s="582">
        <f t="shared" ref="Q165" si="238">J165+J166+J167</f>
        <v>0.56000000000000005</v>
      </c>
      <c r="R165" s="582">
        <f>+P165-Q165</f>
        <v>13.673</v>
      </c>
      <c r="S165" s="582">
        <f>Q165/P165</f>
        <v>3.9345183727956159E-2</v>
      </c>
      <c r="T165" s="429"/>
      <c r="U165" s="451"/>
      <c r="V165" s="177"/>
      <c r="W165" s="177"/>
      <c r="X165" s="177"/>
      <c r="Y165" s="177"/>
      <c r="Z165" s="177"/>
      <c r="AA165" s="245"/>
    </row>
    <row r="166" spans="2:27" s="246" customFormat="1" ht="19.899999999999999" customHeight="1">
      <c r="B166" s="694"/>
      <c r="C166" s="654"/>
      <c r="D166" s="655"/>
      <c r="E166" s="599"/>
      <c r="F166" s="416" t="s">
        <v>21</v>
      </c>
      <c r="G166" s="413">
        <v>5.8639999999999999</v>
      </c>
      <c r="H166" s="411"/>
      <c r="I166" s="411">
        <f>K165+G166+H166</f>
        <v>7.117</v>
      </c>
      <c r="J166" s="412">
        <v>0.56000000000000005</v>
      </c>
      <c r="K166" s="411">
        <f t="shared" si="147"/>
        <v>6.5570000000000004</v>
      </c>
      <c r="L166" s="285">
        <f t="shared" si="146"/>
        <v>7.8684839117605737E-2</v>
      </c>
      <c r="M166" s="418" t="s">
        <v>262</v>
      </c>
      <c r="N166" s="653"/>
      <c r="O166" s="582"/>
      <c r="P166" s="582"/>
      <c r="Q166" s="582"/>
      <c r="R166" s="582"/>
      <c r="S166" s="582"/>
      <c r="T166" s="429"/>
      <c r="U166" s="451"/>
      <c r="V166" s="177"/>
      <c r="W166" s="177"/>
      <c r="X166" s="177"/>
      <c r="Y166" s="177"/>
      <c r="Z166" s="177"/>
      <c r="AA166" s="245"/>
    </row>
    <row r="167" spans="2:27" s="246" customFormat="1" ht="19.899999999999999" customHeight="1">
      <c r="B167" s="694"/>
      <c r="C167" s="654"/>
      <c r="D167" s="655"/>
      <c r="E167" s="599"/>
      <c r="F167" s="195" t="s">
        <v>22</v>
      </c>
      <c r="G167" s="413">
        <v>7.1159999999999997</v>
      </c>
      <c r="H167" s="411"/>
      <c r="I167" s="411">
        <f>K166+G167+H167</f>
        <v>13.673</v>
      </c>
      <c r="J167" s="412"/>
      <c r="K167" s="411">
        <f>+I167-J167</f>
        <v>13.673</v>
      </c>
      <c r="L167" s="285">
        <f>J167/I167</f>
        <v>0</v>
      </c>
      <c r="M167" s="418" t="s">
        <v>262</v>
      </c>
      <c r="N167" s="653"/>
      <c r="O167" s="582"/>
      <c r="P167" s="582"/>
      <c r="Q167" s="582"/>
      <c r="R167" s="582"/>
      <c r="S167" s="582"/>
      <c r="T167" s="429" t="s">
        <v>429</v>
      </c>
      <c r="U167" s="451"/>
      <c r="V167" s="177"/>
      <c r="W167" s="177"/>
      <c r="X167" s="177"/>
      <c r="Y167" s="177"/>
      <c r="Z167" s="177"/>
      <c r="AA167" s="245"/>
    </row>
    <row r="168" spans="2:27" s="178" customFormat="1" ht="18.600000000000001" customHeight="1">
      <c r="B168" s="315"/>
      <c r="C168" s="316"/>
      <c r="D168" s="316"/>
      <c r="E168" s="317"/>
      <c r="F168" s="318"/>
      <c r="G168" s="310">
        <f>SUM(G54:G167)</f>
        <v>556.09100000000012</v>
      </c>
      <c r="H168" s="318"/>
      <c r="I168" s="318">
        <f>+G168+H168</f>
        <v>556.09100000000012</v>
      </c>
      <c r="J168" s="319">
        <f>SUM(J54:J167)</f>
        <v>21.417999999999996</v>
      </c>
      <c r="K168" s="535">
        <f>+I168-J168</f>
        <v>534.67300000000012</v>
      </c>
      <c r="L168" s="536">
        <f>J168/I168</f>
        <v>3.8515278974124725E-2</v>
      </c>
      <c r="M168" s="538" t="s">
        <v>262</v>
      </c>
      <c r="N168" s="439">
        <f>SUM(N54:N167)</f>
        <v>556.09100000000001</v>
      </c>
      <c r="O168" s="439">
        <f>SUM(O57:O167)</f>
        <v>0</v>
      </c>
      <c r="P168" s="439">
        <f>+N168+O168</f>
        <v>556.09100000000001</v>
      </c>
      <c r="Q168" s="439">
        <f>SUM(Q54:Q167)</f>
        <v>21.417999999999999</v>
      </c>
      <c r="R168" s="439">
        <f>+P168-Q168</f>
        <v>534.673</v>
      </c>
      <c r="S168" s="440">
        <f>+Q168/P168</f>
        <v>3.8515278974124739E-2</v>
      </c>
      <c r="T168" s="427">
        <v>448.71100000000001</v>
      </c>
      <c r="U168" s="177">
        <f>+G168-T168</f>
        <v>107.38000000000011</v>
      </c>
      <c r="V168" s="177">
        <f>SUM(T168:U168)</f>
        <v>556.09100000000012</v>
      </c>
      <c r="W168" s="177"/>
      <c r="X168" s="177"/>
      <c r="Y168" s="177"/>
      <c r="Z168" s="177"/>
    </row>
    <row r="169" spans="2:27" s="174" customFormat="1" ht="24" customHeight="1">
      <c r="B169" s="673" t="s">
        <v>668</v>
      </c>
      <c r="C169" s="625" t="s">
        <v>412</v>
      </c>
      <c r="D169" s="596" t="s">
        <v>343</v>
      </c>
      <c r="E169" s="572" t="s">
        <v>482</v>
      </c>
      <c r="F169" s="513" t="s">
        <v>20</v>
      </c>
      <c r="G169" s="424">
        <v>1.31</v>
      </c>
      <c r="H169" s="422"/>
      <c r="I169" s="421">
        <f>G169+H169</f>
        <v>1.31</v>
      </c>
      <c r="J169" s="518"/>
      <c r="K169" s="421">
        <f>I169-J169</f>
        <v>1.31</v>
      </c>
      <c r="L169" s="286">
        <f t="shared" ref="L169:L232" si="239">J169/I169</f>
        <v>0</v>
      </c>
      <c r="M169" s="423" t="s">
        <v>262</v>
      </c>
      <c r="N169" s="565">
        <f>G169+G170+G171</f>
        <v>14.885999999999999</v>
      </c>
      <c r="O169" s="565">
        <f>H169+H170+H171</f>
        <v>0</v>
      </c>
      <c r="P169" s="566">
        <f>+N169+O169</f>
        <v>14.885999999999999</v>
      </c>
      <c r="Q169" s="565">
        <f>J169+J170+J171</f>
        <v>0</v>
      </c>
      <c r="R169" s="565">
        <f>P169-Q169</f>
        <v>14.885999999999999</v>
      </c>
      <c r="S169" s="565">
        <f>Q169/P169</f>
        <v>0</v>
      </c>
      <c r="T169" s="177"/>
      <c r="U169" s="177"/>
      <c r="V169" s="177"/>
      <c r="W169" s="177"/>
      <c r="X169" s="177"/>
      <c r="Y169" s="177"/>
      <c r="Z169" s="173"/>
    </row>
    <row r="170" spans="2:27" s="174" customFormat="1" ht="19.899999999999999" customHeight="1">
      <c r="B170" s="673"/>
      <c r="C170" s="625"/>
      <c r="D170" s="597"/>
      <c r="E170" s="573"/>
      <c r="F170" s="260" t="s">
        <v>21</v>
      </c>
      <c r="G170" s="424">
        <v>6.133</v>
      </c>
      <c r="H170" s="422"/>
      <c r="I170" s="421">
        <f>K169+G170+H170</f>
        <v>7.4429999999999996</v>
      </c>
      <c r="J170" s="518"/>
      <c r="K170" s="421">
        <f>+I170-J170</f>
        <v>7.4429999999999996</v>
      </c>
      <c r="L170" s="286">
        <f t="shared" si="239"/>
        <v>0</v>
      </c>
      <c r="M170" s="423" t="s">
        <v>262</v>
      </c>
      <c r="N170" s="565"/>
      <c r="O170" s="565"/>
      <c r="P170" s="567">
        <f t="shared" ref="P170:P172" si="240">+N170+O170</f>
        <v>0</v>
      </c>
      <c r="Q170" s="565">
        <f>+O170-P170</f>
        <v>0</v>
      </c>
      <c r="R170" s="565" t="e">
        <f>+P170/O170</f>
        <v>#DIV/0!</v>
      </c>
      <c r="S170" s="565" t="e">
        <f t="shared" ref="S170:S171" si="241">+Q170/P170</f>
        <v>#DIV/0!</v>
      </c>
      <c r="T170" s="177"/>
      <c r="U170" s="177"/>
      <c r="V170" s="177"/>
      <c r="W170" s="177"/>
      <c r="X170" s="177"/>
      <c r="Y170" s="177"/>
      <c r="Z170" s="173"/>
    </row>
    <row r="171" spans="2:27" s="174" customFormat="1" ht="19.899999999999999" customHeight="1">
      <c r="B171" s="673"/>
      <c r="C171" s="625"/>
      <c r="D171" s="597"/>
      <c r="E171" s="574"/>
      <c r="F171" s="184" t="s">
        <v>22</v>
      </c>
      <c r="G171" s="424">
        <v>7.4429999999999996</v>
      </c>
      <c r="H171" s="422"/>
      <c r="I171" s="421">
        <f>K170+G171+H171</f>
        <v>14.885999999999999</v>
      </c>
      <c r="J171" s="518"/>
      <c r="K171" s="421">
        <f t="shared" ref="K171:K200" si="242">+I171-J171</f>
        <v>14.885999999999999</v>
      </c>
      <c r="L171" s="286">
        <f t="shared" si="239"/>
        <v>0</v>
      </c>
      <c r="M171" s="423" t="s">
        <v>262</v>
      </c>
      <c r="N171" s="565"/>
      <c r="O171" s="565"/>
      <c r="P171" s="568">
        <f t="shared" si="240"/>
        <v>0</v>
      </c>
      <c r="Q171" s="565"/>
      <c r="R171" s="565"/>
      <c r="S171" s="565" t="e">
        <f t="shared" si="241"/>
        <v>#DIV/0!</v>
      </c>
      <c r="T171" s="177"/>
      <c r="U171" s="177"/>
      <c r="V171" s="177"/>
      <c r="W171" s="177"/>
      <c r="X171" s="177"/>
      <c r="Y171" s="177"/>
      <c r="Z171" s="173"/>
    </row>
    <row r="172" spans="2:27" s="246" customFormat="1" ht="19.899999999999999" customHeight="1">
      <c r="B172" s="673"/>
      <c r="C172" s="625"/>
      <c r="D172" s="597"/>
      <c r="E172" s="572" t="s">
        <v>483</v>
      </c>
      <c r="F172" s="184" t="s">
        <v>20</v>
      </c>
      <c r="G172" s="424">
        <v>1.31</v>
      </c>
      <c r="H172" s="422"/>
      <c r="I172" s="421">
        <f t="shared" ref="I172" si="243">G172+H172</f>
        <v>1.31</v>
      </c>
      <c r="J172" s="518">
        <v>0.13500000000000001</v>
      </c>
      <c r="K172" s="421"/>
      <c r="L172" s="286">
        <f t="shared" si="239"/>
        <v>0.10305343511450382</v>
      </c>
      <c r="M172" s="423" t="s">
        <v>262</v>
      </c>
      <c r="N172" s="562">
        <f t="shared" ref="N172:O172" si="244">G172+G173+G174</f>
        <v>14.885999999999999</v>
      </c>
      <c r="O172" s="565">
        <f t="shared" si="244"/>
        <v>0</v>
      </c>
      <c r="P172" s="566">
        <f t="shared" si="240"/>
        <v>14.885999999999999</v>
      </c>
      <c r="Q172" s="565">
        <f t="shared" ref="Q172" si="245">J172+J173+J174</f>
        <v>0.13500000000000001</v>
      </c>
      <c r="R172" s="565">
        <f t="shared" ref="R172" si="246">P172-Q172</f>
        <v>14.750999999999999</v>
      </c>
      <c r="S172" s="565">
        <f t="shared" ref="S172" si="247">Q172/P172</f>
        <v>9.068923821039904E-3</v>
      </c>
      <c r="T172" s="427"/>
      <c r="U172" s="177"/>
      <c r="V172" s="177"/>
      <c r="W172" s="177"/>
      <c r="X172" s="177"/>
      <c r="Y172" s="177"/>
      <c r="Z172" s="177"/>
      <c r="AA172" s="245"/>
    </row>
    <row r="173" spans="2:27" s="246" customFormat="1" ht="19.899999999999999" customHeight="1">
      <c r="B173" s="673"/>
      <c r="C173" s="625"/>
      <c r="D173" s="597"/>
      <c r="E173" s="573"/>
      <c r="F173" s="260" t="s">
        <v>21</v>
      </c>
      <c r="G173" s="424">
        <v>6.133</v>
      </c>
      <c r="H173" s="422"/>
      <c r="I173" s="421">
        <f t="shared" ref="I173:I174" si="248">K172+G173+H173</f>
        <v>6.133</v>
      </c>
      <c r="J173" s="518"/>
      <c r="K173" s="421">
        <f t="shared" si="242"/>
        <v>6.133</v>
      </c>
      <c r="L173" s="286">
        <f t="shared" si="239"/>
        <v>0</v>
      </c>
      <c r="M173" s="423" t="s">
        <v>262</v>
      </c>
      <c r="N173" s="563"/>
      <c r="O173" s="565"/>
      <c r="P173" s="567">
        <f t="shared" ref="P173:P236" si="249">+N173+O173</f>
        <v>0</v>
      </c>
      <c r="Q173" s="565">
        <f t="shared" ref="Q173" si="250">+O173-P173</f>
        <v>0</v>
      </c>
      <c r="R173" s="565" t="e">
        <f t="shared" ref="R173" si="251">+P173/O173</f>
        <v>#DIV/0!</v>
      </c>
      <c r="S173" s="565" t="e">
        <f t="shared" ref="S173:S174" si="252">+Q173/P173</f>
        <v>#DIV/0!</v>
      </c>
      <c r="T173" s="427"/>
      <c r="U173" s="177"/>
      <c r="V173" s="177"/>
      <c r="W173" s="177"/>
      <c r="X173" s="177"/>
      <c r="Y173" s="177"/>
      <c r="Z173" s="177"/>
      <c r="AA173" s="245"/>
    </row>
    <row r="174" spans="2:27" s="246" customFormat="1" ht="19.899999999999999" customHeight="1">
      <c r="B174" s="673"/>
      <c r="C174" s="625"/>
      <c r="D174" s="597"/>
      <c r="E174" s="574"/>
      <c r="F174" s="184" t="s">
        <v>22</v>
      </c>
      <c r="G174" s="424">
        <v>7.4429999999999996</v>
      </c>
      <c r="H174" s="422"/>
      <c r="I174" s="421">
        <f t="shared" si="248"/>
        <v>13.576000000000001</v>
      </c>
      <c r="J174" s="518"/>
      <c r="K174" s="421">
        <f t="shared" si="242"/>
        <v>13.576000000000001</v>
      </c>
      <c r="L174" s="286">
        <f t="shared" si="239"/>
        <v>0</v>
      </c>
      <c r="M174" s="423" t="s">
        <v>262</v>
      </c>
      <c r="N174" s="564"/>
      <c r="O174" s="565"/>
      <c r="P174" s="568">
        <f t="shared" si="249"/>
        <v>0</v>
      </c>
      <c r="Q174" s="565"/>
      <c r="R174" s="565"/>
      <c r="S174" s="565" t="e">
        <f t="shared" si="252"/>
        <v>#DIV/0!</v>
      </c>
      <c r="T174" s="427"/>
      <c r="U174" s="177"/>
      <c r="V174" s="177"/>
      <c r="W174" s="177"/>
      <c r="X174" s="177"/>
      <c r="Y174" s="177"/>
      <c r="Z174" s="177"/>
      <c r="AA174" s="245"/>
    </row>
    <row r="175" spans="2:27" s="246" customFormat="1" ht="19.899999999999999" customHeight="1">
      <c r="B175" s="673"/>
      <c r="C175" s="625"/>
      <c r="D175" s="597"/>
      <c r="E175" s="572" t="s">
        <v>484</v>
      </c>
      <c r="F175" s="184" t="s">
        <v>20</v>
      </c>
      <c r="G175" s="424">
        <v>1.3120000000000001</v>
      </c>
      <c r="H175" s="422"/>
      <c r="I175" s="421">
        <f t="shared" ref="I175" si="253">G175+H175</f>
        <v>1.3120000000000001</v>
      </c>
      <c r="J175" s="518">
        <v>0.67500000000000004</v>
      </c>
      <c r="K175" s="421"/>
      <c r="L175" s="286">
        <f t="shared" si="239"/>
        <v>0.51448170731707321</v>
      </c>
      <c r="M175" s="423" t="s">
        <v>262</v>
      </c>
      <c r="N175" s="562">
        <f t="shared" ref="N175:O175" si="254">G175+G176+G177</f>
        <v>14.91</v>
      </c>
      <c r="O175" s="565">
        <f t="shared" si="254"/>
        <v>0</v>
      </c>
      <c r="P175" s="566">
        <f t="shared" si="249"/>
        <v>14.91</v>
      </c>
      <c r="Q175" s="565">
        <f t="shared" ref="Q175" si="255">J175+J176+J177</f>
        <v>0.67500000000000004</v>
      </c>
      <c r="R175" s="565">
        <f t="shared" ref="R175" si="256">P175-Q175</f>
        <v>14.234999999999999</v>
      </c>
      <c r="S175" s="565">
        <f t="shared" ref="S175" si="257">Q175/P175</f>
        <v>4.5271629778672037E-2</v>
      </c>
      <c r="T175" s="427"/>
      <c r="U175" s="177"/>
      <c r="V175" s="177"/>
      <c r="W175" s="177"/>
      <c r="X175" s="177"/>
      <c r="Y175" s="177"/>
      <c r="Z175" s="177"/>
      <c r="AA175" s="245"/>
    </row>
    <row r="176" spans="2:27" s="246" customFormat="1" ht="19.899999999999999" customHeight="1">
      <c r="B176" s="673"/>
      <c r="C176" s="625"/>
      <c r="D176" s="597"/>
      <c r="E176" s="573"/>
      <c r="F176" s="260" t="s">
        <v>21</v>
      </c>
      <c r="G176" s="424">
        <v>6.1429999999999998</v>
      </c>
      <c r="H176" s="422"/>
      <c r="I176" s="421">
        <f t="shared" ref="I176:I177" si="258">K175+G176+H176</f>
        <v>6.1429999999999998</v>
      </c>
      <c r="J176" s="518"/>
      <c r="K176" s="421">
        <f t="shared" si="242"/>
        <v>6.1429999999999998</v>
      </c>
      <c r="L176" s="286">
        <f t="shared" si="239"/>
        <v>0</v>
      </c>
      <c r="M176" s="423" t="s">
        <v>262</v>
      </c>
      <c r="N176" s="563"/>
      <c r="O176" s="565"/>
      <c r="P176" s="567">
        <f t="shared" si="249"/>
        <v>0</v>
      </c>
      <c r="Q176" s="565">
        <f t="shared" ref="Q176" si="259">+O176-P176</f>
        <v>0</v>
      </c>
      <c r="R176" s="565" t="e">
        <f t="shared" ref="R176" si="260">+P176/O176</f>
        <v>#DIV/0!</v>
      </c>
      <c r="S176" s="565" t="e">
        <f t="shared" ref="S176:S177" si="261">+Q176/P176</f>
        <v>#DIV/0!</v>
      </c>
      <c r="T176" s="427"/>
      <c r="U176" s="177"/>
      <c r="V176" s="177"/>
      <c r="W176" s="177"/>
      <c r="X176" s="177"/>
      <c r="Y176" s="177"/>
      <c r="Z176" s="177"/>
      <c r="AA176" s="245"/>
    </row>
    <row r="177" spans="1:27" s="246" customFormat="1" ht="19.899999999999999" customHeight="1">
      <c r="B177" s="673"/>
      <c r="C177" s="625"/>
      <c r="D177" s="597"/>
      <c r="E177" s="574"/>
      <c r="F177" s="184" t="s">
        <v>22</v>
      </c>
      <c r="G177" s="424">
        <v>7.4550000000000001</v>
      </c>
      <c r="H177" s="422"/>
      <c r="I177" s="421">
        <f t="shared" si="258"/>
        <v>13.597999999999999</v>
      </c>
      <c r="J177" s="518"/>
      <c r="K177" s="421">
        <f t="shared" si="242"/>
        <v>13.597999999999999</v>
      </c>
      <c r="L177" s="286">
        <f t="shared" si="239"/>
        <v>0</v>
      </c>
      <c r="M177" s="423" t="s">
        <v>262</v>
      </c>
      <c r="N177" s="564"/>
      <c r="O177" s="565"/>
      <c r="P177" s="568">
        <f t="shared" si="249"/>
        <v>0</v>
      </c>
      <c r="Q177" s="565"/>
      <c r="R177" s="565"/>
      <c r="S177" s="565" t="e">
        <f t="shared" si="261"/>
        <v>#DIV/0!</v>
      </c>
      <c r="T177" s="427"/>
      <c r="U177" s="177"/>
      <c r="V177" s="177"/>
      <c r="W177" s="177"/>
      <c r="X177" s="177"/>
      <c r="Y177" s="177"/>
      <c r="Z177" s="177"/>
      <c r="AA177" s="245"/>
    </row>
    <row r="178" spans="1:27" s="246" customFormat="1" ht="19.899999999999999" customHeight="1">
      <c r="B178" s="673"/>
      <c r="C178" s="625"/>
      <c r="D178" s="597"/>
      <c r="E178" s="572" t="s">
        <v>485</v>
      </c>
      <c r="F178" s="184" t="s">
        <v>20</v>
      </c>
      <c r="G178" s="424">
        <v>1.31</v>
      </c>
      <c r="H178" s="422"/>
      <c r="I178" s="421">
        <f t="shared" ref="I178" si="262">G178+H178</f>
        <v>1.31</v>
      </c>
      <c r="J178" s="518">
        <v>0.81</v>
      </c>
      <c r="K178" s="421"/>
      <c r="L178" s="286">
        <f t="shared" si="239"/>
        <v>0.61832061068702293</v>
      </c>
      <c r="M178" s="423" t="s">
        <v>262</v>
      </c>
      <c r="N178" s="562">
        <f t="shared" ref="N178:O178" si="263">G178+G179+G180</f>
        <v>14.884</v>
      </c>
      <c r="O178" s="565">
        <f t="shared" si="263"/>
        <v>0</v>
      </c>
      <c r="P178" s="566">
        <f t="shared" si="249"/>
        <v>14.884</v>
      </c>
      <c r="Q178" s="565">
        <f t="shared" ref="Q178" si="264">J178+J179+J180</f>
        <v>0.81</v>
      </c>
      <c r="R178" s="565">
        <f t="shared" ref="R178" si="265">P178-Q178</f>
        <v>14.074</v>
      </c>
      <c r="S178" s="565">
        <f t="shared" ref="S178" si="266">Q178/P178</f>
        <v>5.4420854608976083E-2</v>
      </c>
      <c r="T178" s="427"/>
      <c r="U178" s="177"/>
      <c r="V178" s="177"/>
      <c r="W178" s="177"/>
      <c r="X178" s="177"/>
      <c r="Y178" s="177"/>
      <c r="Z178" s="177"/>
      <c r="AA178" s="245"/>
    </row>
    <row r="179" spans="1:27" s="246" customFormat="1" ht="19.899999999999999" customHeight="1">
      <c r="B179" s="673"/>
      <c r="C179" s="625"/>
      <c r="D179" s="597"/>
      <c r="E179" s="573"/>
      <c r="F179" s="260" t="s">
        <v>21</v>
      </c>
      <c r="G179" s="424">
        <v>6.1319999999999997</v>
      </c>
      <c r="H179" s="422"/>
      <c r="I179" s="421">
        <f t="shared" ref="I179:I180" si="267">K178+G179+H179</f>
        <v>6.1319999999999997</v>
      </c>
      <c r="J179" s="518"/>
      <c r="K179" s="421">
        <f t="shared" si="242"/>
        <v>6.1319999999999997</v>
      </c>
      <c r="L179" s="286">
        <f t="shared" si="239"/>
        <v>0</v>
      </c>
      <c r="M179" s="423" t="s">
        <v>262</v>
      </c>
      <c r="N179" s="563"/>
      <c r="O179" s="565"/>
      <c r="P179" s="567">
        <f t="shared" si="249"/>
        <v>0</v>
      </c>
      <c r="Q179" s="565">
        <f t="shared" ref="Q179" si="268">+O179-P179</f>
        <v>0</v>
      </c>
      <c r="R179" s="565" t="e">
        <f t="shared" ref="R179" si="269">+P179/O179</f>
        <v>#DIV/0!</v>
      </c>
      <c r="S179" s="565" t="e">
        <f t="shared" ref="S179:S180" si="270">+Q179/P179</f>
        <v>#DIV/0!</v>
      </c>
      <c r="T179" s="427"/>
      <c r="U179" s="177"/>
      <c r="V179" s="177"/>
      <c r="W179" s="177"/>
      <c r="X179" s="177"/>
      <c r="Y179" s="177"/>
      <c r="Z179" s="177"/>
      <c r="AA179" s="245"/>
    </row>
    <row r="180" spans="1:27" s="246" customFormat="1" ht="19.899999999999999" customHeight="1">
      <c r="A180" s="245"/>
      <c r="B180" s="673"/>
      <c r="C180" s="625"/>
      <c r="D180" s="597"/>
      <c r="E180" s="574"/>
      <c r="F180" s="184" t="s">
        <v>22</v>
      </c>
      <c r="G180" s="424">
        <v>7.4420000000000002</v>
      </c>
      <c r="H180" s="422"/>
      <c r="I180" s="421">
        <f t="shared" si="267"/>
        <v>13.574</v>
      </c>
      <c r="J180" s="518"/>
      <c r="K180" s="421">
        <f t="shared" si="242"/>
        <v>13.574</v>
      </c>
      <c r="L180" s="286">
        <f t="shared" si="239"/>
        <v>0</v>
      </c>
      <c r="M180" s="423" t="s">
        <v>262</v>
      </c>
      <c r="N180" s="564"/>
      <c r="O180" s="565"/>
      <c r="P180" s="568">
        <f t="shared" si="249"/>
        <v>0</v>
      </c>
      <c r="Q180" s="565"/>
      <c r="R180" s="565"/>
      <c r="S180" s="565" t="e">
        <f t="shared" si="270"/>
        <v>#DIV/0!</v>
      </c>
      <c r="T180" s="427"/>
      <c r="U180" s="177"/>
      <c r="V180" s="177"/>
      <c r="W180" s="177"/>
      <c r="X180" s="177"/>
      <c r="Y180" s="177"/>
      <c r="Z180" s="177"/>
      <c r="AA180" s="245"/>
    </row>
    <row r="181" spans="1:27" s="246" customFormat="1" ht="19.899999999999999" customHeight="1">
      <c r="A181" s="245"/>
      <c r="B181" s="673"/>
      <c r="C181" s="625"/>
      <c r="D181" s="597"/>
      <c r="E181" s="572" t="s">
        <v>486</v>
      </c>
      <c r="F181" s="184" t="s">
        <v>20</v>
      </c>
      <c r="G181" s="424">
        <v>1.3109999999999999</v>
      </c>
      <c r="H181" s="422"/>
      <c r="I181" s="421">
        <f t="shared" ref="I181" si="271">G181+H181</f>
        <v>1.3109999999999999</v>
      </c>
      <c r="J181" s="518">
        <v>0.45900000000000002</v>
      </c>
      <c r="K181" s="421"/>
      <c r="L181" s="286">
        <f t="shared" si="239"/>
        <v>0.35011441647597258</v>
      </c>
      <c r="M181" s="423" t="s">
        <v>262</v>
      </c>
      <c r="N181" s="562">
        <f t="shared" ref="N181:O181" si="272">G181+G182+G183</f>
        <v>14.894</v>
      </c>
      <c r="O181" s="565">
        <f t="shared" si="272"/>
        <v>0</v>
      </c>
      <c r="P181" s="566">
        <f t="shared" si="249"/>
        <v>14.894</v>
      </c>
      <c r="Q181" s="565">
        <f t="shared" ref="Q181" si="273">J181+J182+J183</f>
        <v>0.45900000000000002</v>
      </c>
      <c r="R181" s="565">
        <f t="shared" ref="R181" si="274">P181-Q181</f>
        <v>14.435</v>
      </c>
      <c r="S181" s="565">
        <f t="shared" ref="S181" si="275">Q181/P181</f>
        <v>3.0817778971397879E-2</v>
      </c>
      <c r="T181" s="427"/>
      <c r="U181" s="177"/>
      <c r="V181" s="177"/>
      <c r="W181" s="177"/>
      <c r="X181" s="177"/>
      <c r="Y181" s="177"/>
      <c r="Z181" s="177"/>
      <c r="AA181" s="245"/>
    </row>
    <row r="182" spans="1:27" s="246" customFormat="1" ht="19.899999999999999" customHeight="1">
      <c r="B182" s="673"/>
      <c r="C182" s="625"/>
      <c r="D182" s="597"/>
      <c r="E182" s="573"/>
      <c r="F182" s="260" t="s">
        <v>21</v>
      </c>
      <c r="G182" s="424">
        <v>6.1360000000000001</v>
      </c>
      <c r="H182" s="422"/>
      <c r="I182" s="421">
        <f t="shared" ref="I182:I183" si="276">K181+G182+H182</f>
        <v>6.1360000000000001</v>
      </c>
      <c r="J182" s="518"/>
      <c r="K182" s="421">
        <f t="shared" si="242"/>
        <v>6.1360000000000001</v>
      </c>
      <c r="L182" s="286">
        <f t="shared" si="239"/>
        <v>0</v>
      </c>
      <c r="M182" s="423" t="s">
        <v>262</v>
      </c>
      <c r="N182" s="563"/>
      <c r="O182" s="565"/>
      <c r="P182" s="567">
        <f t="shared" si="249"/>
        <v>0</v>
      </c>
      <c r="Q182" s="565">
        <f t="shared" ref="Q182" si="277">+O182-P182</f>
        <v>0</v>
      </c>
      <c r="R182" s="565" t="e">
        <f t="shared" ref="R182" si="278">+P182/O182</f>
        <v>#DIV/0!</v>
      </c>
      <c r="S182" s="565" t="e">
        <f t="shared" ref="S182:S183" si="279">+Q182/P182</f>
        <v>#DIV/0!</v>
      </c>
      <c r="T182" s="427"/>
      <c r="U182" s="177"/>
      <c r="V182" s="177"/>
      <c r="W182" s="177"/>
      <c r="X182" s="177"/>
      <c r="Y182" s="177"/>
      <c r="Z182" s="177"/>
      <c r="AA182" s="245"/>
    </row>
    <row r="183" spans="1:27" s="246" customFormat="1" ht="19.899999999999999" customHeight="1">
      <c r="B183" s="673"/>
      <c r="C183" s="625"/>
      <c r="D183" s="597"/>
      <c r="E183" s="574"/>
      <c r="F183" s="184" t="s">
        <v>22</v>
      </c>
      <c r="G183" s="424">
        <v>7.4470000000000001</v>
      </c>
      <c r="H183" s="422"/>
      <c r="I183" s="421">
        <f t="shared" si="276"/>
        <v>13.583</v>
      </c>
      <c r="J183" s="518"/>
      <c r="K183" s="421">
        <f t="shared" si="242"/>
        <v>13.583</v>
      </c>
      <c r="L183" s="286">
        <f t="shared" si="239"/>
        <v>0</v>
      </c>
      <c r="M183" s="423" t="s">
        <v>262</v>
      </c>
      <c r="N183" s="564"/>
      <c r="O183" s="565"/>
      <c r="P183" s="568">
        <f t="shared" si="249"/>
        <v>0</v>
      </c>
      <c r="Q183" s="565"/>
      <c r="R183" s="565"/>
      <c r="S183" s="565" t="e">
        <f t="shared" si="279"/>
        <v>#DIV/0!</v>
      </c>
      <c r="T183" s="427"/>
      <c r="U183" s="177"/>
      <c r="V183" s="177"/>
      <c r="W183" s="177"/>
      <c r="X183" s="177"/>
      <c r="Y183" s="177"/>
      <c r="Z183" s="177"/>
      <c r="AA183" s="245"/>
    </row>
    <row r="184" spans="1:27" s="246" customFormat="1" ht="19.899999999999999" customHeight="1">
      <c r="B184" s="673"/>
      <c r="C184" s="625"/>
      <c r="D184" s="597"/>
      <c r="E184" s="572" t="s">
        <v>487</v>
      </c>
      <c r="F184" s="184" t="s">
        <v>20</v>
      </c>
      <c r="G184" s="424">
        <v>1.31</v>
      </c>
      <c r="H184" s="422"/>
      <c r="I184" s="421">
        <f t="shared" ref="I184" si="280">G184+H184</f>
        <v>1.31</v>
      </c>
      <c r="J184" s="518">
        <v>0.67500000000000004</v>
      </c>
      <c r="K184" s="421"/>
      <c r="L184" s="286">
        <f t="shared" si="239"/>
        <v>0.51526717557251911</v>
      </c>
      <c r="M184" s="423" t="s">
        <v>262</v>
      </c>
      <c r="N184" s="562">
        <f t="shared" ref="N184:O184" si="281">G184+G185+G186</f>
        <v>14.888000000000002</v>
      </c>
      <c r="O184" s="565">
        <f t="shared" si="281"/>
        <v>0</v>
      </c>
      <c r="P184" s="566">
        <f t="shared" si="249"/>
        <v>14.888000000000002</v>
      </c>
      <c r="Q184" s="565">
        <f t="shared" ref="Q184" si="282">J184+J185+J186</f>
        <v>0.67500000000000004</v>
      </c>
      <c r="R184" s="565">
        <f t="shared" ref="R184" si="283">P184-Q184</f>
        <v>14.213000000000001</v>
      </c>
      <c r="S184" s="565">
        <f t="shared" ref="S184" si="284">Q184/P184</f>
        <v>4.5338527673293924E-2</v>
      </c>
      <c r="T184" s="427"/>
      <c r="U184" s="177"/>
      <c r="V184" s="177"/>
      <c r="W184" s="177"/>
      <c r="X184" s="177"/>
      <c r="Y184" s="177"/>
      <c r="Z184" s="177"/>
      <c r="AA184" s="245"/>
    </row>
    <row r="185" spans="1:27" s="246" customFormat="1" ht="19.899999999999999" customHeight="1">
      <c r="B185" s="673"/>
      <c r="C185" s="625"/>
      <c r="D185" s="597"/>
      <c r="E185" s="573"/>
      <c r="F185" s="260" t="s">
        <v>21</v>
      </c>
      <c r="G185" s="424">
        <v>6.1340000000000003</v>
      </c>
      <c r="H185" s="422"/>
      <c r="I185" s="421">
        <f t="shared" ref="I185:I186" si="285">K184+G185+H185</f>
        <v>6.1340000000000003</v>
      </c>
      <c r="J185" s="518"/>
      <c r="K185" s="421">
        <f t="shared" si="242"/>
        <v>6.1340000000000003</v>
      </c>
      <c r="L185" s="286">
        <f t="shared" si="239"/>
        <v>0</v>
      </c>
      <c r="M185" s="423" t="s">
        <v>262</v>
      </c>
      <c r="N185" s="563"/>
      <c r="O185" s="565"/>
      <c r="P185" s="567">
        <f t="shared" si="249"/>
        <v>0</v>
      </c>
      <c r="Q185" s="565">
        <f t="shared" ref="Q185" si="286">+O185-P185</f>
        <v>0</v>
      </c>
      <c r="R185" s="565" t="e">
        <f t="shared" ref="R185" si="287">+P185/O185</f>
        <v>#DIV/0!</v>
      </c>
      <c r="S185" s="565" t="e">
        <f t="shared" ref="S185:S186" si="288">+Q185/P185</f>
        <v>#DIV/0!</v>
      </c>
      <c r="T185" s="427"/>
      <c r="U185" s="177"/>
      <c r="V185" s="177"/>
      <c r="W185" s="177"/>
      <c r="X185" s="177"/>
      <c r="Y185" s="177"/>
      <c r="Z185" s="177"/>
      <c r="AA185" s="245"/>
    </row>
    <row r="186" spans="1:27" s="246" customFormat="1" ht="19.899999999999999" customHeight="1">
      <c r="B186" s="673"/>
      <c r="C186" s="625"/>
      <c r="D186" s="597"/>
      <c r="E186" s="574"/>
      <c r="F186" s="184" t="s">
        <v>22</v>
      </c>
      <c r="G186" s="424">
        <v>7.444</v>
      </c>
      <c r="H186" s="422"/>
      <c r="I186" s="421">
        <f t="shared" si="285"/>
        <v>13.577999999999999</v>
      </c>
      <c r="J186" s="518"/>
      <c r="K186" s="421">
        <f t="shared" si="242"/>
        <v>13.577999999999999</v>
      </c>
      <c r="L186" s="286">
        <f t="shared" si="239"/>
        <v>0</v>
      </c>
      <c r="M186" s="423" t="s">
        <v>262</v>
      </c>
      <c r="N186" s="564"/>
      <c r="O186" s="565"/>
      <c r="P186" s="568">
        <f t="shared" si="249"/>
        <v>0</v>
      </c>
      <c r="Q186" s="565"/>
      <c r="R186" s="565"/>
      <c r="S186" s="565" t="e">
        <f t="shared" si="288"/>
        <v>#DIV/0!</v>
      </c>
      <c r="T186" s="427"/>
      <c r="U186" s="177"/>
      <c r="V186" s="177"/>
      <c r="W186" s="177"/>
      <c r="X186" s="177"/>
      <c r="Y186" s="177"/>
      <c r="Z186" s="177"/>
      <c r="AA186" s="245"/>
    </row>
    <row r="187" spans="1:27" s="246" customFormat="1" ht="19.899999999999999" customHeight="1">
      <c r="B187" s="673"/>
      <c r="C187" s="625"/>
      <c r="D187" s="597"/>
      <c r="E187" s="572" t="s">
        <v>640</v>
      </c>
      <c r="F187" s="184" t="s">
        <v>20</v>
      </c>
      <c r="G187" s="424">
        <v>1.31</v>
      </c>
      <c r="H187" s="422"/>
      <c r="I187" s="421">
        <f t="shared" ref="I187" si="289">G187+H187</f>
        <v>1.31</v>
      </c>
      <c r="J187" s="518"/>
      <c r="K187" s="421"/>
      <c r="L187" s="286">
        <f t="shared" si="239"/>
        <v>0</v>
      </c>
      <c r="M187" s="423" t="s">
        <v>262</v>
      </c>
      <c r="N187" s="562">
        <f t="shared" ref="N187:O187" si="290">G187+G188+G189</f>
        <v>14.891</v>
      </c>
      <c r="O187" s="565">
        <f t="shared" si="290"/>
        <v>0</v>
      </c>
      <c r="P187" s="566">
        <f t="shared" si="249"/>
        <v>14.891</v>
      </c>
      <c r="Q187" s="565">
        <f t="shared" ref="Q187" si="291">J187+J188+J189</f>
        <v>0</v>
      </c>
      <c r="R187" s="565">
        <f t="shared" ref="R187" si="292">P187-Q187</f>
        <v>14.891</v>
      </c>
      <c r="S187" s="565">
        <f t="shared" ref="S187" si="293">Q187/P187</f>
        <v>0</v>
      </c>
      <c r="T187" s="427"/>
      <c r="U187" s="177"/>
      <c r="V187" s="177"/>
      <c r="W187" s="177"/>
      <c r="X187" s="177"/>
      <c r="Y187" s="177"/>
      <c r="Z187" s="177"/>
      <c r="AA187" s="245"/>
    </row>
    <row r="188" spans="1:27" s="246" customFormat="1" ht="19.899999999999999" customHeight="1">
      <c r="B188" s="673"/>
      <c r="C188" s="625"/>
      <c r="D188" s="597"/>
      <c r="E188" s="573"/>
      <c r="F188" s="260" t="s">
        <v>21</v>
      </c>
      <c r="G188" s="424">
        <v>6.1349999999999998</v>
      </c>
      <c r="H188" s="422"/>
      <c r="I188" s="421">
        <f t="shared" ref="I188:I189" si="294">K187+G188+H188</f>
        <v>6.1349999999999998</v>
      </c>
      <c r="J188" s="518"/>
      <c r="K188" s="421">
        <f t="shared" si="242"/>
        <v>6.1349999999999998</v>
      </c>
      <c r="L188" s="286">
        <f t="shared" si="239"/>
        <v>0</v>
      </c>
      <c r="M188" s="423" t="s">
        <v>262</v>
      </c>
      <c r="N188" s="563"/>
      <c r="O188" s="565"/>
      <c r="P188" s="567">
        <f t="shared" si="249"/>
        <v>0</v>
      </c>
      <c r="Q188" s="565">
        <f t="shared" ref="Q188" si="295">+O188-P188</f>
        <v>0</v>
      </c>
      <c r="R188" s="565" t="e">
        <f t="shared" ref="R188" si="296">+P188/O188</f>
        <v>#DIV/0!</v>
      </c>
      <c r="S188" s="565" t="e">
        <f t="shared" ref="S188:S189" si="297">+Q188/P188</f>
        <v>#DIV/0!</v>
      </c>
      <c r="T188" s="427"/>
      <c r="U188" s="177"/>
      <c r="V188" s="177"/>
      <c r="W188" s="177"/>
      <c r="X188" s="177"/>
      <c r="Y188" s="177"/>
      <c r="Z188" s="177"/>
      <c r="AA188" s="245"/>
    </row>
    <row r="189" spans="1:27" s="246" customFormat="1" ht="19.899999999999999" customHeight="1">
      <c r="A189" s="245"/>
      <c r="B189" s="673"/>
      <c r="C189" s="625"/>
      <c r="D189" s="597"/>
      <c r="E189" s="574"/>
      <c r="F189" s="184" t="s">
        <v>22</v>
      </c>
      <c r="G189" s="424">
        <v>7.4459999999999997</v>
      </c>
      <c r="H189" s="422"/>
      <c r="I189" s="421">
        <f t="shared" si="294"/>
        <v>13.581</v>
      </c>
      <c r="J189" s="518"/>
      <c r="K189" s="421">
        <f t="shared" si="242"/>
        <v>13.581</v>
      </c>
      <c r="L189" s="286">
        <f t="shared" si="239"/>
        <v>0</v>
      </c>
      <c r="M189" s="423" t="s">
        <v>262</v>
      </c>
      <c r="N189" s="564"/>
      <c r="O189" s="565"/>
      <c r="P189" s="568">
        <f t="shared" si="249"/>
        <v>0</v>
      </c>
      <c r="Q189" s="565"/>
      <c r="R189" s="565"/>
      <c r="S189" s="565" t="e">
        <f t="shared" si="297"/>
        <v>#DIV/0!</v>
      </c>
      <c r="T189" s="427"/>
      <c r="U189" s="177"/>
      <c r="V189" s="177"/>
      <c r="W189" s="177"/>
      <c r="X189" s="177"/>
      <c r="Y189" s="177"/>
      <c r="Z189" s="177"/>
      <c r="AA189" s="245"/>
    </row>
    <row r="190" spans="1:27" s="246" customFormat="1" ht="19.899999999999999" customHeight="1">
      <c r="A190" s="245"/>
      <c r="B190" s="673"/>
      <c r="C190" s="625"/>
      <c r="D190" s="597"/>
      <c r="E190" s="572" t="s">
        <v>488</v>
      </c>
      <c r="F190" s="184" t="s">
        <v>20</v>
      </c>
      <c r="G190" s="424">
        <v>1.31</v>
      </c>
      <c r="H190" s="422"/>
      <c r="I190" s="421">
        <f t="shared" ref="I190" si="298">G190+H190</f>
        <v>1.31</v>
      </c>
      <c r="J190" s="518">
        <v>0.216</v>
      </c>
      <c r="K190" s="421"/>
      <c r="L190" s="286">
        <f t="shared" si="239"/>
        <v>0.16488549618320611</v>
      </c>
      <c r="M190" s="423" t="s">
        <v>262</v>
      </c>
      <c r="N190" s="562">
        <f t="shared" ref="N190:O190" si="299">G190+G191+G192</f>
        <v>14.891</v>
      </c>
      <c r="O190" s="565">
        <f t="shared" si="299"/>
        <v>0</v>
      </c>
      <c r="P190" s="566">
        <f t="shared" si="249"/>
        <v>14.891</v>
      </c>
      <c r="Q190" s="565">
        <f t="shared" ref="Q190" si="300">J190+J191+J192</f>
        <v>0.216</v>
      </c>
      <c r="R190" s="565">
        <f t="shared" ref="R190" si="301">P190-Q190</f>
        <v>14.675000000000001</v>
      </c>
      <c r="S190" s="565">
        <f t="shared" ref="S190" si="302">Q190/P190</f>
        <v>1.4505405949902626E-2</v>
      </c>
      <c r="T190" s="427"/>
      <c r="U190" s="177"/>
      <c r="V190" s="177"/>
      <c r="W190" s="177"/>
      <c r="X190" s="177"/>
      <c r="Y190" s="177"/>
      <c r="Z190" s="177"/>
      <c r="AA190" s="245"/>
    </row>
    <row r="191" spans="1:27" s="246" customFormat="1" ht="19.899999999999999" customHeight="1">
      <c r="B191" s="673"/>
      <c r="C191" s="625"/>
      <c r="D191" s="597"/>
      <c r="E191" s="573"/>
      <c r="F191" s="260" t="s">
        <v>21</v>
      </c>
      <c r="G191" s="424">
        <v>6.1349999999999998</v>
      </c>
      <c r="H191" s="422"/>
      <c r="I191" s="421">
        <f t="shared" ref="I191:I192" si="303">K190+G191+H191</f>
        <v>6.1349999999999998</v>
      </c>
      <c r="J191" s="518"/>
      <c r="K191" s="421">
        <f t="shared" si="242"/>
        <v>6.1349999999999998</v>
      </c>
      <c r="L191" s="286">
        <f t="shared" si="239"/>
        <v>0</v>
      </c>
      <c r="M191" s="423" t="s">
        <v>262</v>
      </c>
      <c r="N191" s="563"/>
      <c r="O191" s="565"/>
      <c r="P191" s="567">
        <f t="shared" si="249"/>
        <v>0</v>
      </c>
      <c r="Q191" s="565">
        <f t="shared" ref="Q191" si="304">+O191-P191</f>
        <v>0</v>
      </c>
      <c r="R191" s="565" t="e">
        <f t="shared" ref="R191" si="305">+P191/O191</f>
        <v>#DIV/0!</v>
      </c>
      <c r="S191" s="565" t="e">
        <f t="shared" ref="S191:S192" si="306">+Q191/P191</f>
        <v>#DIV/0!</v>
      </c>
      <c r="T191" s="427"/>
      <c r="U191" s="177"/>
      <c r="V191" s="177"/>
      <c r="W191" s="177"/>
      <c r="X191" s="177"/>
      <c r="Y191" s="177"/>
      <c r="Z191" s="177"/>
      <c r="AA191" s="245"/>
    </row>
    <row r="192" spans="1:27" s="246" customFormat="1" ht="19.899999999999999" customHeight="1">
      <c r="B192" s="673"/>
      <c r="C192" s="625"/>
      <c r="D192" s="597"/>
      <c r="E192" s="574"/>
      <c r="F192" s="184" t="s">
        <v>22</v>
      </c>
      <c r="G192" s="424">
        <v>7.4459999999999997</v>
      </c>
      <c r="H192" s="422"/>
      <c r="I192" s="421">
        <f t="shared" si="303"/>
        <v>13.581</v>
      </c>
      <c r="J192" s="518"/>
      <c r="K192" s="421">
        <f t="shared" si="242"/>
        <v>13.581</v>
      </c>
      <c r="L192" s="286">
        <f t="shared" si="239"/>
        <v>0</v>
      </c>
      <c r="M192" s="423" t="s">
        <v>262</v>
      </c>
      <c r="N192" s="564"/>
      <c r="O192" s="565"/>
      <c r="P192" s="568">
        <f t="shared" si="249"/>
        <v>0</v>
      </c>
      <c r="Q192" s="565"/>
      <c r="R192" s="565"/>
      <c r="S192" s="565" t="e">
        <f t="shared" si="306"/>
        <v>#DIV/0!</v>
      </c>
      <c r="T192" s="427"/>
      <c r="U192" s="177"/>
      <c r="V192" s="177"/>
      <c r="W192" s="177"/>
      <c r="X192" s="177"/>
      <c r="Y192" s="177"/>
      <c r="Z192" s="177"/>
      <c r="AA192" s="245"/>
    </row>
    <row r="193" spans="2:27" s="246" customFormat="1" ht="19.899999999999999" customHeight="1">
      <c r="B193" s="673"/>
      <c r="C193" s="625"/>
      <c r="D193" s="597"/>
      <c r="E193" s="572" t="s">
        <v>489</v>
      </c>
      <c r="F193" s="184" t="s">
        <v>20</v>
      </c>
      <c r="G193" s="424">
        <v>1.31</v>
      </c>
      <c r="H193" s="422"/>
      <c r="I193" s="421">
        <f t="shared" ref="I193" si="307">G193+H193</f>
        <v>1.31</v>
      </c>
      <c r="J193" s="518">
        <v>0.16200000000000001</v>
      </c>
      <c r="K193" s="421"/>
      <c r="L193" s="286">
        <f t="shared" si="239"/>
        <v>0.12366412213740458</v>
      </c>
      <c r="M193" s="423" t="s">
        <v>262</v>
      </c>
      <c r="N193" s="562">
        <f t="shared" ref="N193:O214" si="308">G193+G194+G195</f>
        <v>14.884</v>
      </c>
      <c r="O193" s="565">
        <f t="shared" si="308"/>
        <v>0</v>
      </c>
      <c r="P193" s="566">
        <f t="shared" si="249"/>
        <v>14.884</v>
      </c>
      <c r="Q193" s="565">
        <f t="shared" ref="Q193" si="309">J193+J194+J195</f>
        <v>0.16200000000000001</v>
      </c>
      <c r="R193" s="565">
        <f t="shared" ref="R193" si="310">P193-Q193</f>
        <v>14.722</v>
      </c>
      <c r="S193" s="565">
        <f t="shared" ref="S193" si="311">Q193/P193</f>
        <v>1.0884170921795217E-2</v>
      </c>
      <c r="T193" s="427"/>
      <c r="U193" s="177"/>
      <c r="V193" s="177"/>
      <c r="W193" s="177"/>
      <c r="X193" s="177"/>
      <c r="Y193" s="177"/>
      <c r="Z193" s="177"/>
      <c r="AA193" s="245"/>
    </row>
    <row r="194" spans="2:27" s="246" customFormat="1" ht="19.899999999999999" customHeight="1">
      <c r="B194" s="673"/>
      <c r="C194" s="625"/>
      <c r="D194" s="597"/>
      <c r="E194" s="573"/>
      <c r="F194" s="260" t="s">
        <v>21</v>
      </c>
      <c r="G194" s="424">
        <v>6.1319999999999997</v>
      </c>
      <c r="H194" s="422"/>
      <c r="I194" s="421">
        <f t="shared" ref="I194:I195" si="312">K193+G194+H194</f>
        <v>6.1319999999999997</v>
      </c>
      <c r="J194" s="518"/>
      <c r="K194" s="421">
        <f t="shared" si="242"/>
        <v>6.1319999999999997</v>
      </c>
      <c r="L194" s="286">
        <f t="shared" si="239"/>
        <v>0</v>
      </c>
      <c r="M194" s="423" t="s">
        <v>262</v>
      </c>
      <c r="N194" s="563"/>
      <c r="O194" s="565"/>
      <c r="P194" s="567">
        <f t="shared" si="249"/>
        <v>0</v>
      </c>
      <c r="Q194" s="565">
        <f t="shared" ref="Q194" si="313">+O194-P194</f>
        <v>0</v>
      </c>
      <c r="R194" s="565" t="e">
        <f t="shared" ref="R194" si="314">+P194/O194</f>
        <v>#DIV/0!</v>
      </c>
      <c r="S194" s="565" t="e">
        <f t="shared" ref="S194:S195" si="315">+Q194/P194</f>
        <v>#DIV/0!</v>
      </c>
      <c r="T194" s="427"/>
      <c r="U194" s="177"/>
      <c r="V194" s="177"/>
      <c r="W194" s="177"/>
      <c r="X194" s="177"/>
      <c r="Y194" s="177"/>
      <c r="Z194" s="177"/>
      <c r="AA194" s="245"/>
    </row>
    <row r="195" spans="2:27" s="246" customFormat="1" ht="19.899999999999999" customHeight="1">
      <c r="B195" s="673"/>
      <c r="C195" s="625"/>
      <c r="D195" s="597"/>
      <c r="E195" s="574"/>
      <c r="F195" s="184" t="s">
        <v>22</v>
      </c>
      <c r="G195" s="424">
        <v>7.4420000000000002</v>
      </c>
      <c r="H195" s="422"/>
      <c r="I195" s="421">
        <f t="shared" si="312"/>
        <v>13.574</v>
      </c>
      <c r="J195" s="518"/>
      <c r="K195" s="421">
        <f t="shared" si="242"/>
        <v>13.574</v>
      </c>
      <c r="L195" s="286">
        <f t="shared" si="239"/>
        <v>0</v>
      </c>
      <c r="M195" s="423" t="s">
        <v>262</v>
      </c>
      <c r="N195" s="564"/>
      <c r="O195" s="565"/>
      <c r="P195" s="568">
        <f t="shared" si="249"/>
        <v>0</v>
      </c>
      <c r="Q195" s="565"/>
      <c r="R195" s="565"/>
      <c r="S195" s="565" t="e">
        <f t="shared" si="315"/>
        <v>#DIV/0!</v>
      </c>
      <c r="T195" s="427"/>
      <c r="U195" s="177"/>
      <c r="V195" s="177"/>
      <c r="W195" s="177"/>
      <c r="X195" s="177"/>
      <c r="Y195" s="177"/>
      <c r="Z195" s="177"/>
      <c r="AA195" s="245"/>
    </row>
    <row r="196" spans="2:27" s="246" customFormat="1" ht="19.899999999999999" customHeight="1">
      <c r="B196" s="673"/>
      <c r="C196" s="625"/>
      <c r="D196" s="597"/>
      <c r="E196" s="572" t="s">
        <v>490</v>
      </c>
      <c r="F196" s="184" t="s">
        <v>20</v>
      </c>
      <c r="G196" s="424">
        <v>1.3109999999999999</v>
      </c>
      <c r="H196" s="422"/>
      <c r="I196" s="421">
        <f t="shared" ref="I196" si="316">G196+H196</f>
        <v>1.3109999999999999</v>
      </c>
      <c r="J196" s="518">
        <v>0.67500000000000004</v>
      </c>
      <c r="K196" s="421"/>
      <c r="L196" s="286">
        <f t="shared" si="239"/>
        <v>0.51487414187643021</v>
      </c>
      <c r="M196" s="423" t="s">
        <v>262</v>
      </c>
      <c r="N196" s="562">
        <f t="shared" ref="N196:O217" si="317">G196+G197+G198</f>
        <v>14.896000000000001</v>
      </c>
      <c r="O196" s="565">
        <f t="shared" si="317"/>
        <v>0</v>
      </c>
      <c r="P196" s="566">
        <f t="shared" si="249"/>
        <v>14.896000000000001</v>
      </c>
      <c r="Q196" s="565">
        <f t="shared" ref="Q196" si="318">J196+J197+J198</f>
        <v>0.67500000000000004</v>
      </c>
      <c r="R196" s="565">
        <f t="shared" ref="R196" si="319">P196-Q196</f>
        <v>14.221</v>
      </c>
      <c r="S196" s="565">
        <f t="shared" ref="S196" si="320">Q196/P196</f>
        <v>4.5314178302900111E-2</v>
      </c>
      <c r="T196" s="427"/>
      <c r="U196" s="177"/>
      <c r="V196" s="177"/>
      <c r="W196" s="177"/>
      <c r="X196" s="177"/>
      <c r="Y196" s="177"/>
      <c r="Z196" s="177"/>
      <c r="AA196" s="245"/>
    </row>
    <row r="197" spans="2:27" s="246" customFormat="1" ht="19.899999999999999" customHeight="1">
      <c r="B197" s="673"/>
      <c r="C197" s="625"/>
      <c r="D197" s="597"/>
      <c r="E197" s="573"/>
      <c r="F197" s="260" t="s">
        <v>21</v>
      </c>
      <c r="G197" s="424">
        <v>6.1369999999999996</v>
      </c>
      <c r="H197" s="422"/>
      <c r="I197" s="421">
        <f t="shared" ref="I197:I198" si="321">K196+G197+H197</f>
        <v>6.1369999999999996</v>
      </c>
      <c r="J197" s="518"/>
      <c r="K197" s="421">
        <f t="shared" si="242"/>
        <v>6.1369999999999996</v>
      </c>
      <c r="L197" s="286">
        <f t="shared" si="239"/>
        <v>0</v>
      </c>
      <c r="M197" s="423" t="s">
        <v>262</v>
      </c>
      <c r="N197" s="563"/>
      <c r="O197" s="565"/>
      <c r="P197" s="567">
        <f t="shared" si="249"/>
        <v>0</v>
      </c>
      <c r="Q197" s="565">
        <f t="shared" ref="Q197" si="322">+O197-P197</f>
        <v>0</v>
      </c>
      <c r="R197" s="565" t="e">
        <f t="shared" ref="R197" si="323">+P197/O197</f>
        <v>#DIV/0!</v>
      </c>
      <c r="S197" s="565" t="e">
        <f t="shared" ref="S197:S198" si="324">+Q197/P197</f>
        <v>#DIV/0!</v>
      </c>
      <c r="T197" s="427"/>
      <c r="U197" s="177"/>
      <c r="V197" s="177"/>
      <c r="W197" s="177"/>
      <c r="X197" s="177"/>
      <c r="Y197" s="177"/>
      <c r="Z197" s="177"/>
      <c r="AA197" s="245"/>
    </row>
    <row r="198" spans="2:27" s="246" customFormat="1" ht="19.899999999999999" customHeight="1">
      <c r="B198" s="673"/>
      <c r="C198" s="625"/>
      <c r="D198" s="597"/>
      <c r="E198" s="574"/>
      <c r="F198" s="184" t="s">
        <v>22</v>
      </c>
      <c r="G198" s="424">
        <v>7.4480000000000004</v>
      </c>
      <c r="H198" s="422"/>
      <c r="I198" s="421">
        <f t="shared" si="321"/>
        <v>13.585000000000001</v>
      </c>
      <c r="J198" s="518"/>
      <c r="K198" s="421">
        <f t="shared" si="242"/>
        <v>13.585000000000001</v>
      </c>
      <c r="L198" s="286">
        <f t="shared" si="239"/>
        <v>0</v>
      </c>
      <c r="M198" s="423" t="s">
        <v>262</v>
      </c>
      <c r="N198" s="564"/>
      <c r="O198" s="565"/>
      <c r="P198" s="568">
        <f t="shared" si="249"/>
        <v>0</v>
      </c>
      <c r="Q198" s="565"/>
      <c r="R198" s="565"/>
      <c r="S198" s="565" t="e">
        <f t="shared" si="324"/>
        <v>#DIV/0!</v>
      </c>
      <c r="T198" s="427"/>
      <c r="U198" s="177"/>
      <c r="V198" s="177"/>
      <c r="W198" s="177"/>
      <c r="X198" s="177"/>
      <c r="Y198" s="177"/>
      <c r="Z198" s="177"/>
      <c r="AA198" s="245"/>
    </row>
    <row r="199" spans="2:27" s="246" customFormat="1" ht="19.899999999999999" customHeight="1">
      <c r="B199" s="673"/>
      <c r="C199" s="625"/>
      <c r="D199" s="597"/>
      <c r="E199" s="572" t="s">
        <v>491</v>
      </c>
      <c r="F199" s="184" t="s">
        <v>20</v>
      </c>
      <c r="G199" s="424">
        <v>1.3089999999999999</v>
      </c>
      <c r="H199" s="422"/>
      <c r="I199" s="421">
        <f t="shared" ref="I199" si="325">G199+H199</f>
        <v>1.3089999999999999</v>
      </c>
      <c r="J199" s="518">
        <v>0.43900000000000006</v>
      </c>
      <c r="K199" s="421"/>
      <c r="L199" s="286">
        <f t="shared" si="239"/>
        <v>0.33537051184110012</v>
      </c>
      <c r="M199" s="423" t="s">
        <v>262</v>
      </c>
      <c r="N199" s="562">
        <f t="shared" ref="N199:O220" si="326">G199+G200+G201</f>
        <v>14.879000000000001</v>
      </c>
      <c r="O199" s="565">
        <f t="shared" si="326"/>
        <v>0</v>
      </c>
      <c r="P199" s="566">
        <f t="shared" si="249"/>
        <v>14.879000000000001</v>
      </c>
      <c r="Q199" s="565">
        <f t="shared" ref="Q199" si="327">J199+J200+J201</f>
        <v>0.43900000000000006</v>
      </c>
      <c r="R199" s="565">
        <f t="shared" ref="R199" si="328">P199-Q199</f>
        <v>14.440000000000001</v>
      </c>
      <c r="S199" s="565">
        <f t="shared" ref="S199" si="329">Q199/P199</f>
        <v>2.9504671012836884E-2</v>
      </c>
      <c r="T199" s="427"/>
      <c r="U199" s="177"/>
      <c r="V199" s="177"/>
      <c r="W199" s="177"/>
      <c r="X199" s="177"/>
      <c r="Y199" s="177"/>
      <c r="Z199" s="177"/>
      <c r="AA199" s="245"/>
    </row>
    <row r="200" spans="2:27" s="246" customFormat="1" ht="19.899999999999999" customHeight="1">
      <c r="B200" s="673"/>
      <c r="C200" s="625"/>
      <c r="D200" s="597"/>
      <c r="E200" s="573"/>
      <c r="F200" s="260" t="s">
        <v>21</v>
      </c>
      <c r="G200" s="424">
        <v>6.1310000000000002</v>
      </c>
      <c r="H200" s="422"/>
      <c r="I200" s="421">
        <f t="shared" ref="I200:I201" si="330">K199+G200+H200</f>
        <v>6.1310000000000002</v>
      </c>
      <c r="J200" s="518"/>
      <c r="K200" s="421">
        <f t="shared" si="242"/>
        <v>6.1310000000000002</v>
      </c>
      <c r="L200" s="286">
        <f t="shared" si="239"/>
        <v>0</v>
      </c>
      <c r="M200" s="423" t="s">
        <v>262</v>
      </c>
      <c r="N200" s="563"/>
      <c r="O200" s="565"/>
      <c r="P200" s="567">
        <f t="shared" si="249"/>
        <v>0</v>
      </c>
      <c r="Q200" s="565">
        <f t="shared" ref="Q200" si="331">+O200-P200</f>
        <v>0</v>
      </c>
      <c r="R200" s="565" t="e">
        <f t="shared" ref="R200" si="332">+P200/O200</f>
        <v>#DIV/0!</v>
      </c>
      <c r="S200" s="565" t="e">
        <f t="shared" ref="S200:S201" si="333">+Q200/P200</f>
        <v>#DIV/0!</v>
      </c>
      <c r="T200" s="427"/>
      <c r="U200" s="177"/>
      <c r="V200" s="177"/>
      <c r="W200" s="177"/>
      <c r="X200" s="177"/>
      <c r="Y200" s="177"/>
      <c r="Z200" s="177"/>
      <c r="AA200" s="245"/>
    </row>
    <row r="201" spans="2:27" s="246" customFormat="1" ht="19.899999999999999" customHeight="1">
      <c r="B201" s="673"/>
      <c r="C201" s="625"/>
      <c r="D201" s="598"/>
      <c r="E201" s="574"/>
      <c r="F201" s="184" t="s">
        <v>22</v>
      </c>
      <c r="G201" s="424">
        <v>7.4390000000000001</v>
      </c>
      <c r="H201" s="422"/>
      <c r="I201" s="421">
        <f t="shared" si="330"/>
        <v>13.57</v>
      </c>
      <c r="J201" s="518"/>
      <c r="K201" s="421">
        <f>+I201-J201</f>
        <v>13.57</v>
      </c>
      <c r="L201" s="286">
        <f t="shared" si="239"/>
        <v>0</v>
      </c>
      <c r="M201" s="423" t="s">
        <v>262</v>
      </c>
      <c r="N201" s="564"/>
      <c r="O201" s="565"/>
      <c r="P201" s="568">
        <f t="shared" si="249"/>
        <v>0</v>
      </c>
      <c r="Q201" s="565"/>
      <c r="R201" s="565"/>
      <c r="S201" s="565" t="e">
        <f t="shared" si="333"/>
        <v>#DIV/0!</v>
      </c>
      <c r="T201" s="427"/>
      <c r="U201" s="177"/>
      <c r="V201" s="177"/>
      <c r="W201" s="177"/>
      <c r="X201" s="177"/>
      <c r="Y201" s="177"/>
      <c r="Z201" s="177"/>
      <c r="AA201" s="245"/>
    </row>
    <row r="202" spans="2:27" s="174" customFormat="1" ht="20.25" customHeight="1">
      <c r="B202" s="673"/>
      <c r="C202" s="625"/>
      <c r="D202" s="596" t="s">
        <v>344</v>
      </c>
      <c r="E202" s="569" t="s">
        <v>496</v>
      </c>
      <c r="F202" s="425" t="s">
        <v>20</v>
      </c>
      <c r="G202" s="424">
        <v>1.31</v>
      </c>
      <c r="H202" s="422"/>
      <c r="I202" s="421">
        <f t="shared" ref="I202" si="334">G202+H202</f>
        <v>1.31</v>
      </c>
      <c r="J202" s="518">
        <v>0.27</v>
      </c>
      <c r="K202" s="421">
        <f>I202-J202</f>
        <v>1.04</v>
      </c>
      <c r="L202" s="286">
        <f t="shared" si="239"/>
        <v>0.20610687022900764</v>
      </c>
      <c r="M202" s="423" t="s">
        <v>262</v>
      </c>
      <c r="N202" s="562">
        <f t="shared" ref="N202:O223" si="335">G202+G203+G204</f>
        <v>14.888000000000002</v>
      </c>
      <c r="O202" s="565">
        <f t="shared" si="335"/>
        <v>0</v>
      </c>
      <c r="P202" s="566">
        <f t="shared" si="249"/>
        <v>14.888000000000002</v>
      </c>
      <c r="Q202" s="565">
        <f t="shared" ref="Q202" si="336">J202+J203+J204</f>
        <v>0.27</v>
      </c>
      <c r="R202" s="565">
        <f t="shared" ref="R202" si="337">P202-Q202</f>
        <v>14.618000000000002</v>
      </c>
      <c r="S202" s="565">
        <f t="shared" ref="S202" si="338">Q202/P202</f>
        <v>1.813541106931757E-2</v>
      </c>
      <c r="T202" s="427"/>
      <c r="U202" s="177"/>
      <c r="V202" s="177"/>
      <c r="W202" s="177"/>
      <c r="X202" s="177"/>
      <c r="Y202" s="177"/>
      <c r="Z202" s="177"/>
      <c r="AA202" s="173"/>
    </row>
    <row r="203" spans="2:27" s="174" customFormat="1" ht="19.899999999999999" customHeight="1">
      <c r="B203" s="673"/>
      <c r="C203" s="625"/>
      <c r="D203" s="597"/>
      <c r="E203" s="570"/>
      <c r="F203" s="260" t="s">
        <v>21</v>
      </c>
      <c r="G203" s="424">
        <v>6.1340000000000003</v>
      </c>
      <c r="H203" s="422"/>
      <c r="I203" s="421">
        <f t="shared" ref="I203:I204" si="339">K202+G203+H203</f>
        <v>7.1740000000000004</v>
      </c>
      <c r="J203" s="518"/>
      <c r="K203" s="421">
        <f>+I203-J203</f>
        <v>7.1740000000000004</v>
      </c>
      <c r="L203" s="286">
        <f t="shared" si="239"/>
        <v>0</v>
      </c>
      <c r="M203" s="423" t="s">
        <v>262</v>
      </c>
      <c r="N203" s="563"/>
      <c r="O203" s="565"/>
      <c r="P203" s="567">
        <f t="shared" si="249"/>
        <v>0</v>
      </c>
      <c r="Q203" s="565">
        <f t="shared" ref="Q203" si="340">+O203-P203</f>
        <v>0</v>
      </c>
      <c r="R203" s="565" t="e">
        <f t="shared" ref="R203" si="341">+P203/O203</f>
        <v>#DIV/0!</v>
      </c>
      <c r="S203" s="565" t="e">
        <f t="shared" ref="S203:S204" si="342">+Q203/P203</f>
        <v>#DIV/0!</v>
      </c>
      <c r="T203" s="427"/>
      <c r="U203" s="177"/>
      <c r="V203" s="177"/>
      <c r="W203" s="177"/>
      <c r="X203" s="177"/>
      <c r="Y203" s="177"/>
      <c r="Z203" s="177"/>
      <c r="AA203" s="173"/>
    </row>
    <row r="204" spans="2:27" s="174" customFormat="1" ht="19.899999999999999" customHeight="1">
      <c r="B204" s="673"/>
      <c r="C204" s="625"/>
      <c r="D204" s="597"/>
      <c r="E204" s="571"/>
      <c r="F204" s="184" t="s">
        <v>22</v>
      </c>
      <c r="G204" s="424">
        <v>7.444</v>
      </c>
      <c r="H204" s="422"/>
      <c r="I204" s="421">
        <f t="shared" si="339"/>
        <v>14.618</v>
      </c>
      <c r="J204" s="518"/>
      <c r="K204" s="421">
        <f>+I204-J204</f>
        <v>14.618</v>
      </c>
      <c r="L204" s="286">
        <f t="shared" si="239"/>
        <v>0</v>
      </c>
      <c r="M204" s="423" t="s">
        <v>262</v>
      </c>
      <c r="N204" s="564"/>
      <c r="O204" s="565"/>
      <c r="P204" s="568">
        <f t="shared" si="249"/>
        <v>0</v>
      </c>
      <c r="Q204" s="565"/>
      <c r="R204" s="565"/>
      <c r="S204" s="565" t="e">
        <f t="shared" si="342"/>
        <v>#DIV/0!</v>
      </c>
      <c r="T204" s="427"/>
      <c r="U204" s="177"/>
      <c r="V204" s="177"/>
      <c r="W204" s="177"/>
      <c r="X204" s="177"/>
      <c r="Y204" s="177"/>
      <c r="Z204" s="177"/>
      <c r="AA204" s="173"/>
    </row>
    <row r="205" spans="2:27" s="246" customFormat="1" ht="19.899999999999999" customHeight="1">
      <c r="B205" s="673"/>
      <c r="C205" s="625"/>
      <c r="D205" s="597"/>
      <c r="E205" s="569" t="s">
        <v>497</v>
      </c>
      <c r="F205" s="184" t="s">
        <v>20</v>
      </c>
      <c r="G205" s="424">
        <v>1.31</v>
      </c>
      <c r="H205" s="422"/>
      <c r="I205" s="421">
        <f t="shared" ref="I205" si="343">G205+H205</f>
        <v>1.31</v>
      </c>
      <c r="J205" s="518">
        <v>1.1340000000000001</v>
      </c>
      <c r="K205" s="421"/>
      <c r="L205" s="286">
        <f t="shared" si="239"/>
        <v>0.86564885496183208</v>
      </c>
      <c r="M205" s="423" t="s">
        <v>262</v>
      </c>
      <c r="N205" s="562">
        <f t="shared" ref="N205:O226" si="344">G205+G206+G207</f>
        <v>14.89</v>
      </c>
      <c r="O205" s="565">
        <f t="shared" si="344"/>
        <v>0</v>
      </c>
      <c r="P205" s="566">
        <f t="shared" si="249"/>
        <v>14.89</v>
      </c>
      <c r="Q205" s="565">
        <f t="shared" ref="Q205" si="345">J205+J206+J207</f>
        <v>1.1340000000000001</v>
      </c>
      <c r="R205" s="565">
        <f t="shared" ref="R205" si="346">P205-Q205</f>
        <v>13.756</v>
      </c>
      <c r="S205" s="565">
        <f t="shared" ref="S205" si="347">Q205/P205</f>
        <v>7.6158495634654141E-2</v>
      </c>
      <c r="T205" s="427"/>
      <c r="U205" s="177"/>
      <c r="V205" s="177"/>
      <c r="W205" s="177"/>
      <c r="X205" s="177"/>
      <c r="Y205" s="177"/>
      <c r="Z205" s="177"/>
      <c r="AA205" s="245"/>
    </row>
    <row r="206" spans="2:27" s="246" customFormat="1" ht="19.899999999999999" customHeight="1">
      <c r="B206" s="673"/>
      <c r="C206" s="625"/>
      <c r="D206" s="597"/>
      <c r="E206" s="570"/>
      <c r="F206" s="260" t="s">
        <v>21</v>
      </c>
      <c r="G206" s="424">
        <v>6.1349999999999998</v>
      </c>
      <c r="H206" s="422"/>
      <c r="I206" s="421">
        <f t="shared" ref="I206:I207" si="348">K205+G206+H206</f>
        <v>6.1349999999999998</v>
      </c>
      <c r="J206" s="518"/>
      <c r="K206" s="421">
        <f t="shared" ref="K206:K218" si="349">+I206-J206</f>
        <v>6.1349999999999998</v>
      </c>
      <c r="L206" s="286">
        <f t="shared" si="239"/>
        <v>0</v>
      </c>
      <c r="M206" s="423" t="s">
        <v>262</v>
      </c>
      <c r="N206" s="563"/>
      <c r="O206" s="565"/>
      <c r="P206" s="567">
        <f t="shared" si="249"/>
        <v>0</v>
      </c>
      <c r="Q206" s="565">
        <f t="shared" ref="Q206" si="350">+O206-P206</f>
        <v>0</v>
      </c>
      <c r="R206" s="565" t="e">
        <f t="shared" ref="R206" si="351">+P206/O206</f>
        <v>#DIV/0!</v>
      </c>
      <c r="S206" s="565" t="e">
        <f t="shared" ref="S206:S207" si="352">+Q206/P206</f>
        <v>#DIV/0!</v>
      </c>
      <c r="T206" s="427"/>
      <c r="U206" s="177"/>
      <c r="V206" s="177"/>
      <c r="W206" s="177"/>
      <c r="X206" s="177"/>
      <c r="Y206" s="177"/>
      <c r="Z206" s="177"/>
      <c r="AA206" s="245"/>
    </row>
    <row r="207" spans="2:27" s="246" customFormat="1" ht="19.899999999999999" customHeight="1">
      <c r="B207" s="673"/>
      <c r="C207" s="625"/>
      <c r="D207" s="597"/>
      <c r="E207" s="571"/>
      <c r="F207" s="184" t="s">
        <v>22</v>
      </c>
      <c r="G207" s="424">
        <v>7.4450000000000003</v>
      </c>
      <c r="H207" s="422"/>
      <c r="I207" s="421">
        <f t="shared" si="348"/>
        <v>13.58</v>
      </c>
      <c r="J207" s="518"/>
      <c r="K207" s="421">
        <f t="shared" si="349"/>
        <v>13.58</v>
      </c>
      <c r="L207" s="286">
        <f t="shared" si="239"/>
        <v>0</v>
      </c>
      <c r="M207" s="423" t="s">
        <v>262</v>
      </c>
      <c r="N207" s="564"/>
      <c r="O207" s="565"/>
      <c r="P207" s="568">
        <f t="shared" si="249"/>
        <v>0</v>
      </c>
      <c r="Q207" s="565"/>
      <c r="R207" s="565"/>
      <c r="S207" s="565" t="e">
        <f t="shared" si="352"/>
        <v>#DIV/0!</v>
      </c>
      <c r="T207" s="427"/>
      <c r="U207" s="177"/>
      <c r="V207" s="177"/>
      <c r="W207" s="177"/>
      <c r="X207" s="177"/>
      <c r="Y207" s="177"/>
      <c r="Z207" s="177"/>
      <c r="AA207" s="245"/>
    </row>
    <row r="208" spans="2:27" s="246" customFormat="1" ht="19.899999999999999" customHeight="1">
      <c r="B208" s="673"/>
      <c r="C208" s="625"/>
      <c r="D208" s="597"/>
      <c r="E208" s="569" t="s">
        <v>498</v>
      </c>
      <c r="F208" s="184" t="s">
        <v>20</v>
      </c>
      <c r="G208" s="424">
        <v>1.31</v>
      </c>
      <c r="H208" s="422"/>
      <c r="I208" s="421">
        <f t="shared" ref="I208" si="353">G208+H208</f>
        <v>1.31</v>
      </c>
      <c r="J208" s="518">
        <v>0.67500000000000004</v>
      </c>
      <c r="K208" s="421"/>
      <c r="L208" s="286">
        <f t="shared" si="239"/>
        <v>0.51526717557251911</v>
      </c>
      <c r="M208" s="423" t="s">
        <v>262</v>
      </c>
      <c r="N208" s="562">
        <f t="shared" ref="N208:O229" si="354">G208+G209+G210</f>
        <v>14.891999999999999</v>
      </c>
      <c r="O208" s="565">
        <f t="shared" si="354"/>
        <v>0</v>
      </c>
      <c r="P208" s="566">
        <f t="shared" si="249"/>
        <v>14.891999999999999</v>
      </c>
      <c r="Q208" s="565">
        <f t="shared" ref="Q208" si="355">J208+J209+J210</f>
        <v>0.67500000000000004</v>
      </c>
      <c r="R208" s="565">
        <f t="shared" ref="R208" si="356">P208-Q208</f>
        <v>14.216999999999999</v>
      </c>
      <c r="S208" s="565">
        <f t="shared" ref="S208" si="357">Q208/P208</f>
        <v>4.5326349717969387E-2</v>
      </c>
      <c r="T208" s="427"/>
      <c r="U208" s="177"/>
      <c r="V208" s="177"/>
      <c r="W208" s="177"/>
      <c r="X208" s="177"/>
      <c r="Y208" s="177"/>
      <c r="Z208" s="177"/>
      <c r="AA208" s="245"/>
    </row>
    <row r="209" spans="2:27" s="246" customFormat="1" ht="19.899999999999999" customHeight="1">
      <c r="B209" s="673"/>
      <c r="C209" s="625"/>
      <c r="D209" s="597"/>
      <c r="E209" s="570"/>
      <c r="F209" s="260" t="s">
        <v>21</v>
      </c>
      <c r="G209" s="424">
        <v>6.1360000000000001</v>
      </c>
      <c r="H209" s="422"/>
      <c r="I209" s="421">
        <f t="shared" ref="I209:I210" si="358">K208+G209+H209</f>
        <v>6.1360000000000001</v>
      </c>
      <c r="J209" s="518"/>
      <c r="K209" s="421">
        <f t="shared" si="349"/>
        <v>6.1360000000000001</v>
      </c>
      <c r="L209" s="286">
        <f t="shared" si="239"/>
        <v>0</v>
      </c>
      <c r="M209" s="423" t="s">
        <v>262</v>
      </c>
      <c r="N209" s="563"/>
      <c r="O209" s="565"/>
      <c r="P209" s="567">
        <f t="shared" si="249"/>
        <v>0</v>
      </c>
      <c r="Q209" s="565">
        <f t="shared" ref="Q209" si="359">+O209-P209</f>
        <v>0</v>
      </c>
      <c r="R209" s="565" t="e">
        <f t="shared" ref="R209" si="360">+P209/O209</f>
        <v>#DIV/0!</v>
      </c>
      <c r="S209" s="565" t="e">
        <f t="shared" ref="S209:S210" si="361">+Q209/P209</f>
        <v>#DIV/0!</v>
      </c>
      <c r="T209" s="427"/>
      <c r="U209" s="177"/>
      <c r="V209" s="177"/>
      <c r="W209" s="177"/>
      <c r="X209" s="177"/>
      <c r="Y209" s="177"/>
      <c r="Z209" s="177"/>
      <c r="AA209" s="245"/>
    </row>
    <row r="210" spans="2:27" s="246" customFormat="1" ht="19.899999999999999" customHeight="1">
      <c r="B210" s="673"/>
      <c r="C210" s="625"/>
      <c r="D210" s="597"/>
      <c r="E210" s="571"/>
      <c r="F210" s="184" t="s">
        <v>22</v>
      </c>
      <c r="G210" s="424">
        <v>7.4459999999999997</v>
      </c>
      <c r="H210" s="422"/>
      <c r="I210" s="421">
        <f t="shared" si="358"/>
        <v>13.582000000000001</v>
      </c>
      <c r="J210" s="518"/>
      <c r="K210" s="421">
        <f t="shared" si="349"/>
        <v>13.582000000000001</v>
      </c>
      <c r="L210" s="286">
        <f t="shared" si="239"/>
        <v>0</v>
      </c>
      <c r="M210" s="423" t="s">
        <v>262</v>
      </c>
      <c r="N210" s="564"/>
      <c r="O210" s="565"/>
      <c r="P210" s="568">
        <f t="shared" si="249"/>
        <v>0</v>
      </c>
      <c r="Q210" s="565"/>
      <c r="R210" s="565"/>
      <c r="S210" s="565" t="e">
        <f t="shared" si="361"/>
        <v>#DIV/0!</v>
      </c>
      <c r="T210" s="427"/>
      <c r="U210" s="177"/>
      <c r="V210" s="177"/>
      <c r="W210" s="177"/>
      <c r="X210" s="177"/>
      <c r="Y210" s="177"/>
      <c r="Z210" s="177"/>
      <c r="AA210" s="245"/>
    </row>
    <row r="211" spans="2:27" s="246" customFormat="1" ht="19.899999999999999" customHeight="1">
      <c r="B211" s="673"/>
      <c r="C211" s="625"/>
      <c r="D211" s="597"/>
      <c r="E211" s="569" t="s">
        <v>499</v>
      </c>
      <c r="F211" s="184" t="s">
        <v>20</v>
      </c>
      <c r="G211" s="424">
        <v>1.31</v>
      </c>
      <c r="H211" s="422"/>
      <c r="I211" s="421">
        <f t="shared" ref="I211" si="362">G211+H211</f>
        <v>1.31</v>
      </c>
      <c r="J211" s="518">
        <v>0.27</v>
      </c>
      <c r="K211" s="421"/>
      <c r="L211" s="286">
        <f t="shared" si="239"/>
        <v>0.20610687022900764</v>
      </c>
      <c r="M211" s="423" t="s">
        <v>262</v>
      </c>
      <c r="N211" s="562">
        <f t="shared" ref="N211:O211" si="363">G211+G212+G213</f>
        <v>14.889000000000001</v>
      </c>
      <c r="O211" s="565">
        <f t="shared" si="363"/>
        <v>0</v>
      </c>
      <c r="P211" s="566">
        <f t="shared" si="249"/>
        <v>14.889000000000001</v>
      </c>
      <c r="Q211" s="565">
        <f t="shared" ref="Q211" si="364">J211+J212+J213</f>
        <v>0.27</v>
      </c>
      <c r="R211" s="565">
        <f t="shared" ref="R211" si="365">P211-Q211</f>
        <v>14.619000000000002</v>
      </c>
      <c r="S211" s="565">
        <f t="shared" ref="S211" si="366">Q211/P211</f>
        <v>1.8134193028410236E-2</v>
      </c>
      <c r="T211" s="427"/>
      <c r="U211" s="177"/>
      <c r="V211" s="177"/>
      <c r="W211" s="177"/>
      <c r="X211" s="177"/>
      <c r="Y211" s="177"/>
      <c r="Z211" s="177"/>
      <c r="AA211" s="245"/>
    </row>
    <row r="212" spans="2:27" s="246" customFormat="1" ht="19.899999999999999" customHeight="1">
      <c r="B212" s="673"/>
      <c r="C212" s="625"/>
      <c r="D212" s="597"/>
      <c r="E212" s="570"/>
      <c r="F212" s="260" t="s">
        <v>21</v>
      </c>
      <c r="G212" s="424">
        <v>6.1340000000000003</v>
      </c>
      <c r="H212" s="422"/>
      <c r="I212" s="421">
        <f t="shared" ref="I212:I213" si="367">K211+G212+H212</f>
        <v>6.1340000000000003</v>
      </c>
      <c r="J212" s="518"/>
      <c r="K212" s="421">
        <f t="shared" si="349"/>
        <v>6.1340000000000003</v>
      </c>
      <c r="L212" s="286">
        <f t="shared" si="239"/>
        <v>0</v>
      </c>
      <c r="M212" s="423" t="s">
        <v>262</v>
      </c>
      <c r="N212" s="563"/>
      <c r="O212" s="565"/>
      <c r="P212" s="567">
        <f t="shared" si="249"/>
        <v>0</v>
      </c>
      <c r="Q212" s="565">
        <f t="shared" ref="Q212" si="368">+O212-P212</f>
        <v>0</v>
      </c>
      <c r="R212" s="565" t="e">
        <f t="shared" ref="R212" si="369">+P212/O212</f>
        <v>#DIV/0!</v>
      </c>
      <c r="S212" s="565" t="e">
        <f t="shared" ref="S212:S213" si="370">+Q212/P212</f>
        <v>#DIV/0!</v>
      </c>
      <c r="T212" s="427"/>
      <c r="U212" s="177"/>
      <c r="V212" s="177"/>
      <c r="W212" s="177"/>
      <c r="X212" s="177"/>
      <c r="Y212" s="177"/>
      <c r="Z212" s="177"/>
      <c r="AA212" s="245"/>
    </row>
    <row r="213" spans="2:27" s="246" customFormat="1" ht="19.899999999999999" customHeight="1">
      <c r="B213" s="673"/>
      <c r="C213" s="625"/>
      <c r="D213" s="597"/>
      <c r="E213" s="571"/>
      <c r="F213" s="184" t="s">
        <v>22</v>
      </c>
      <c r="G213" s="424">
        <v>7.4450000000000003</v>
      </c>
      <c r="H213" s="422"/>
      <c r="I213" s="421">
        <f t="shared" si="367"/>
        <v>13.579000000000001</v>
      </c>
      <c r="J213" s="518"/>
      <c r="K213" s="421">
        <f t="shared" si="349"/>
        <v>13.579000000000001</v>
      </c>
      <c r="L213" s="286">
        <f t="shared" si="239"/>
        <v>0</v>
      </c>
      <c r="M213" s="423" t="s">
        <v>262</v>
      </c>
      <c r="N213" s="564"/>
      <c r="O213" s="565"/>
      <c r="P213" s="568">
        <f t="shared" si="249"/>
        <v>0</v>
      </c>
      <c r="Q213" s="565"/>
      <c r="R213" s="565"/>
      <c r="S213" s="565" t="e">
        <f t="shared" si="370"/>
        <v>#DIV/0!</v>
      </c>
      <c r="T213" s="427"/>
      <c r="U213" s="177"/>
      <c r="V213" s="177"/>
      <c r="W213" s="177"/>
      <c r="X213" s="177"/>
      <c r="Y213" s="177"/>
      <c r="Z213" s="177"/>
      <c r="AA213" s="245"/>
    </row>
    <row r="214" spans="2:27" s="246" customFormat="1" ht="19.899999999999999" customHeight="1">
      <c r="B214" s="673"/>
      <c r="C214" s="625"/>
      <c r="D214" s="597"/>
      <c r="E214" s="569" t="s">
        <v>532</v>
      </c>
      <c r="F214" s="184" t="s">
        <v>20</v>
      </c>
      <c r="G214" s="424">
        <v>1.31</v>
      </c>
      <c r="H214" s="422"/>
      <c r="I214" s="421">
        <f t="shared" ref="I214" si="371">G214+H214</f>
        <v>1.31</v>
      </c>
      <c r="J214" s="518"/>
      <c r="K214" s="421"/>
      <c r="L214" s="286">
        <f t="shared" si="239"/>
        <v>0</v>
      </c>
      <c r="M214" s="423" t="s">
        <v>262</v>
      </c>
      <c r="N214" s="562">
        <f t="shared" ref="N214" si="372">G214+G215+G216</f>
        <v>14.888000000000002</v>
      </c>
      <c r="O214" s="565">
        <f t="shared" si="308"/>
        <v>0</v>
      </c>
      <c r="P214" s="566">
        <f t="shared" si="249"/>
        <v>14.888000000000002</v>
      </c>
      <c r="Q214" s="565">
        <f t="shared" ref="Q214" si="373">J214+J215+J216</f>
        <v>0</v>
      </c>
      <c r="R214" s="565">
        <f t="shared" ref="R214" si="374">P214-Q214</f>
        <v>14.888000000000002</v>
      </c>
      <c r="S214" s="565">
        <f t="shared" ref="S214" si="375">Q214/P214</f>
        <v>0</v>
      </c>
      <c r="T214" s="427"/>
      <c r="U214" s="177"/>
      <c r="V214" s="177"/>
      <c r="W214" s="177"/>
      <c r="X214" s="177"/>
      <c r="Y214" s="177"/>
      <c r="Z214" s="177"/>
      <c r="AA214" s="245"/>
    </row>
    <row r="215" spans="2:27" s="246" customFormat="1" ht="19.899999999999999" customHeight="1">
      <c r="B215" s="673"/>
      <c r="C215" s="625"/>
      <c r="D215" s="597"/>
      <c r="E215" s="570"/>
      <c r="F215" s="260" t="s">
        <v>21</v>
      </c>
      <c r="G215" s="424">
        <v>6.1340000000000003</v>
      </c>
      <c r="H215" s="422"/>
      <c r="I215" s="421">
        <f t="shared" ref="I215:I216" si="376">K214+G215+H215</f>
        <v>6.1340000000000003</v>
      </c>
      <c r="J215" s="518"/>
      <c r="K215" s="421">
        <f t="shared" si="349"/>
        <v>6.1340000000000003</v>
      </c>
      <c r="L215" s="286">
        <f t="shared" si="239"/>
        <v>0</v>
      </c>
      <c r="M215" s="423" t="s">
        <v>262</v>
      </c>
      <c r="N215" s="563"/>
      <c r="O215" s="565"/>
      <c r="P215" s="567">
        <f t="shared" si="249"/>
        <v>0</v>
      </c>
      <c r="Q215" s="565">
        <f t="shared" ref="Q215" si="377">+O215-P215</f>
        <v>0</v>
      </c>
      <c r="R215" s="565" t="e">
        <f t="shared" ref="R215" si="378">+P215/O215</f>
        <v>#DIV/0!</v>
      </c>
      <c r="S215" s="565" t="e">
        <f t="shared" ref="S215:S216" si="379">+Q215/P215</f>
        <v>#DIV/0!</v>
      </c>
      <c r="T215" s="427"/>
      <c r="U215" s="177"/>
      <c r="V215" s="177"/>
      <c r="W215" s="177"/>
      <c r="X215" s="177"/>
      <c r="Y215" s="177"/>
      <c r="Z215" s="177"/>
      <c r="AA215" s="245"/>
    </row>
    <row r="216" spans="2:27" s="246" customFormat="1" ht="19.899999999999999" customHeight="1">
      <c r="B216" s="673"/>
      <c r="C216" s="625"/>
      <c r="D216" s="597"/>
      <c r="E216" s="571"/>
      <c r="F216" s="184" t="s">
        <v>22</v>
      </c>
      <c r="G216" s="424">
        <v>7.444</v>
      </c>
      <c r="H216" s="422"/>
      <c r="I216" s="421">
        <f t="shared" si="376"/>
        <v>13.577999999999999</v>
      </c>
      <c r="J216" s="518"/>
      <c r="K216" s="421">
        <f t="shared" si="349"/>
        <v>13.577999999999999</v>
      </c>
      <c r="L216" s="286">
        <f t="shared" si="239"/>
        <v>0</v>
      </c>
      <c r="M216" s="423" t="s">
        <v>262</v>
      </c>
      <c r="N216" s="564"/>
      <c r="O216" s="565"/>
      <c r="P216" s="568">
        <f t="shared" si="249"/>
        <v>0</v>
      </c>
      <c r="Q216" s="565"/>
      <c r="R216" s="565"/>
      <c r="S216" s="565" t="e">
        <f t="shared" si="379"/>
        <v>#DIV/0!</v>
      </c>
      <c r="T216" s="427"/>
      <c r="U216" s="177"/>
      <c r="V216" s="177"/>
      <c r="W216" s="177"/>
      <c r="X216" s="177"/>
      <c r="Y216" s="177"/>
      <c r="Z216" s="177"/>
      <c r="AA216" s="245"/>
    </row>
    <row r="217" spans="2:27" s="246" customFormat="1" ht="19.899999999999999" customHeight="1">
      <c r="B217" s="673"/>
      <c r="C217" s="625"/>
      <c r="D217" s="597"/>
      <c r="E217" s="569" t="s">
        <v>500</v>
      </c>
      <c r="F217" s="184" t="s">
        <v>20</v>
      </c>
      <c r="G217" s="424">
        <v>1.3120000000000001</v>
      </c>
      <c r="H217" s="422"/>
      <c r="I217" s="421">
        <f t="shared" ref="I217" si="380">G217+H217</f>
        <v>1.3120000000000001</v>
      </c>
      <c r="J217" s="518">
        <v>0.621</v>
      </c>
      <c r="K217" s="421"/>
      <c r="L217" s="286">
        <f t="shared" si="239"/>
        <v>0.47332317073170732</v>
      </c>
      <c r="M217" s="423" t="s">
        <v>262</v>
      </c>
      <c r="N217" s="562">
        <f t="shared" ref="N217" si="381">G217+G218+G219</f>
        <v>14.897</v>
      </c>
      <c r="O217" s="565">
        <f t="shared" si="317"/>
        <v>0</v>
      </c>
      <c r="P217" s="566">
        <f t="shared" si="249"/>
        <v>14.897</v>
      </c>
      <c r="Q217" s="565">
        <f t="shared" ref="Q217" si="382">J217+J218+J219</f>
        <v>0.621</v>
      </c>
      <c r="R217" s="565">
        <f t="shared" ref="R217" si="383">P217-Q217</f>
        <v>14.276</v>
      </c>
      <c r="S217" s="565">
        <f t="shared" ref="S217" si="384">Q217/P217</f>
        <v>4.1686245552795861E-2</v>
      </c>
      <c r="T217" s="427"/>
      <c r="U217" s="177"/>
      <c r="V217" s="177"/>
      <c r="W217" s="177"/>
      <c r="X217" s="177"/>
      <c r="Y217" s="177"/>
      <c r="Z217" s="177"/>
      <c r="AA217" s="245"/>
    </row>
    <row r="218" spans="2:27" s="246" customFormat="1" ht="19.899999999999999" customHeight="1">
      <c r="B218" s="673"/>
      <c r="C218" s="625"/>
      <c r="D218" s="597"/>
      <c r="E218" s="570"/>
      <c r="F218" s="260" t="s">
        <v>21</v>
      </c>
      <c r="G218" s="424">
        <v>6.1369999999999996</v>
      </c>
      <c r="H218" s="422"/>
      <c r="I218" s="421">
        <f t="shared" ref="I218:I219" si="385">K217+G218+H218</f>
        <v>6.1369999999999996</v>
      </c>
      <c r="J218" s="518"/>
      <c r="K218" s="421">
        <f t="shared" si="349"/>
        <v>6.1369999999999996</v>
      </c>
      <c r="L218" s="286">
        <f t="shared" si="239"/>
        <v>0</v>
      </c>
      <c r="M218" s="423" t="s">
        <v>262</v>
      </c>
      <c r="N218" s="563"/>
      <c r="O218" s="565"/>
      <c r="P218" s="567">
        <f t="shared" si="249"/>
        <v>0</v>
      </c>
      <c r="Q218" s="565">
        <f t="shared" ref="Q218" si="386">+O218-P218</f>
        <v>0</v>
      </c>
      <c r="R218" s="565" t="e">
        <f t="shared" ref="R218" si="387">+P218/O218</f>
        <v>#DIV/0!</v>
      </c>
      <c r="S218" s="565" t="e">
        <f t="shared" ref="S218:S219" si="388">+Q218/P218</f>
        <v>#DIV/0!</v>
      </c>
      <c r="T218" s="427"/>
      <c r="U218" s="177"/>
      <c r="V218" s="177"/>
      <c r="W218" s="177"/>
      <c r="X218" s="177"/>
      <c r="Y218" s="177"/>
      <c r="Z218" s="177"/>
      <c r="AA218" s="245"/>
    </row>
    <row r="219" spans="2:27" s="246" customFormat="1" ht="19.899999999999999" customHeight="1">
      <c r="B219" s="673"/>
      <c r="C219" s="625"/>
      <c r="D219" s="598"/>
      <c r="E219" s="571"/>
      <c r="F219" s="184" t="s">
        <v>22</v>
      </c>
      <c r="G219" s="424">
        <v>7.4480000000000004</v>
      </c>
      <c r="H219" s="422"/>
      <c r="I219" s="421">
        <f t="shared" si="385"/>
        <v>13.585000000000001</v>
      </c>
      <c r="J219" s="518"/>
      <c r="K219" s="421">
        <f>+I219-J219</f>
        <v>13.585000000000001</v>
      </c>
      <c r="L219" s="286">
        <f t="shared" si="239"/>
        <v>0</v>
      </c>
      <c r="M219" s="423" t="s">
        <v>262</v>
      </c>
      <c r="N219" s="564"/>
      <c r="O219" s="565"/>
      <c r="P219" s="568">
        <f t="shared" si="249"/>
        <v>0</v>
      </c>
      <c r="Q219" s="565"/>
      <c r="R219" s="565"/>
      <c r="S219" s="565" t="e">
        <f t="shared" si="388"/>
        <v>#DIV/0!</v>
      </c>
      <c r="T219" s="427"/>
      <c r="U219" s="177"/>
      <c r="V219" s="177"/>
      <c r="W219" s="177"/>
      <c r="X219" s="177"/>
      <c r="Y219" s="177"/>
      <c r="Z219" s="177"/>
      <c r="AA219" s="245"/>
    </row>
    <row r="220" spans="2:27" s="174" customFormat="1" ht="21" customHeight="1">
      <c r="B220" s="673"/>
      <c r="C220" s="625"/>
      <c r="D220" s="596" t="s">
        <v>345</v>
      </c>
      <c r="E220" s="572" t="s">
        <v>494</v>
      </c>
      <c r="F220" s="425" t="s">
        <v>20</v>
      </c>
      <c r="G220" s="424">
        <v>1.31</v>
      </c>
      <c r="H220" s="422"/>
      <c r="I220" s="421">
        <f t="shared" ref="I220" si="389">G220+H220</f>
        <v>1.31</v>
      </c>
      <c r="J220" s="518"/>
      <c r="K220" s="421">
        <f>I220-J220</f>
        <v>1.31</v>
      </c>
      <c r="L220" s="286">
        <f t="shared" si="239"/>
        <v>0</v>
      </c>
      <c r="M220" s="423" t="s">
        <v>262</v>
      </c>
      <c r="N220" s="562">
        <f t="shared" ref="N220" si="390">G220+G221+G222</f>
        <v>14.884</v>
      </c>
      <c r="O220" s="565">
        <f t="shared" si="326"/>
        <v>0</v>
      </c>
      <c r="P220" s="566">
        <f t="shared" si="249"/>
        <v>14.884</v>
      </c>
      <c r="Q220" s="565">
        <f t="shared" ref="Q220" si="391">J220+J221+J222</f>
        <v>0</v>
      </c>
      <c r="R220" s="565">
        <f t="shared" ref="R220" si="392">P220-Q220</f>
        <v>14.884</v>
      </c>
      <c r="S220" s="565">
        <f t="shared" ref="S220" si="393">Q220/P220</f>
        <v>0</v>
      </c>
      <c r="T220" s="427"/>
      <c r="U220" s="177"/>
      <c r="V220" s="177"/>
      <c r="W220" s="177"/>
      <c r="X220" s="177"/>
      <c r="Y220" s="177"/>
      <c r="Z220" s="177"/>
      <c r="AA220" s="173"/>
    </row>
    <row r="221" spans="2:27" s="174" customFormat="1" ht="19.899999999999999" customHeight="1">
      <c r="B221" s="673"/>
      <c r="C221" s="625"/>
      <c r="D221" s="597"/>
      <c r="E221" s="573"/>
      <c r="F221" s="260" t="s">
        <v>21</v>
      </c>
      <c r="G221" s="424">
        <v>6.1319999999999997</v>
      </c>
      <c r="H221" s="422"/>
      <c r="I221" s="421">
        <f t="shared" ref="I221:I222" si="394">K220+G221+H221</f>
        <v>7.4420000000000002</v>
      </c>
      <c r="J221" s="518"/>
      <c r="K221" s="421">
        <f>+I221-J221</f>
        <v>7.4420000000000002</v>
      </c>
      <c r="L221" s="286">
        <f t="shared" si="239"/>
        <v>0</v>
      </c>
      <c r="M221" s="423" t="s">
        <v>262</v>
      </c>
      <c r="N221" s="563"/>
      <c r="O221" s="565"/>
      <c r="P221" s="567">
        <f t="shared" si="249"/>
        <v>0</v>
      </c>
      <c r="Q221" s="565">
        <f t="shared" ref="Q221" si="395">+O221-P221</f>
        <v>0</v>
      </c>
      <c r="R221" s="565" t="e">
        <f t="shared" ref="R221" si="396">+P221/O221</f>
        <v>#DIV/0!</v>
      </c>
      <c r="S221" s="565" t="e">
        <f t="shared" ref="S221:S222" si="397">+Q221/P221</f>
        <v>#DIV/0!</v>
      </c>
      <c r="T221" s="427"/>
      <c r="U221" s="177"/>
      <c r="V221" s="177"/>
      <c r="W221" s="177"/>
      <c r="X221" s="177"/>
      <c r="Y221" s="177"/>
      <c r="Z221" s="177"/>
      <c r="AA221" s="173"/>
    </row>
    <row r="222" spans="2:27" s="246" customFormat="1" ht="19.899999999999999" customHeight="1">
      <c r="B222" s="673"/>
      <c r="C222" s="625"/>
      <c r="D222" s="597"/>
      <c r="E222" s="574"/>
      <c r="F222" s="260" t="s">
        <v>22</v>
      </c>
      <c r="G222" s="424">
        <v>7.4420000000000002</v>
      </c>
      <c r="H222" s="422"/>
      <c r="I222" s="421">
        <f t="shared" si="394"/>
        <v>14.884</v>
      </c>
      <c r="J222" s="518"/>
      <c r="K222" s="421">
        <f>+I222-J222</f>
        <v>14.884</v>
      </c>
      <c r="L222" s="286">
        <f t="shared" si="239"/>
        <v>0</v>
      </c>
      <c r="M222" s="423" t="s">
        <v>262</v>
      </c>
      <c r="N222" s="564"/>
      <c r="O222" s="565"/>
      <c r="P222" s="568">
        <f t="shared" si="249"/>
        <v>0</v>
      </c>
      <c r="Q222" s="565"/>
      <c r="R222" s="565"/>
      <c r="S222" s="565" t="e">
        <f t="shared" si="397"/>
        <v>#DIV/0!</v>
      </c>
      <c r="T222" s="427"/>
      <c r="U222" s="177"/>
      <c r="V222" s="177"/>
      <c r="W222" s="177"/>
      <c r="X222" s="177"/>
      <c r="Y222" s="177"/>
      <c r="Z222" s="177"/>
      <c r="AA222" s="245"/>
    </row>
    <row r="223" spans="2:27" s="246" customFormat="1" ht="19.899999999999999" customHeight="1">
      <c r="B223" s="673"/>
      <c r="C223" s="625"/>
      <c r="D223" s="597"/>
      <c r="E223" s="572" t="s">
        <v>495</v>
      </c>
      <c r="F223" s="260" t="s">
        <v>20</v>
      </c>
      <c r="G223" s="424">
        <v>1.31</v>
      </c>
      <c r="H223" s="422"/>
      <c r="I223" s="421">
        <f t="shared" ref="I223" si="398">G223+H223</f>
        <v>1.31</v>
      </c>
      <c r="J223" s="518"/>
      <c r="K223" s="421"/>
      <c r="L223" s="286">
        <f t="shared" si="239"/>
        <v>0</v>
      </c>
      <c r="M223" s="423" t="s">
        <v>262</v>
      </c>
      <c r="N223" s="562">
        <f t="shared" ref="N223" si="399">G223+G224+G225</f>
        <v>14.89</v>
      </c>
      <c r="O223" s="565">
        <f t="shared" si="335"/>
        <v>0</v>
      </c>
      <c r="P223" s="566">
        <f t="shared" si="249"/>
        <v>14.89</v>
      </c>
      <c r="Q223" s="565">
        <f t="shared" ref="Q223" si="400">J223+J224+J225</f>
        <v>0</v>
      </c>
      <c r="R223" s="565">
        <f t="shared" ref="R223" si="401">P223-Q223</f>
        <v>14.89</v>
      </c>
      <c r="S223" s="565">
        <f t="shared" ref="S223" si="402">Q223/P223</f>
        <v>0</v>
      </c>
      <c r="T223" s="427"/>
      <c r="U223" s="177"/>
      <c r="V223" s="177"/>
      <c r="W223" s="177"/>
      <c r="X223" s="177"/>
      <c r="Y223" s="177"/>
      <c r="Z223" s="177"/>
      <c r="AA223" s="245"/>
    </row>
    <row r="224" spans="2:27" s="246" customFormat="1" ht="19.899999999999999" customHeight="1">
      <c r="B224" s="673"/>
      <c r="C224" s="625"/>
      <c r="D224" s="597"/>
      <c r="E224" s="573"/>
      <c r="F224" s="260" t="s">
        <v>21</v>
      </c>
      <c r="G224" s="424">
        <v>6.1349999999999998</v>
      </c>
      <c r="H224" s="422"/>
      <c r="I224" s="421">
        <f t="shared" ref="I224:I225" si="403">K223+G224+H224</f>
        <v>6.1349999999999998</v>
      </c>
      <c r="J224" s="518"/>
      <c r="K224" s="421">
        <f>+I224-J224</f>
        <v>6.1349999999999998</v>
      </c>
      <c r="L224" s="286">
        <f t="shared" si="239"/>
        <v>0</v>
      </c>
      <c r="M224" s="423" t="s">
        <v>262</v>
      </c>
      <c r="N224" s="563"/>
      <c r="O224" s="565"/>
      <c r="P224" s="567">
        <f t="shared" si="249"/>
        <v>0</v>
      </c>
      <c r="Q224" s="565">
        <f t="shared" ref="Q224" si="404">+O224-P224</f>
        <v>0</v>
      </c>
      <c r="R224" s="565" t="e">
        <f t="shared" ref="R224" si="405">+P224/O224</f>
        <v>#DIV/0!</v>
      </c>
      <c r="S224" s="565" t="e">
        <f t="shared" ref="S224:S225" si="406">+Q224/P224</f>
        <v>#DIV/0!</v>
      </c>
      <c r="T224" s="427"/>
      <c r="U224" s="177"/>
      <c r="V224" s="177"/>
      <c r="W224" s="177"/>
      <c r="X224" s="177"/>
      <c r="Y224" s="177"/>
      <c r="Z224" s="177"/>
      <c r="AA224" s="245"/>
    </row>
    <row r="225" spans="2:27" s="174" customFormat="1" ht="19.899999999999999" customHeight="1">
      <c r="B225" s="673"/>
      <c r="C225" s="625"/>
      <c r="D225" s="598"/>
      <c r="E225" s="574"/>
      <c r="F225" s="260" t="s">
        <v>22</v>
      </c>
      <c r="G225" s="424">
        <v>7.4450000000000003</v>
      </c>
      <c r="H225" s="422"/>
      <c r="I225" s="421">
        <f t="shared" si="403"/>
        <v>13.58</v>
      </c>
      <c r="J225" s="518"/>
      <c r="K225" s="421">
        <f>+I225-J225</f>
        <v>13.58</v>
      </c>
      <c r="L225" s="286">
        <f t="shared" si="239"/>
        <v>0</v>
      </c>
      <c r="M225" s="423" t="s">
        <v>262</v>
      </c>
      <c r="N225" s="564"/>
      <c r="O225" s="565"/>
      <c r="P225" s="568">
        <f t="shared" si="249"/>
        <v>0</v>
      </c>
      <c r="Q225" s="565"/>
      <c r="R225" s="565"/>
      <c r="S225" s="565" t="e">
        <f t="shared" si="406"/>
        <v>#DIV/0!</v>
      </c>
      <c r="T225" s="427"/>
      <c r="U225" s="177"/>
      <c r="V225" s="177"/>
      <c r="W225" s="177"/>
      <c r="X225" s="177"/>
      <c r="Y225" s="177"/>
      <c r="Z225" s="177"/>
      <c r="AA225" s="173"/>
    </row>
    <row r="226" spans="2:27" s="174" customFormat="1" ht="19.5" customHeight="1">
      <c r="B226" s="673"/>
      <c r="C226" s="625"/>
      <c r="D226" s="596" t="s">
        <v>346</v>
      </c>
      <c r="E226" s="569" t="s">
        <v>492</v>
      </c>
      <c r="F226" s="260" t="s">
        <v>20</v>
      </c>
      <c r="G226" s="424">
        <v>1.31</v>
      </c>
      <c r="H226" s="422"/>
      <c r="I226" s="421">
        <f t="shared" ref="I226" si="407">G226+H226</f>
        <v>1.31</v>
      </c>
      <c r="J226" s="518">
        <v>1.7550000000000001</v>
      </c>
      <c r="K226" s="422">
        <f t="shared" ref="K226" si="408">I226-J226</f>
        <v>-0.44500000000000006</v>
      </c>
      <c r="L226" s="286">
        <f t="shared" si="239"/>
        <v>1.3396946564885497</v>
      </c>
      <c r="M226" s="423">
        <v>43858</v>
      </c>
      <c r="N226" s="562">
        <f t="shared" ref="N226" si="409">G226+G227+G228</f>
        <v>14.884</v>
      </c>
      <c r="O226" s="565">
        <f t="shared" si="344"/>
        <v>0</v>
      </c>
      <c r="P226" s="566">
        <f t="shared" si="249"/>
        <v>14.884</v>
      </c>
      <c r="Q226" s="565">
        <f t="shared" ref="Q226" si="410">J226+J227+J228</f>
        <v>1.7550000000000001</v>
      </c>
      <c r="R226" s="565">
        <f t="shared" ref="R226" si="411">P226-Q226</f>
        <v>13.129</v>
      </c>
      <c r="S226" s="565">
        <f t="shared" ref="S226" si="412">Q226/P226</f>
        <v>0.11791185165278152</v>
      </c>
      <c r="T226" s="427"/>
      <c r="U226" s="177"/>
      <c r="V226" s="177"/>
      <c r="W226" s="177"/>
      <c r="X226" s="177"/>
      <c r="Y226" s="177"/>
      <c r="Z226" s="177"/>
      <c r="AA226" s="173"/>
    </row>
    <row r="227" spans="2:27" s="174" customFormat="1" ht="19.899999999999999" customHeight="1">
      <c r="B227" s="673"/>
      <c r="C227" s="625"/>
      <c r="D227" s="597"/>
      <c r="E227" s="570"/>
      <c r="F227" s="260" t="s">
        <v>21</v>
      </c>
      <c r="G227" s="424">
        <v>6.1319999999999997</v>
      </c>
      <c r="H227" s="422"/>
      <c r="I227" s="421">
        <f t="shared" ref="I227:I228" si="413">K226+G227+H227</f>
        <v>5.6869999999999994</v>
      </c>
      <c r="J227" s="518"/>
      <c r="K227" s="421">
        <f>+I227-J227</f>
        <v>5.6869999999999994</v>
      </c>
      <c r="L227" s="286">
        <f t="shared" si="239"/>
        <v>0</v>
      </c>
      <c r="M227" s="423" t="s">
        <v>262</v>
      </c>
      <c r="N227" s="563"/>
      <c r="O227" s="565"/>
      <c r="P227" s="567">
        <f t="shared" si="249"/>
        <v>0</v>
      </c>
      <c r="Q227" s="565">
        <f t="shared" ref="Q227" si="414">+O227-P227</f>
        <v>0</v>
      </c>
      <c r="R227" s="565" t="e">
        <f t="shared" ref="R227" si="415">+P227/O227</f>
        <v>#DIV/0!</v>
      </c>
      <c r="S227" s="565" t="e">
        <f t="shared" ref="S227:S228" si="416">+Q227/P227</f>
        <v>#DIV/0!</v>
      </c>
      <c r="T227" s="427"/>
      <c r="U227" s="177"/>
      <c r="V227" s="177"/>
      <c r="W227" s="177"/>
      <c r="X227" s="177"/>
      <c r="Y227" s="177"/>
      <c r="Z227" s="177"/>
      <c r="AA227" s="173"/>
    </row>
    <row r="228" spans="2:27" s="246" customFormat="1" ht="19.899999999999999" customHeight="1">
      <c r="B228" s="673"/>
      <c r="C228" s="625"/>
      <c r="D228" s="597"/>
      <c r="E228" s="571"/>
      <c r="F228" s="260" t="s">
        <v>22</v>
      </c>
      <c r="G228" s="424">
        <v>7.4420000000000002</v>
      </c>
      <c r="H228" s="422"/>
      <c r="I228" s="421">
        <f t="shared" si="413"/>
        <v>13.129</v>
      </c>
      <c r="J228" s="518"/>
      <c r="K228" s="421">
        <f t="shared" ref="K228" si="417">+I228-J228</f>
        <v>13.129</v>
      </c>
      <c r="L228" s="286">
        <f t="shared" si="239"/>
        <v>0</v>
      </c>
      <c r="M228" s="423" t="s">
        <v>262</v>
      </c>
      <c r="N228" s="564"/>
      <c r="O228" s="565"/>
      <c r="P228" s="568">
        <f t="shared" si="249"/>
        <v>0</v>
      </c>
      <c r="Q228" s="565"/>
      <c r="R228" s="565"/>
      <c r="S228" s="565" t="e">
        <f t="shared" si="416"/>
        <v>#DIV/0!</v>
      </c>
      <c r="T228" s="427"/>
      <c r="U228" s="177"/>
      <c r="V228" s="177"/>
      <c r="W228" s="177"/>
      <c r="X228" s="177"/>
      <c r="Y228" s="177"/>
      <c r="Z228" s="177"/>
      <c r="AA228" s="245"/>
    </row>
    <row r="229" spans="2:27" s="246" customFormat="1" ht="19.899999999999999" customHeight="1">
      <c r="B229" s="673"/>
      <c r="C229" s="625"/>
      <c r="D229" s="597"/>
      <c r="E229" s="569" t="s">
        <v>493</v>
      </c>
      <c r="F229" s="260" t="s">
        <v>20</v>
      </c>
      <c r="G229" s="424">
        <v>1.3109999999999999</v>
      </c>
      <c r="H229" s="422"/>
      <c r="I229" s="421">
        <f t="shared" ref="I229" si="418">G229+H229</f>
        <v>1.3109999999999999</v>
      </c>
      <c r="J229" s="518"/>
      <c r="K229" s="421"/>
      <c r="L229" s="286">
        <f t="shared" si="239"/>
        <v>0</v>
      </c>
      <c r="M229" s="423" t="s">
        <v>262</v>
      </c>
      <c r="N229" s="562">
        <f t="shared" ref="N229" si="419">G229+G230+G231</f>
        <v>14.893000000000001</v>
      </c>
      <c r="O229" s="565">
        <f t="shared" si="354"/>
        <v>0</v>
      </c>
      <c r="P229" s="566">
        <f t="shared" si="249"/>
        <v>14.893000000000001</v>
      </c>
      <c r="Q229" s="565">
        <f t="shared" ref="Q229" si="420">J229+J230+J231</f>
        <v>0</v>
      </c>
      <c r="R229" s="565">
        <f t="shared" ref="R229" si="421">P229-Q229</f>
        <v>14.893000000000001</v>
      </c>
      <c r="S229" s="565">
        <f t="shared" ref="S229" si="422">Q229/P229</f>
        <v>0</v>
      </c>
      <c r="T229" s="427"/>
      <c r="U229" s="177"/>
      <c r="V229" s="177"/>
      <c r="W229" s="177"/>
      <c r="X229" s="177"/>
      <c r="Y229" s="177"/>
      <c r="Z229" s="177"/>
      <c r="AA229" s="245"/>
    </row>
    <row r="230" spans="2:27" s="246" customFormat="1" ht="19.899999999999999" customHeight="1">
      <c r="B230" s="673"/>
      <c r="C230" s="625"/>
      <c r="D230" s="597"/>
      <c r="E230" s="570"/>
      <c r="F230" s="260" t="s">
        <v>21</v>
      </c>
      <c r="G230" s="424">
        <v>6.1360000000000001</v>
      </c>
      <c r="H230" s="422"/>
      <c r="I230" s="421">
        <f t="shared" ref="I230:I231" si="423">K229+G230+H230</f>
        <v>6.1360000000000001</v>
      </c>
      <c r="J230" s="518"/>
      <c r="K230" s="421">
        <f>+I230-J230</f>
        <v>6.1360000000000001</v>
      </c>
      <c r="L230" s="286">
        <f t="shared" si="239"/>
        <v>0</v>
      </c>
      <c r="M230" s="423" t="s">
        <v>262</v>
      </c>
      <c r="N230" s="563"/>
      <c r="O230" s="565"/>
      <c r="P230" s="567">
        <f t="shared" si="249"/>
        <v>0</v>
      </c>
      <c r="Q230" s="565">
        <f t="shared" ref="Q230" si="424">+O230-P230</f>
        <v>0</v>
      </c>
      <c r="R230" s="565" t="e">
        <f t="shared" ref="R230" si="425">+P230/O230</f>
        <v>#DIV/0!</v>
      </c>
      <c r="S230" s="565" t="e">
        <f t="shared" ref="S230:S231" si="426">+Q230/P230</f>
        <v>#DIV/0!</v>
      </c>
      <c r="T230" s="427"/>
      <c r="U230" s="177"/>
      <c r="V230" s="177"/>
      <c r="W230" s="177"/>
      <c r="X230" s="177"/>
      <c r="Y230" s="177"/>
      <c r="Z230" s="177"/>
      <c r="AA230" s="245"/>
    </row>
    <row r="231" spans="2:27" s="174" customFormat="1" ht="19.899999999999999" customHeight="1">
      <c r="B231" s="673"/>
      <c r="C231" s="625"/>
      <c r="D231" s="598"/>
      <c r="E231" s="571"/>
      <c r="F231" s="260" t="s">
        <v>22</v>
      </c>
      <c r="G231" s="424">
        <v>7.4459999999999997</v>
      </c>
      <c r="H231" s="422"/>
      <c r="I231" s="421">
        <f t="shared" si="423"/>
        <v>13.582000000000001</v>
      </c>
      <c r="J231" s="518"/>
      <c r="K231" s="422">
        <f t="shared" ref="K231" si="427">I231-J231</f>
        <v>13.582000000000001</v>
      </c>
      <c r="L231" s="286">
        <f t="shared" si="239"/>
        <v>0</v>
      </c>
      <c r="M231" s="423" t="s">
        <v>262</v>
      </c>
      <c r="N231" s="564"/>
      <c r="O231" s="565"/>
      <c r="P231" s="568">
        <f t="shared" si="249"/>
        <v>0</v>
      </c>
      <c r="Q231" s="565"/>
      <c r="R231" s="565"/>
      <c r="S231" s="565" t="e">
        <f t="shared" si="426"/>
        <v>#DIV/0!</v>
      </c>
      <c r="T231" s="431"/>
      <c r="U231" s="455"/>
      <c r="V231" s="455"/>
      <c r="W231" s="455"/>
      <c r="X231" s="177"/>
      <c r="Y231" s="177"/>
      <c r="Z231" s="177"/>
      <c r="AA231" s="173"/>
    </row>
    <row r="232" spans="2:27" s="246" customFormat="1" ht="19.899999999999999" customHeight="1">
      <c r="B232" s="673"/>
      <c r="C232" s="625"/>
      <c r="D232" s="584" t="s">
        <v>298</v>
      </c>
      <c r="E232" s="585"/>
      <c r="F232" s="260" t="s">
        <v>20</v>
      </c>
      <c r="G232" s="424">
        <v>3.93</v>
      </c>
      <c r="H232" s="422"/>
      <c r="I232" s="421">
        <f t="shared" ref="I232" si="428">G232+H232</f>
        <v>3.93</v>
      </c>
      <c r="J232" s="518">
        <v>1.1380000000000001</v>
      </c>
      <c r="K232" s="422"/>
      <c r="L232" s="286">
        <f t="shared" si="239"/>
        <v>0.28956743002544533</v>
      </c>
      <c r="M232" s="423" t="s">
        <v>262</v>
      </c>
      <c r="N232" s="562">
        <f t="shared" ref="N232:O232" si="429">G232+G233+G234</f>
        <v>44.664999999999999</v>
      </c>
      <c r="O232" s="565">
        <f t="shared" si="429"/>
        <v>0</v>
      </c>
      <c r="P232" s="566">
        <f t="shared" si="249"/>
        <v>44.664999999999999</v>
      </c>
      <c r="Q232" s="565">
        <f t="shared" ref="Q232" si="430">J232+J233+J234</f>
        <v>1.1380000000000001</v>
      </c>
      <c r="R232" s="565">
        <f t="shared" ref="R232" si="431">P232-Q232</f>
        <v>43.527000000000001</v>
      </c>
      <c r="S232" s="565">
        <f t="shared" ref="S232" si="432">Q232/P232</f>
        <v>2.5478562632934069E-2</v>
      </c>
      <c r="T232" s="431"/>
      <c r="U232" s="455"/>
      <c r="V232" s="455"/>
      <c r="W232" s="455"/>
      <c r="X232" s="177"/>
      <c r="Y232" s="177"/>
      <c r="Z232" s="177"/>
      <c r="AA232" s="245"/>
    </row>
    <row r="233" spans="2:27" s="174" customFormat="1" ht="19.899999999999999" customHeight="1">
      <c r="B233" s="673"/>
      <c r="C233" s="625"/>
      <c r="D233" s="586"/>
      <c r="E233" s="587"/>
      <c r="F233" s="184" t="s">
        <v>21</v>
      </c>
      <c r="G233" s="447">
        <v>18.402000000000001</v>
      </c>
      <c r="H233" s="422"/>
      <c r="I233" s="421">
        <f t="shared" ref="I233:I234" si="433">K232+G233+H233</f>
        <v>18.402000000000001</v>
      </c>
      <c r="J233" s="518"/>
      <c r="K233" s="422">
        <f t="shared" ref="K233:K244" si="434">I233-J233</f>
        <v>18.402000000000001</v>
      </c>
      <c r="L233" s="286">
        <f t="shared" ref="L233:L296" si="435">J233/I233</f>
        <v>0</v>
      </c>
      <c r="M233" s="423" t="s">
        <v>262</v>
      </c>
      <c r="N233" s="563"/>
      <c r="O233" s="565"/>
      <c r="P233" s="567">
        <f t="shared" si="249"/>
        <v>0</v>
      </c>
      <c r="Q233" s="565">
        <f t="shared" ref="Q233" si="436">+O233-P233</f>
        <v>0</v>
      </c>
      <c r="R233" s="565" t="e">
        <f t="shared" ref="R233" si="437">+P233/O233</f>
        <v>#DIV/0!</v>
      </c>
      <c r="S233" s="565" t="e">
        <f t="shared" ref="S233:S234" si="438">+Q233/P233</f>
        <v>#DIV/0!</v>
      </c>
      <c r="T233" s="431"/>
      <c r="U233" s="455"/>
      <c r="V233" s="455"/>
      <c r="W233" s="455"/>
      <c r="X233" s="177"/>
      <c r="Y233" s="177"/>
      <c r="Z233" s="177"/>
      <c r="AA233" s="173"/>
    </row>
    <row r="234" spans="2:27" s="174" customFormat="1" ht="19.899999999999999" customHeight="1">
      <c r="B234" s="673"/>
      <c r="C234" s="625"/>
      <c r="D234" s="588"/>
      <c r="E234" s="589"/>
      <c r="F234" s="184" t="s">
        <v>22</v>
      </c>
      <c r="G234" s="447">
        <v>22.332999999999998</v>
      </c>
      <c r="H234" s="422"/>
      <c r="I234" s="421">
        <f t="shared" si="433"/>
        <v>40.734999999999999</v>
      </c>
      <c r="J234" s="518"/>
      <c r="K234" s="422">
        <f t="shared" si="434"/>
        <v>40.734999999999999</v>
      </c>
      <c r="L234" s="286">
        <f t="shared" si="435"/>
        <v>0</v>
      </c>
      <c r="M234" s="423" t="s">
        <v>262</v>
      </c>
      <c r="N234" s="564"/>
      <c r="O234" s="565"/>
      <c r="P234" s="568">
        <f t="shared" si="249"/>
        <v>0</v>
      </c>
      <c r="Q234" s="565"/>
      <c r="R234" s="565"/>
      <c r="S234" s="565" t="e">
        <f t="shared" si="438"/>
        <v>#DIV/0!</v>
      </c>
      <c r="T234" s="432"/>
      <c r="U234" s="453"/>
      <c r="V234" s="455"/>
      <c r="W234" s="455"/>
      <c r="X234" s="177"/>
      <c r="Y234" s="177"/>
      <c r="Z234" s="177"/>
      <c r="AA234" s="173"/>
    </row>
    <row r="235" spans="2:27" s="246" customFormat="1" ht="19.899999999999999" customHeight="1">
      <c r="B235" s="673"/>
      <c r="C235" s="625" t="s">
        <v>305</v>
      </c>
      <c r="D235" s="590" t="s">
        <v>347</v>
      </c>
      <c r="E235" s="591"/>
      <c r="F235" s="260" t="s">
        <v>20</v>
      </c>
      <c r="G235" s="447">
        <v>44.015999999999998</v>
      </c>
      <c r="H235" s="422"/>
      <c r="I235" s="421">
        <f t="shared" ref="I235" si="439">G235+H235</f>
        <v>44.015999999999998</v>
      </c>
      <c r="J235" s="518">
        <v>33.194999999999993</v>
      </c>
      <c r="K235" s="422">
        <f t="shared" si="434"/>
        <v>10.821000000000005</v>
      </c>
      <c r="L235" s="286">
        <f t="shared" si="435"/>
        <v>0.75415757906215908</v>
      </c>
      <c r="M235" s="423" t="s">
        <v>262</v>
      </c>
      <c r="N235" s="562">
        <f t="shared" ref="N235:O256" si="440">G235+G236+G237</f>
        <v>500.18700000000001</v>
      </c>
      <c r="O235" s="565">
        <f t="shared" si="440"/>
        <v>0</v>
      </c>
      <c r="P235" s="566">
        <f t="shared" si="249"/>
        <v>500.18700000000001</v>
      </c>
      <c r="Q235" s="565">
        <f t="shared" ref="Q235" si="441">J235+J236+J237</f>
        <v>33.194999999999993</v>
      </c>
      <c r="R235" s="565">
        <f t="shared" ref="R235" si="442">P235-Q235</f>
        <v>466.99200000000002</v>
      </c>
      <c r="S235" s="565">
        <f t="shared" ref="S235" si="443">Q235/P235</f>
        <v>6.6365179422895826E-2</v>
      </c>
      <c r="T235" s="432"/>
      <c r="U235" s="453"/>
      <c r="V235" s="455"/>
      <c r="W235" s="455"/>
      <c r="X235" s="177"/>
      <c r="Y235" s="177"/>
      <c r="Z235" s="177"/>
      <c r="AA235" s="245"/>
    </row>
    <row r="236" spans="2:27" s="174" customFormat="1" ht="19.899999999999999" customHeight="1">
      <c r="B236" s="673"/>
      <c r="C236" s="625"/>
      <c r="D236" s="592"/>
      <c r="E236" s="593"/>
      <c r="F236" s="184" t="s">
        <v>21</v>
      </c>
      <c r="G236" s="447">
        <v>206.077</v>
      </c>
      <c r="H236" s="422"/>
      <c r="I236" s="421">
        <f t="shared" ref="I236:I237" si="444">K235+G236+H236</f>
        <v>216.898</v>
      </c>
      <c r="J236" s="518"/>
      <c r="K236" s="422">
        <f t="shared" si="434"/>
        <v>216.898</v>
      </c>
      <c r="L236" s="286">
        <f t="shared" si="435"/>
        <v>0</v>
      </c>
      <c r="M236" s="423" t="s">
        <v>262</v>
      </c>
      <c r="N236" s="563"/>
      <c r="O236" s="565"/>
      <c r="P236" s="567">
        <f t="shared" si="249"/>
        <v>0</v>
      </c>
      <c r="Q236" s="565">
        <f t="shared" ref="Q236" si="445">+O236-P236</f>
        <v>0</v>
      </c>
      <c r="R236" s="565" t="e">
        <f t="shared" ref="R236" si="446">+P236/O236</f>
        <v>#DIV/0!</v>
      </c>
      <c r="S236" s="565" t="e">
        <f t="shared" ref="S236:S237" si="447">+Q236/P236</f>
        <v>#DIV/0!</v>
      </c>
      <c r="T236" s="431"/>
      <c r="U236" s="455"/>
      <c r="V236" s="455"/>
      <c r="W236" s="455"/>
      <c r="X236" s="177"/>
      <c r="Y236" s="177"/>
      <c r="Z236" s="177"/>
      <c r="AA236" s="173"/>
    </row>
    <row r="237" spans="2:27" s="246" customFormat="1" ht="19.899999999999999" customHeight="1">
      <c r="B237" s="673"/>
      <c r="C237" s="625"/>
      <c r="D237" s="594"/>
      <c r="E237" s="595"/>
      <c r="F237" s="184" t="s">
        <v>22</v>
      </c>
      <c r="G237" s="447">
        <v>250.09399999999999</v>
      </c>
      <c r="H237" s="422"/>
      <c r="I237" s="421">
        <f t="shared" si="444"/>
        <v>466.99199999999996</v>
      </c>
      <c r="J237" s="518"/>
      <c r="K237" s="422">
        <f t="shared" si="434"/>
        <v>466.99199999999996</v>
      </c>
      <c r="L237" s="286">
        <f t="shared" si="435"/>
        <v>0</v>
      </c>
      <c r="M237" s="423" t="s">
        <v>262</v>
      </c>
      <c r="N237" s="564"/>
      <c r="O237" s="565"/>
      <c r="P237" s="568">
        <f t="shared" ref="P237:P300" si="448">+N237+O237</f>
        <v>0</v>
      </c>
      <c r="Q237" s="565"/>
      <c r="R237" s="565"/>
      <c r="S237" s="565" t="e">
        <f t="shared" si="447"/>
        <v>#DIV/0!</v>
      </c>
      <c r="T237" s="431"/>
      <c r="U237" s="455"/>
      <c r="V237" s="455"/>
      <c r="W237" s="455"/>
      <c r="X237" s="177"/>
      <c r="Y237" s="177"/>
      <c r="Z237" s="177"/>
      <c r="AA237" s="245"/>
    </row>
    <row r="238" spans="2:27" s="246" customFormat="1" ht="19.899999999999999" customHeight="1">
      <c r="B238" s="673"/>
      <c r="C238" s="625"/>
      <c r="D238" s="556" t="s">
        <v>348</v>
      </c>
      <c r="E238" s="557"/>
      <c r="F238" s="184" t="s">
        <v>20</v>
      </c>
      <c r="G238" s="447">
        <v>78.861999999999995</v>
      </c>
      <c r="H238" s="422"/>
      <c r="I238" s="421">
        <f t="shared" ref="I238" si="449">G238+H238</f>
        <v>78.861999999999995</v>
      </c>
      <c r="J238" s="518">
        <v>71.820000000000078</v>
      </c>
      <c r="K238" s="422">
        <f t="shared" si="434"/>
        <v>7.0419999999999163</v>
      </c>
      <c r="L238" s="286">
        <f t="shared" si="435"/>
        <v>0.91070477543049988</v>
      </c>
      <c r="M238" s="423" t="s">
        <v>262</v>
      </c>
      <c r="N238" s="562">
        <f t="shared" ref="N238:O238" si="450">G238+G239+G240</f>
        <v>896.15899999999988</v>
      </c>
      <c r="O238" s="565">
        <f t="shared" si="450"/>
        <v>0</v>
      </c>
      <c r="P238" s="566">
        <f t="shared" si="448"/>
        <v>896.15899999999988</v>
      </c>
      <c r="Q238" s="565">
        <f t="shared" ref="Q238" si="451">J238+J239+J240</f>
        <v>71.820000000000078</v>
      </c>
      <c r="R238" s="565">
        <f t="shared" ref="R238" si="452">P238-Q238</f>
        <v>824.33899999999983</v>
      </c>
      <c r="S238" s="565">
        <f t="shared" ref="S238" si="453">Q238/P238</f>
        <v>8.0142028367733945E-2</v>
      </c>
      <c r="T238" s="431"/>
      <c r="U238" s="455"/>
      <c r="V238" s="455"/>
      <c r="W238" s="455"/>
      <c r="X238" s="177"/>
      <c r="Y238" s="177"/>
      <c r="Z238" s="177"/>
      <c r="AA238" s="245"/>
    </row>
    <row r="239" spans="2:27" s="174" customFormat="1" ht="19.899999999999999" customHeight="1">
      <c r="B239" s="673"/>
      <c r="C239" s="625"/>
      <c r="D239" s="558"/>
      <c r="E239" s="559"/>
      <c r="F239" s="184" t="s">
        <v>21</v>
      </c>
      <c r="G239" s="447">
        <v>369.21699999999998</v>
      </c>
      <c r="H239" s="422"/>
      <c r="I239" s="421">
        <f t="shared" ref="I239:I240" si="454">K238+G239+H239</f>
        <v>376.2589999999999</v>
      </c>
      <c r="J239" s="518"/>
      <c r="K239" s="422">
        <f t="shared" si="434"/>
        <v>376.2589999999999</v>
      </c>
      <c r="L239" s="286">
        <f t="shared" si="435"/>
        <v>0</v>
      </c>
      <c r="M239" s="423" t="s">
        <v>262</v>
      </c>
      <c r="N239" s="563"/>
      <c r="O239" s="565"/>
      <c r="P239" s="567">
        <f t="shared" si="448"/>
        <v>0</v>
      </c>
      <c r="Q239" s="565">
        <f t="shared" ref="Q239" si="455">+O239-P239</f>
        <v>0</v>
      </c>
      <c r="R239" s="565" t="e">
        <f t="shared" ref="R239" si="456">+P239/O239</f>
        <v>#DIV/0!</v>
      </c>
      <c r="S239" s="565" t="e">
        <f t="shared" ref="S239:S240" si="457">+Q239/P239</f>
        <v>#DIV/0!</v>
      </c>
      <c r="T239" s="431"/>
      <c r="U239" s="455"/>
      <c r="V239" s="455"/>
      <c r="W239" s="455"/>
      <c r="X239" s="177"/>
      <c r="Y239" s="177"/>
      <c r="Z239" s="177"/>
      <c r="AA239" s="173"/>
    </row>
    <row r="240" spans="2:27" s="174" customFormat="1" ht="19.899999999999999" customHeight="1">
      <c r="B240" s="673"/>
      <c r="C240" s="625"/>
      <c r="D240" s="560"/>
      <c r="E240" s="561"/>
      <c r="F240" s="184" t="s">
        <v>22</v>
      </c>
      <c r="G240" s="447">
        <v>448.08</v>
      </c>
      <c r="H240" s="422"/>
      <c r="I240" s="421">
        <f t="shared" si="454"/>
        <v>824.33899999999994</v>
      </c>
      <c r="J240" s="518"/>
      <c r="K240" s="422">
        <f t="shared" si="434"/>
        <v>824.33899999999994</v>
      </c>
      <c r="L240" s="286">
        <f t="shared" si="435"/>
        <v>0</v>
      </c>
      <c r="M240" s="423" t="s">
        <v>262</v>
      </c>
      <c r="N240" s="564"/>
      <c r="O240" s="565"/>
      <c r="P240" s="568">
        <f t="shared" si="448"/>
        <v>0</v>
      </c>
      <c r="Q240" s="565"/>
      <c r="R240" s="565"/>
      <c r="S240" s="565" t="e">
        <f t="shared" si="457"/>
        <v>#DIV/0!</v>
      </c>
      <c r="T240" s="431"/>
      <c r="U240" s="455"/>
      <c r="V240" s="455"/>
      <c r="W240" s="455"/>
      <c r="X240" s="177"/>
      <c r="Y240" s="177"/>
      <c r="Z240" s="177"/>
      <c r="AA240" s="173"/>
    </row>
    <row r="241" spans="2:27" s="246" customFormat="1" ht="19.899999999999999" customHeight="1">
      <c r="B241" s="673"/>
      <c r="C241" s="625"/>
      <c r="D241" s="590" t="s">
        <v>389</v>
      </c>
      <c r="E241" s="591"/>
      <c r="F241" s="184" t="s">
        <v>20</v>
      </c>
      <c r="G241" s="447">
        <v>23.838000000000001</v>
      </c>
      <c r="H241" s="422"/>
      <c r="I241" s="421">
        <f t="shared" ref="I241" si="458">G241+H241</f>
        <v>23.838000000000001</v>
      </c>
      <c r="J241" s="518">
        <v>22.923000000000002</v>
      </c>
      <c r="K241" s="422">
        <f t="shared" si="434"/>
        <v>0.91499999999999915</v>
      </c>
      <c r="L241" s="286">
        <f t="shared" si="435"/>
        <v>0.96161590737477975</v>
      </c>
      <c r="M241" s="423" t="s">
        <v>262</v>
      </c>
      <c r="N241" s="562">
        <f t="shared" ref="N241:O262" si="459">G241+G242+G243</f>
        <v>270.88600000000002</v>
      </c>
      <c r="O241" s="565">
        <f t="shared" si="459"/>
        <v>0</v>
      </c>
      <c r="P241" s="566">
        <f t="shared" si="448"/>
        <v>270.88600000000002</v>
      </c>
      <c r="Q241" s="565">
        <f t="shared" ref="Q241" si="460">J241+J242+J243</f>
        <v>23.193000000000001</v>
      </c>
      <c r="R241" s="565">
        <f t="shared" ref="R241" si="461">P241-Q241</f>
        <v>247.69300000000001</v>
      </c>
      <c r="S241" s="565">
        <f t="shared" ref="S241" si="462">Q241/P241</f>
        <v>8.5619042696927855E-2</v>
      </c>
      <c r="T241" s="431"/>
      <c r="U241" s="455"/>
      <c r="V241" s="455"/>
      <c r="W241" s="455"/>
      <c r="X241" s="177"/>
      <c r="Y241" s="177"/>
      <c r="Z241" s="177"/>
      <c r="AA241" s="245"/>
    </row>
    <row r="242" spans="2:27" s="246" customFormat="1" ht="19.899999999999999" customHeight="1">
      <c r="B242" s="673"/>
      <c r="C242" s="625"/>
      <c r="D242" s="592"/>
      <c r="E242" s="593"/>
      <c r="F242" s="184" t="s">
        <v>21</v>
      </c>
      <c r="G242" s="447">
        <v>111.605</v>
      </c>
      <c r="H242" s="422"/>
      <c r="I242" s="421">
        <f t="shared" ref="I242:I243" si="463">K241+G242+H242</f>
        <v>112.52000000000001</v>
      </c>
      <c r="J242" s="518">
        <v>0.27</v>
      </c>
      <c r="K242" s="422">
        <f t="shared" si="434"/>
        <v>112.25000000000001</v>
      </c>
      <c r="L242" s="286">
        <f t="shared" si="435"/>
        <v>2.3995734091717029E-3</v>
      </c>
      <c r="M242" s="423" t="s">
        <v>262</v>
      </c>
      <c r="N242" s="563"/>
      <c r="O242" s="565"/>
      <c r="P242" s="567">
        <f t="shared" si="448"/>
        <v>0</v>
      </c>
      <c r="Q242" s="565">
        <f t="shared" ref="Q242" si="464">+O242-P242</f>
        <v>0</v>
      </c>
      <c r="R242" s="565" t="e">
        <f t="shared" ref="R242" si="465">+P242/O242</f>
        <v>#DIV/0!</v>
      </c>
      <c r="S242" s="565" t="e">
        <f t="shared" ref="S242:S243" si="466">+Q242/P242</f>
        <v>#DIV/0!</v>
      </c>
      <c r="T242" s="431"/>
      <c r="U242" s="455"/>
      <c r="V242" s="455"/>
      <c r="W242" s="455"/>
      <c r="X242" s="177"/>
      <c r="Y242" s="177"/>
      <c r="Z242" s="177"/>
      <c r="AA242" s="245"/>
    </row>
    <row r="243" spans="2:27" s="246" customFormat="1" ht="19.899999999999999" customHeight="1">
      <c r="B243" s="673"/>
      <c r="C243" s="625"/>
      <c r="D243" s="594"/>
      <c r="E243" s="595"/>
      <c r="F243" s="184" t="s">
        <v>22</v>
      </c>
      <c r="G243" s="447">
        <v>135.44300000000001</v>
      </c>
      <c r="H243" s="422"/>
      <c r="I243" s="421">
        <f t="shared" si="463"/>
        <v>247.69300000000004</v>
      </c>
      <c r="J243" s="518"/>
      <c r="K243" s="422">
        <f t="shared" si="434"/>
        <v>247.69300000000004</v>
      </c>
      <c r="L243" s="286">
        <f t="shared" si="435"/>
        <v>0</v>
      </c>
      <c r="M243" s="423" t="s">
        <v>262</v>
      </c>
      <c r="N243" s="564"/>
      <c r="O243" s="565"/>
      <c r="P243" s="568">
        <f t="shared" si="448"/>
        <v>0</v>
      </c>
      <c r="Q243" s="565"/>
      <c r="R243" s="565"/>
      <c r="S243" s="565" t="e">
        <f t="shared" si="466"/>
        <v>#DIV/0!</v>
      </c>
      <c r="T243" s="431"/>
      <c r="U243" s="455"/>
      <c r="V243" s="455"/>
      <c r="W243" s="455"/>
      <c r="X243" s="177"/>
      <c r="Y243" s="177"/>
      <c r="Z243" s="177"/>
      <c r="AA243" s="245"/>
    </row>
    <row r="244" spans="2:27" s="246" customFormat="1" ht="18.75" customHeight="1">
      <c r="B244" s="673"/>
      <c r="C244" s="625"/>
      <c r="D244" s="596" t="s">
        <v>390</v>
      </c>
      <c r="E244" s="572" t="s">
        <v>503</v>
      </c>
      <c r="F244" s="425" t="s">
        <v>20</v>
      </c>
      <c r="G244" s="447">
        <v>1.835</v>
      </c>
      <c r="H244" s="422"/>
      <c r="I244" s="421">
        <f t="shared" ref="I244" si="467">G244+H244</f>
        <v>1.835</v>
      </c>
      <c r="J244" s="518">
        <v>1.8090000000000002</v>
      </c>
      <c r="K244" s="422">
        <f t="shared" si="434"/>
        <v>2.5999999999999801E-2</v>
      </c>
      <c r="L244" s="286">
        <f t="shared" si="435"/>
        <v>0.98583106267029985</v>
      </c>
      <c r="M244" s="423" t="s">
        <v>262</v>
      </c>
      <c r="N244" s="562">
        <f t="shared" ref="N244:O265" si="468">G244+G245+G246</f>
        <v>20.847999999999999</v>
      </c>
      <c r="O244" s="565">
        <f t="shared" si="468"/>
        <v>0</v>
      </c>
      <c r="P244" s="566">
        <f t="shared" si="448"/>
        <v>20.847999999999999</v>
      </c>
      <c r="Q244" s="565">
        <f t="shared" ref="Q244" si="469">J244+J245+J246</f>
        <v>1.8090000000000002</v>
      </c>
      <c r="R244" s="565">
        <f t="shared" ref="R244" si="470">P244-Q244</f>
        <v>19.038999999999998</v>
      </c>
      <c r="S244" s="565">
        <f t="shared" ref="S244" si="471">Q244/P244</f>
        <v>8.6770913277052969E-2</v>
      </c>
      <c r="T244" s="431"/>
      <c r="U244" s="455"/>
      <c r="V244" s="455"/>
      <c r="W244" s="455"/>
      <c r="X244" s="177"/>
      <c r="Y244" s="177"/>
      <c r="Z244" s="177"/>
      <c r="AA244" s="245"/>
    </row>
    <row r="245" spans="2:27" s="246" customFormat="1" ht="19.899999999999999" customHeight="1">
      <c r="B245" s="673"/>
      <c r="C245" s="625"/>
      <c r="D245" s="597"/>
      <c r="E245" s="573"/>
      <c r="F245" s="260" t="s">
        <v>21</v>
      </c>
      <c r="G245" s="447">
        <v>8.5890000000000004</v>
      </c>
      <c r="H245" s="422"/>
      <c r="I245" s="421">
        <f t="shared" ref="I245:I246" si="472">K244+G245+H245</f>
        <v>8.6150000000000002</v>
      </c>
      <c r="J245" s="518"/>
      <c r="K245" s="422">
        <f>+I245-J245</f>
        <v>8.6150000000000002</v>
      </c>
      <c r="L245" s="286">
        <f t="shared" si="435"/>
        <v>0</v>
      </c>
      <c r="M245" s="423" t="s">
        <v>262</v>
      </c>
      <c r="N245" s="563"/>
      <c r="O245" s="565"/>
      <c r="P245" s="567">
        <f t="shared" si="448"/>
        <v>0</v>
      </c>
      <c r="Q245" s="565">
        <f t="shared" ref="Q245" si="473">+O245-P245</f>
        <v>0</v>
      </c>
      <c r="R245" s="565" t="e">
        <f t="shared" ref="R245" si="474">+P245/O245</f>
        <v>#DIV/0!</v>
      </c>
      <c r="S245" s="565" t="e">
        <f t="shared" ref="S245:S246" si="475">+Q245/P245</f>
        <v>#DIV/0!</v>
      </c>
      <c r="T245" s="431"/>
      <c r="U245" s="455"/>
      <c r="V245" s="455"/>
      <c r="W245" s="455"/>
      <c r="X245" s="177"/>
      <c r="Y245" s="177"/>
      <c r="Z245" s="177"/>
      <c r="AA245" s="245"/>
    </row>
    <row r="246" spans="2:27" s="246" customFormat="1" ht="19.899999999999999" customHeight="1">
      <c r="B246" s="673"/>
      <c r="C246" s="625"/>
      <c r="D246" s="597"/>
      <c r="E246" s="574"/>
      <c r="F246" s="260" t="s">
        <v>22</v>
      </c>
      <c r="G246" s="447">
        <v>10.423999999999999</v>
      </c>
      <c r="H246" s="422"/>
      <c r="I246" s="421">
        <f t="shared" si="472"/>
        <v>19.039000000000001</v>
      </c>
      <c r="J246" s="518"/>
      <c r="K246" s="422">
        <f>+I246-J246</f>
        <v>19.039000000000001</v>
      </c>
      <c r="L246" s="286">
        <f t="shared" si="435"/>
        <v>0</v>
      </c>
      <c r="M246" s="423" t="s">
        <v>262</v>
      </c>
      <c r="N246" s="564"/>
      <c r="O246" s="565"/>
      <c r="P246" s="568">
        <f t="shared" si="448"/>
        <v>0</v>
      </c>
      <c r="Q246" s="565"/>
      <c r="R246" s="565"/>
      <c r="S246" s="565" t="e">
        <f t="shared" si="475"/>
        <v>#DIV/0!</v>
      </c>
      <c r="T246" s="431"/>
      <c r="U246" s="455"/>
      <c r="V246" s="455"/>
      <c r="W246" s="455"/>
      <c r="X246" s="177"/>
      <c r="Y246" s="177"/>
      <c r="Z246" s="177"/>
      <c r="AA246" s="245"/>
    </row>
    <row r="247" spans="2:27" s="246" customFormat="1" ht="19.899999999999999" customHeight="1">
      <c r="B247" s="673"/>
      <c r="C247" s="625"/>
      <c r="D247" s="597"/>
      <c r="E247" s="572" t="s">
        <v>504</v>
      </c>
      <c r="F247" s="260" t="s">
        <v>20</v>
      </c>
      <c r="G247" s="447">
        <v>1.8340000000000001</v>
      </c>
      <c r="H247" s="422"/>
      <c r="I247" s="421">
        <f t="shared" ref="I247" si="476">G247+H247</f>
        <v>1.8340000000000001</v>
      </c>
      <c r="J247" s="518">
        <v>0.8640000000000001</v>
      </c>
      <c r="K247" s="422">
        <f>+I247-J247</f>
        <v>0.97</v>
      </c>
      <c r="L247" s="286">
        <f t="shared" si="435"/>
        <v>0.4711014176663032</v>
      </c>
      <c r="M247" s="423" t="s">
        <v>262</v>
      </c>
      <c r="N247" s="562">
        <f t="shared" ref="N247:O268" si="477">G247+G248+G249</f>
        <v>20.846</v>
      </c>
      <c r="O247" s="565">
        <f t="shared" si="477"/>
        <v>0</v>
      </c>
      <c r="P247" s="566">
        <f t="shared" si="448"/>
        <v>20.846</v>
      </c>
      <c r="Q247" s="565">
        <f t="shared" ref="Q247" si="478">J247+J248+J249</f>
        <v>0.8640000000000001</v>
      </c>
      <c r="R247" s="565">
        <f t="shared" ref="R247" si="479">P247-Q247</f>
        <v>19.981999999999999</v>
      </c>
      <c r="S247" s="565">
        <f t="shared" ref="S247" si="480">Q247/P247</f>
        <v>4.1446800345390007E-2</v>
      </c>
      <c r="T247" s="431"/>
      <c r="U247" s="455"/>
      <c r="V247" s="455"/>
      <c r="W247" s="455"/>
      <c r="X247" s="177"/>
      <c r="Y247" s="177"/>
      <c r="Z247" s="177"/>
      <c r="AA247" s="245"/>
    </row>
    <row r="248" spans="2:27" s="246" customFormat="1" ht="19.899999999999999" customHeight="1">
      <c r="B248" s="673"/>
      <c r="C248" s="625"/>
      <c r="D248" s="597"/>
      <c r="E248" s="573"/>
      <c r="F248" s="260" t="s">
        <v>21</v>
      </c>
      <c r="G248" s="447">
        <v>8.5890000000000004</v>
      </c>
      <c r="H248" s="422"/>
      <c r="I248" s="421">
        <f t="shared" ref="I248:I249" si="481">K247+G248+H248</f>
        <v>9.5590000000000011</v>
      </c>
      <c r="J248" s="518"/>
      <c r="K248" s="422">
        <f t="shared" ref="K248:K249" si="482">+I248-J248</f>
        <v>9.5590000000000011</v>
      </c>
      <c r="L248" s="286">
        <f t="shared" si="435"/>
        <v>0</v>
      </c>
      <c r="M248" s="423" t="s">
        <v>262</v>
      </c>
      <c r="N248" s="563"/>
      <c r="O248" s="565"/>
      <c r="P248" s="567">
        <f t="shared" si="448"/>
        <v>0</v>
      </c>
      <c r="Q248" s="565">
        <f t="shared" ref="Q248" si="483">+O248-P248</f>
        <v>0</v>
      </c>
      <c r="R248" s="565" t="e">
        <f t="shared" ref="R248" si="484">+P248/O248</f>
        <v>#DIV/0!</v>
      </c>
      <c r="S248" s="565" t="e">
        <f t="shared" ref="S248:S249" si="485">+Q248/P248</f>
        <v>#DIV/0!</v>
      </c>
      <c r="T248" s="431"/>
      <c r="U248" s="455"/>
      <c r="V248" s="455"/>
      <c r="W248" s="455"/>
      <c r="X248" s="177"/>
      <c r="Y248" s="177"/>
      <c r="Z248" s="177"/>
      <c r="AA248" s="245"/>
    </row>
    <row r="249" spans="2:27" s="246" customFormat="1" ht="19.899999999999999" customHeight="1">
      <c r="B249" s="673"/>
      <c r="C249" s="625"/>
      <c r="D249" s="598"/>
      <c r="E249" s="574"/>
      <c r="F249" s="260" t="s">
        <v>22</v>
      </c>
      <c r="G249" s="447">
        <v>10.423</v>
      </c>
      <c r="H249" s="422"/>
      <c r="I249" s="421">
        <f t="shared" si="481"/>
        <v>19.981999999999999</v>
      </c>
      <c r="J249" s="518"/>
      <c r="K249" s="422">
        <f t="shared" si="482"/>
        <v>19.981999999999999</v>
      </c>
      <c r="L249" s="286">
        <f t="shared" si="435"/>
        <v>0</v>
      </c>
      <c r="M249" s="423" t="s">
        <v>262</v>
      </c>
      <c r="N249" s="564"/>
      <c r="O249" s="565"/>
      <c r="P249" s="568">
        <f t="shared" si="448"/>
        <v>0</v>
      </c>
      <c r="Q249" s="565"/>
      <c r="R249" s="565"/>
      <c r="S249" s="565" t="e">
        <f t="shared" si="485"/>
        <v>#DIV/0!</v>
      </c>
      <c r="T249" s="431"/>
      <c r="U249" s="455"/>
      <c r="V249" s="455"/>
      <c r="W249" s="455"/>
      <c r="X249" s="177"/>
      <c r="Y249" s="177"/>
      <c r="Z249" s="177"/>
      <c r="AA249" s="245"/>
    </row>
    <row r="250" spans="2:27" s="246" customFormat="1" ht="15">
      <c r="B250" s="673"/>
      <c r="C250" s="625"/>
      <c r="D250" s="596" t="s">
        <v>391</v>
      </c>
      <c r="E250" s="569" t="s">
        <v>501</v>
      </c>
      <c r="F250" s="425" t="s">
        <v>20</v>
      </c>
      <c r="G250" s="447">
        <v>1.833</v>
      </c>
      <c r="H250" s="422"/>
      <c r="I250" s="421">
        <f t="shared" ref="I250" si="486">G250+H250</f>
        <v>1.833</v>
      </c>
      <c r="J250" s="518">
        <v>0.51300000000000001</v>
      </c>
      <c r="K250" s="422">
        <f>I250-J250</f>
        <v>1.3199999999999998</v>
      </c>
      <c r="L250" s="286">
        <f t="shared" si="435"/>
        <v>0.27986906710310966</v>
      </c>
      <c r="M250" s="423" t="s">
        <v>262</v>
      </c>
      <c r="N250" s="562">
        <f t="shared" ref="N250:O271" si="487">G250+G251+G252</f>
        <v>20.832999999999998</v>
      </c>
      <c r="O250" s="565">
        <f t="shared" si="487"/>
        <v>0</v>
      </c>
      <c r="P250" s="566">
        <f t="shared" si="448"/>
        <v>20.832999999999998</v>
      </c>
      <c r="Q250" s="565">
        <f t="shared" ref="Q250" si="488">J250+J251+J252</f>
        <v>0.51300000000000001</v>
      </c>
      <c r="R250" s="565">
        <f t="shared" ref="R250" si="489">P250-Q250</f>
        <v>20.319999999999997</v>
      </c>
      <c r="S250" s="565">
        <f t="shared" ref="S250" si="490">Q250/P250</f>
        <v>2.4624393990303847E-2</v>
      </c>
      <c r="T250" s="431"/>
      <c r="U250" s="455"/>
      <c r="V250" s="455"/>
      <c r="W250" s="455"/>
      <c r="X250" s="177"/>
      <c r="Y250" s="177"/>
      <c r="Z250" s="177"/>
      <c r="AA250" s="245"/>
    </row>
    <row r="251" spans="2:27" s="246" customFormat="1" ht="19.899999999999999" customHeight="1">
      <c r="B251" s="673"/>
      <c r="C251" s="625"/>
      <c r="D251" s="597"/>
      <c r="E251" s="570"/>
      <c r="F251" s="260" t="s">
        <v>21</v>
      </c>
      <c r="G251" s="447">
        <v>8.5830000000000002</v>
      </c>
      <c r="H251" s="422"/>
      <c r="I251" s="421">
        <f t="shared" ref="I251:I252" si="491">K250+G251+H251</f>
        <v>9.9030000000000005</v>
      </c>
      <c r="J251" s="518"/>
      <c r="K251" s="422">
        <f>+I251-J251</f>
        <v>9.9030000000000005</v>
      </c>
      <c r="L251" s="286">
        <f t="shared" si="435"/>
        <v>0</v>
      </c>
      <c r="M251" s="423" t="s">
        <v>262</v>
      </c>
      <c r="N251" s="563"/>
      <c r="O251" s="565"/>
      <c r="P251" s="567">
        <f t="shared" si="448"/>
        <v>0</v>
      </c>
      <c r="Q251" s="565">
        <f t="shared" ref="Q251" si="492">+O251-P251</f>
        <v>0</v>
      </c>
      <c r="R251" s="565" t="e">
        <f t="shared" ref="R251" si="493">+P251/O251</f>
        <v>#DIV/0!</v>
      </c>
      <c r="S251" s="565" t="e">
        <f t="shared" ref="S251:S252" si="494">+Q251/P251</f>
        <v>#DIV/0!</v>
      </c>
      <c r="T251" s="431"/>
      <c r="U251" s="455"/>
      <c r="V251" s="455"/>
      <c r="W251" s="455"/>
      <c r="X251" s="177"/>
      <c r="Y251" s="177"/>
      <c r="Z251" s="177"/>
      <c r="AA251" s="245"/>
    </row>
    <row r="252" spans="2:27" s="246" customFormat="1" ht="19.899999999999999" customHeight="1">
      <c r="B252" s="673"/>
      <c r="C252" s="625"/>
      <c r="D252" s="597"/>
      <c r="E252" s="571"/>
      <c r="F252" s="260" t="s">
        <v>22</v>
      </c>
      <c r="G252" s="447">
        <v>10.417</v>
      </c>
      <c r="H252" s="422"/>
      <c r="I252" s="421">
        <f t="shared" si="491"/>
        <v>20.32</v>
      </c>
      <c r="J252" s="518"/>
      <c r="K252" s="422">
        <f t="shared" ref="K252:K256" si="495">+I252-J252</f>
        <v>20.32</v>
      </c>
      <c r="L252" s="286">
        <f t="shared" si="435"/>
        <v>0</v>
      </c>
      <c r="M252" s="423" t="s">
        <v>262</v>
      </c>
      <c r="N252" s="564"/>
      <c r="O252" s="565"/>
      <c r="P252" s="568">
        <f t="shared" si="448"/>
        <v>0</v>
      </c>
      <c r="Q252" s="565"/>
      <c r="R252" s="565"/>
      <c r="S252" s="565" t="e">
        <f t="shared" si="494"/>
        <v>#DIV/0!</v>
      </c>
      <c r="T252" s="431"/>
      <c r="U252" s="455"/>
      <c r="V252" s="455"/>
      <c r="W252" s="455"/>
      <c r="X252" s="177"/>
      <c r="Y252" s="177"/>
      <c r="Z252" s="177"/>
      <c r="AA252" s="245"/>
    </row>
    <row r="253" spans="2:27" s="246" customFormat="1" ht="19.899999999999999" customHeight="1">
      <c r="B253" s="673"/>
      <c r="C253" s="625"/>
      <c r="D253" s="597"/>
      <c r="E253" s="569" t="s">
        <v>502</v>
      </c>
      <c r="F253" s="260" t="s">
        <v>20</v>
      </c>
      <c r="G253" s="447">
        <v>1.8340000000000001</v>
      </c>
      <c r="H253" s="422"/>
      <c r="I253" s="421">
        <f t="shared" ref="I253" si="496">G253+H253</f>
        <v>1.8340000000000001</v>
      </c>
      <c r="J253" s="518">
        <v>0.75600000000000001</v>
      </c>
      <c r="K253" s="422">
        <f t="shared" si="495"/>
        <v>1.0780000000000001</v>
      </c>
      <c r="L253" s="286">
        <f t="shared" si="435"/>
        <v>0.41221374045801523</v>
      </c>
      <c r="M253" s="423" t="s">
        <v>262</v>
      </c>
      <c r="N253" s="562">
        <f t="shared" ref="N253:O253" si="497">G253+G254+G255</f>
        <v>20.841999999999999</v>
      </c>
      <c r="O253" s="565">
        <f t="shared" si="497"/>
        <v>0</v>
      </c>
      <c r="P253" s="566">
        <f t="shared" si="448"/>
        <v>20.841999999999999</v>
      </c>
      <c r="Q253" s="565">
        <f t="shared" ref="Q253" si="498">J253+J254+J255</f>
        <v>0.75600000000000001</v>
      </c>
      <c r="R253" s="565">
        <f t="shared" ref="R253" si="499">P253-Q253</f>
        <v>20.085999999999999</v>
      </c>
      <c r="S253" s="565">
        <f t="shared" ref="S253" si="500">Q253/P253</f>
        <v>3.6272910469244794E-2</v>
      </c>
      <c r="T253" s="431"/>
      <c r="U253" s="455"/>
      <c r="V253" s="455"/>
      <c r="W253" s="455"/>
      <c r="X253" s="177"/>
      <c r="Y253" s="177"/>
      <c r="Z253" s="177"/>
      <c r="AA253" s="245"/>
    </row>
    <row r="254" spans="2:27" s="246" customFormat="1" ht="19.899999999999999" customHeight="1">
      <c r="B254" s="673"/>
      <c r="C254" s="625"/>
      <c r="D254" s="597"/>
      <c r="E254" s="570"/>
      <c r="F254" s="260" t="s">
        <v>21</v>
      </c>
      <c r="G254" s="447">
        <v>8.5869999999999997</v>
      </c>
      <c r="H254" s="422"/>
      <c r="I254" s="421">
        <f t="shared" ref="I254:I255" si="501">K253+G254+H254</f>
        <v>9.6649999999999991</v>
      </c>
      <c r="J254" s="518"/>
      <c r="K254" s="422">
        <f t="shared" si="495"/>
        <v>9.6649999999999991</v>
      </c>
      <c r="L254" s="286">
        <f t="shared" si="435"/>
        <v>0</v>
      </c>
      <c r="M254" s="423" t="s">
        <v>262</v>
      </c>
      <c r="N254" s="563"/>
      <c r="O254" s="565"/>
      <c r="P254" s="567">
        <f t="shared" si="448"/>
        <v>0</v>
      </c>
      <c r="Q254" s="565">
        <f t="shared" ref="Q254" si="502">+O254-P254</f>
        <v>0</v>
      </c>
      <c r="R254" s="565" t="e">
        <f t="shared" ref="R254" si="503">+P254/O254</f>
        <v>#DIV/0!</v>
      </c>
      <c r="S254" s="565" t="e">
        <f t="shared" ref="S254:S255" si="504">+Q254/P254</f>
        <v>#DIV/0!</v>
      </c>
      <c r="T254" s="431"/>
      <c r="U254" s="455"/>
      <c r="V254" s="455"/>
      <c r="W254" s="455"/>
      <c r="X254" s="177"/>
      <c r="Y254" s="177"/>
      <c r="Z254" s="177"/>
      <c r="AA254" s="245"/>
    </row>
    <row r="255" spans="2:27" s="246" customFormat="1" ht="19.899999999999999" customHeight="1">
      <c r="B255" s="673"/>
      <c r="C255" s="625"/>
      <c r="D255" s="598"/>
      <c r="E255" s="571"/>
      <c r="F255" s="260" t="s">
        <v>22</v>
      </c>
      <c r="G255" s="447">
        <v>10.420999999999999</v>
      </c>
      <c r="H255" s="422"/>
      <c r="I255" s="421">
        <f t="shared" si="501"/>
        <v>20.085999999999999</v>
      </c>
      <c r="J255" s="518"/>
      <c r="K255" s="422">
        <f t="shared" si="495"/>
        <v>20.085999999999999</v>
      </c>
      <c r="L255" s="286">
        <f t="shared" si="435"/>
        <v>0</v>
      </c>
      <c r="M255" s="423" t="s">
        <v>262</v>
      </c>
      <c r="N255" s="564"/>
      <c r="O255" s="565"/>
      <c r="P255" s="568">
        <f t="shared" si="448"/>
        <v>0</v>
      </c>
      <c r="Q255" s="565"/>
      <c r="R255" s="565"/>
      <c r="S255" s="565" t="e">
        <f t="shared" si="504"/>
        <v>#DIV/0!</v>
      </c>
      <c r="T255" s="431"/>
      <c r="U255" s="455"/>
      <c r="V255" s="455"/>
      <c r="W255" s="455"/>
      <c r="X255" s="177"/>
      <c r="Y255" s="177"/>
      <c r="Z255" s="177"/>
      <c r="AA255" s="245"/>
    </row>
    <row r="256" spans="2:27" s="246" customFormat="1" ht="19.899999999999999" customHeight="1">
      <c r="B256" s="673"/>
      <c r="C256" s="625"/>
      <c r="D256" s="556" t="s">
        <v>426</v>
      </c>
      <c r="E256" s="557"/>
      <c r="F256" s="260" t="s">
        <v>20</v>
      </c>
      <c r="G256" s="447">
        <v>7.3319999999999999</v>
      </c>
      <c r="H256" s="422"/>
      <c r="I256" s="421">
        <f t="shared" ref="I256" si="505">G256+H256</f>
        <v>7.3319999999999999</v>
      </c>
      <c r="J256" s="518">
        <v>6.3720000000000008</v>
      </c>
      <c r="K256" s="422">
        <f t="shared" si="495"/>
        <v>0.95999999999999908</v>
      </c>
      <c r="L256" s="286">
        <f t="shared" si="435"/>
        <v>0.8690671031096564</v>
      </c>
      <c r="M256" s="423" t="s">
        <v>262</v>
      </c>
      <c r="N256" s="562">
        <f t="shared" ref="N256" si="506">G256+G257+G258</f>
        <v>83.312000000000012</v>
      </c>
      <c r="O256" s="565">
        <f t="shared" si="440"/>
        <v>0</v>
      </c>
      <c r="P256" s="566">
        <f t="shared" si="448"/>
        <v>83.312000000000012</v>
      </c>
      <c r="Q256" s="565">
        <f t="shared" ref="Q256" si="507">J256+J257+J258</f>
        <v>6.3720000000000008</v>
      </c>
      <c r="R256" s="565">
        <f t="shared" ref="R256" si="508">P256-Q256</f>
        <v>76.940000000000012</v>
      </c>
      <c r="S256" s="565">
        <f t="shared" ref="S256" si="509">Q256/P256</f>
        <v>7.6483579796427878E-2</v>
      </c>
      <c r="T256" s="431"/>
      <c r="U256" s="455"/>
      <c r="V256" s="455"/>
      <c r="W256" s="455"/>
      <c r="X256" s="177"/>
      <c r="Y256" s="177"/>
      <c r="Z256" s="177"/>
      <c r="AA256" s="245"/>
    </row>
    <row r="257" spans="1:27" s="174" customFormat="1" ht="19.899999999999999" customHeight="1">
      <c r="B257" s="673"/>
      <c r="C257" s="625"/>
      <c r="D257" s="558"/>
      <c r="E257" s="559"/>
      <c r="F257" s="184" t="s">
        <v>21</v>
      </c>
      <c r="G257" s="447">
        <v>34.325000000000003</v>
      </c>
      <c r="H257" s="422"/>
      <c r="I257" s="421">
        <f t="shared" ref="I257:I258" si="510">K256+G257+H257</f>
        <v>35.285000000000004</v>
      </c>
      <c r="J257" s="518"/>
      <c r="K257" s="422">
        <f>I257-J257</f>
        <v>35.285000000000004</v>
      </c>
      <c r="L257" s="286">
        <f t="shared" si="435"/>
        <v>0</v>
      </c>
      <c r="M257" s="423" t="s">
        <v>262</v>
      </c>
      <c r="N257" s="563"/>
      <c r="O257" s="565"/>
      <c r="P257" s="567">
        <f t="shared" si="448"/>
        <v>0</v>
      </c>
      <c r="Q257" s="565">
        <f t="shared" ref="Q257" si="511">+O257-P257</f>
        <v>0</v>
      </c>
      <c r="R257" s="565" t="e">
        <f t="shared" ref="R257" si="512">+P257/O257</f>
        <v>#DIV/0!</v>
      </c>
      <c r="S257" s="565" t="e">
        <f t="shared" ref="S257:S258" si="513">+Q257/P257</f>
        <v>#DIV/0!</v>
      </c>
      <c r="T257" s="431"/>
      <c r="U257" s="455"/>
      <c r="V257" s="455"/>
      <c r="W257" s="455"/>
      <c r="X257" s="177"/>
      <c r="Y257" s="177"/>
      <c r="Z257" s="177"/>
      <c r="AA257" s="173"/>
    </row>
    <row r="258" spans="1:27" s="174" customFormat="1" ht="19.899999999999999" customHeight="1">
      <c r="B258" s="673"/>
      <c r="C258" s="625"/>
      <c r="D258" s="560"/>
      <c r="E258" s="561"/>
      <c r="F258" s="184" t="s">
        <v>22</v>
      </c>
      <c r="G258" s="447">
        <v>41.655000000000001</v>
      </c>
      <c r="H258" s="422"/>
      <c r="I258" s="421">
        <f t="shared" si="510"/>
        <v>76.94</v>
      </c>
      <c r="J258" s="521"/>
      <c r="K258" s="421">
        <f>I258-J258</f>
        <v>76.94</v>
      </c>
      <c r="L258" s="286">
        <f t="shared" si="435"/>
        <v>0</v>
      </c>
      <c r="M258" s="423" t="s">
        <v>262</v>
      </c>
      <c r="N258" s="564"/>
      <c r="O258" s="565"/>
      <c r="P258" s="568">
        <f t="shared" si="448"/>
        <v>0</v>
      </c>
      <c r="Q258" s="565"/>
      <c r="R258" s="565"/>
      <c r="S258" s="565" t="e">
        <f t="shared" si="513"/>
        <v>#DIV/0!</v>
      </c>
      <c r="T258" s="432"/>
      <c r="U258" s="453"/>
      <c r="V258" s="455"/>
      <c r="W258" s="455"/>
      <c r="X258" s="177"/>
      <c r="Y258" s="177"/>
      <c r="Z258" s="177"/>
      <c r="AA258" s="173"/>
    </row>
    <row r="259" spans="1:27" s="246" customFormat="1" ht="19.899999999999999" customHeight="1">
      <c r="B259" s="673"/>
      <c r="C259" s="552" t="s">
        <v>302</v>
      </c>
      <c r="D259" s="556" t="s">
        <v>302</v>
      </c>
      <c r="E259" s="557"/>
      <c r="F259" s="260" t="s">
        <v>20</v>
      </c>
      <c r="G259" s="447">
        <v>7.5759999999999996</v>
      </c>
      <c r="H259" s="422"/>
      <c r="I259" s="421">
        <f>G259+H259</f>
        <v>7.5759999999999996</v>
      </c>
      <c r="J259" s="521">
        <v>6.1290000000000004</v>
      </c>
      <c r="K259" s="421">
        <f t="shared" ref="K259:K261" si="514">I259-J259</f>
        <v>1.4469999999999992</v>
      </c>
      <c r="L259" s="286">
        <f t="shared" si="435"/>
        <v>0.80900211193241822</v>
      </c>
      <c r="M259" s="423" t="s">
        <v>262</v>
      </c>
      <c r="N259" s="562">
        <f>G259+G260+G261</f>
        <v>86.09</v>
      </c>
      <c r="O259" s="565">
        <f t="shared" ref="O259" si="515">H259+H260+H261</f>
        <v>0</v>
      </c>
      <c r="P259" s="566">
        <f t="shared" ref="P259:P261" si="516">+N259+O259</f>
        <v>86.09</v>
      </c>
      <c r="Q259" s="565">
        <f t="shared" ref="Q259" si="517">J259+J260+J261</f>
        <v>6.1290000000000004</v>
      </c>
      <c r="R259" s="565">
        <f t="shared" ref="R259" si="518">P259-Q259</f>
        <v>79.960999999999999</v>
      </c>
      <c r="S259" s="565">
        <f t="shared" ref="S259" si="519">Q259/P259</f>
        <v>7.1192937623417357E-2</v>
      </c>
      <c r="T259" s="432"/>
      <c r="U259" s="453"/>
      <c r="V259" s="455"/>
      <c r="W259" s="455"/>
      <c r="X259" s="177"/>
      <c r="Y259" s="177"/>
      <c r="Z259" s="177"/>
      <c r="AA259" s="245"/>
    </row>
    <row r="260" spans="1:27" s="246" customFormat="1" ht="19.899999999999999" customHeight="1">
      <c r="B260" s="673"/>
      <c r="C260" s="553"/>
      <c r="D260" s="558"/>
      <c r="E260" s="559"/>
      <c r="F260" s="184" t="s">
        <v>21</v>
      </c>
      <c r="G260" s="447">
        <v>35.469000000000001</v>
      </c>
      <c r="H260" s="422"/>
      <c r="I260" s="421">
        <f>K259+G260+H260</f>
        <v>36.915999999999997</v>
      </c>
      <c r="J260" s="521"/>
      <c r="K260" s="421">
        <f t="shared" si="514"/>
        <v>36.915999999999997</v>
      </c>
      <c r="L260" s="286">
        <f t="shared" si="435"/>
        <v>0</v>
      </c>
      <c r="M260" s="423" t="s">
        <v>262</v>
      </c>
      <c r="N260" s="563"/>
      <c r="O260" s="565"/>
      <c r="P260" s="567">
        <f t="shared" si="516"/>
        <v>0</v>
      </c>
      <c r="Q260" s="565">
        <f t="shared" ref="Q260" si="520">+O260-P260</f>
        <v>0</v>
      </c>
      <c r="R260" s="565" t="e">
        <f t="shared" ref="R260" si="521">+P260/O260</f>
        <v>#DIV/0!</v>
      </c>
      <c r="S260" s="565" t="e">
        <f t="shared" ref="S260:S261" si="522">+Q260/P260</f>
        <v>#DIV/0!</v>
      </c>
      <c r="T260" s="432"/>
      <c r="U260" s="453"/>
      <c r="V260" s="455"/>
      <c r="W260" s="455"/>
      <c r="X260" s="177"/>
      <c r="Y260" s="177"/>
      <c r="Z260" s="177"/>
      <c r="AA260" s="245"/>
    </row>
    <row r="261" spans="1:27" s="246" customFormat="1" ht="19.899999999999999" customHeight="1">
      <c r="B261" s="673"/>
      <c r="C261" s="555"/>
      <c r="D261" s="560"/>
      <c r="E261" s="561"/>
      <c r="F261" s="184" t="s">
        <v>22</v>
      </c>
      <c r="G261" s="447">
        <v>43.045000000000002</v>
      </c>
      <c r="H261" s="422"/>
      <c r="I261" s="421">
        <f>K260+G261+H261</f>
        <v>79.960999999999999</v>
      </c>
      <c r="J261" s="521"/>
      <c r="K261" s="421">
        <f t="shared" si="514"/>
        <v>79.960999999999999</v>
      </c>
      <c r="L261" s="286">
        <f t="shared" si="435"/>
        <v>0</v>
      </c>
      <c r="M261" s="423" t="s">
        <v>262</v>
      </c>
      <c r="N261" s="564"/>
      <c r="O261" s="565"/>
      <c r="P261" s="568">
        <f t="shared" si="516"/>
        <v>0</v>
      </c>
      <c r="Q261" s="565"/>
      <c r="R261" s="565"/>
      <c r="S261" s="565" t="e">
        <f t="shared" si="522"/>
        <v>#DIV/0!</v>
      </c>
      <c r="T261" s="432"/>
      <c r="U261" s="453"/>
      <c r="V261" s="455"/>
      <c r="W261" s="455"/>
      <c r="X261" s="177"/>
      <c r="Y261" s="177"/>
      <c r="Z261" s="177"/>
      <c r="AA261" s="245"/>
    </row>
    <row r="262" spans="1:27" s="246" customFormat="1" ht="19.899999999999999" customHeight="1">
      <c r="B262" s="673"/>
      <c r="C262" s="552" t="s">
        <v>303</v>
      </c>
      <c r="D262" s="556" t="s">
        <v>349</v>
      </c>
      <c r="E262" s="557"/>
      <c r="F262" s="184" t="s">
        <v>20</v>
      </c>
      <c r="G262" s="447">
        <v>12.211</v>
      </c>
      <c r="H262" s="422"/>
      <c r="I262" s="421">
        <f t="shared" ref="I262" si="523">G262+H262</f>
        <v>12.211</v>
      </c>
      <c r="J262" s="521">
        <v>15.092999999999998</v>
      </c>
      <c r="K262" s="422">
        <f>I262-J262</f>
        <v>-2.8819999999999979</v>
      </c>
      <c r="L262" s="286">
        <f t="shared" si="435"/>
        <v>1.2360167062484644</v>
      </c>
      <c r="M262" s="423" t="s">
        <v>262</v>
      </c>
      <c r="N262" s="562">
        <f t="shared" ref="N262" si="524">G262+G263+G264</f>
        <v>138.76400000000001</v>
      </c>
      <c r="O262" s="565">
        <f t="shared" si="459"/>
        <v>0</v>
      </c>
      <c r="P262" s="566">
        <f t="shared" si="448"/>
        <v>138.76400000000001</v>
      </c>
      <c r="Q262" s="565">
        <f t="shared" ref="Q262" si="525">J262+J263+J264</f>
        <v>15.092999999999998</v>
      </c>
      <c r="R262" s="565">
        <f t="shared" ref="R262" si="526">P262-Q262</f>
        <v>123.67100000000001</v>
      </c>
      <c r="S262" s="565">
        <f t="shared" ref="S262" si="527">Q262/P262</f>
        <v>0.10876740364936148</v>
      </c>
      <c r="T262" s="432"/>
      <c r="U262" s="453"/>
      <c r="V262" s="455"/>
      <c r="W262" s="455"/>
      <c r="X262" s="177"/>
      <c r="Y262" s="177"/>
      <c r="Z262" s="177"/>
      <c r="AA262" s="245"/>
    </row>
    <row r="263" spans="1:27" s="174" customFormat="1" ht="15" customHeight="1">
      <c r="B263" s="673"/>
      <c r="C263" s="553"/>
      <c r="D263" s="558"/>
      <c r="E263" s="559"/>
      <c r="F263" s="184" t="s">
        <v>21</v>
      </c>
      <c r="G263" s="447">
        <v>57.170999999999999</v>
      </c>
      <c r="H263" s="422"/>
      <c r="I263" s="421">
        <f t="shared" ref="I263:I264" si="528">K262+G263+H263</f>
        <v>54.289000000000001</v>
      </c>
      <c r="J263" s="518"/>
      <c r="K263" s="422">
        <f>I263-J263</f>
        <v>54.289000000000001</v>
      </c>
      <c r="L263" s="286">
        <f t="shared" si="435"/>
        <v>0</v>
      </c>
      <c r="M263" s="423" t="s">
        <v>262</v>
      </c>
      <c r="N263" s="563"/>
      <c r="O263" s="565"/>
      <c r="P263" s="567">
        <f t="shared" si="448"/>
        <v>0</v>
      </c>
      <c r="Q263" s="565">
        <f t="shared" ref="Q263" si="529">+O263-P263</f>
        <v>0</v>
      </c>
      <c r="R263" s="565" t="e">
        <f t="shared" ref="R263" si="530">+P263/O263</f>
        <v>#DIV/0!</v>
      </c>
      <c r="S263" s="565" t="e">
        <f t="shared" ref="S263:S264" si="531">+Q263/P263</f>
        <v>#DIV/0!</v>
      </c>
      <c r="T263" s="432"/>
      <c r="U263" s="455"/>
      <c r="V263" s="455"/>
      <c r="W263" s="455"/>
      <c r="X263" s="177"/>
      <c r="Y263" s="177"/>
      <c r="Z263" s="177"/>
      <c r="AA263" s="173"/>
    </row>
    <row r="264" spans="1:27" s="174" customFormat="1" ht="15" customHeight="1">
      <c r="B264" s="673"/>
      <c r="C264" s="553"/>
      <c r="D264" s="560"/>
      <c r="E264" s="561"/>
      <c r="F264" s="426" t="s">
        <v>22</v>
      </c>
      <c r="G264" s="447">
        <v>69.382000000000005</v>
      </c>
      <c r="H264" s="422"/>
      <c r="I264" s="421">
        <f t="shared" si="528"/>
        <v>123.67100000000001</v>
      </c>
      <c r="J264" s="518"/>
      <c r="K264" s="422">
        <f t="shared" ref="K264" si="532">I264-J264</f>
        <v>123.67100000000001</v>
      </c>
      <c r="L264" s="286">
        <f t="shared" si="435"/>
        <v>0</v>
      </c>
      <c r="M264" s="423" t="s">
        <v>262</v>
      </c>
      <c r="N264" s="564"/>
      <c r="O264" s="565"/>
      <c r="P264" s="568">
        <f t="shared" si="448"/>
        <v>0</v>
      </c>
      <c r="Q264" s="565"/>
      <c r="R264" s="565"/>
      <c r="S264" s="565" t="e">
        <f t="shared" si="531"/>
        <v>#DIV/0!</v>
      </c>
      <c r="T264" s="432"/>
      <c r="U264" s="455"/>
      <c r="V264" s="455"/>
      <c r="W264" s="455"/>
      <c r="X264" s="177"/>
      <c r="Y264" s="177"/>
      <c r="Z264" s="177"/>
      <c r="AA264" s="173"/>
    </row>
    <row r="265" spans="1:27" s="174" customFormat="1" ht="15" customHeight="1">
      <c r="B265" s="673"/>
      <c r="C265" s="553"/>
      <c r="D265" s="596" t="s">
        <v>350</v>
      </c>
      <c r="E265" s="572" t="s">
        <v>505</v>
      </c>
      <c r="F265" s="425" t="s">
        <v>20</v>
      </c>
      <c r="G265" s="447">
        <v>0.93899999999999995</v>
      </c>
      <c r="H265" s="422"/>
      <c r="I265" s="421">
        <f t="shared" ref="I265" si="533">G265+H265</f>
        <v>0.93899999999999995</v>
      </c>
      <c r="J265" s="518">
        <v>0.81</v>
      </c>
      <c r="K265" s="422">
        <f>I265-J265</f>
        <v>0.12899999999999989</v>
      </c>
      <c r="L265" s="286">
        <f t="shared" si="435"/>
        <v>0.86261980830670937</v>
      </c>
      <c r="M265" s="423" t="s">
        <v>262</v>
      </c>
      <c r="N265" s="562">
        <f t="shared" ref="N265" si="534">G265+G266+G267</f>
        <v>10.672000000000001</v>
      </c>
      <c r="O265" s="565">
        <f t="shared" si="468"/>
        <v>0</v>
      </c>
      <c r="P265" s="566">
        <f t="shared" si="448"/>
        <v>10.672000000000001</v>
      </c>
      <c r="Q265" s="565">
        <f t="shared" ref="Q265" si="535">J265+J266+J267</f>
        <v>0.81</v>
      </c>
      <c r="R265" s="565">
        <f t="shared" ref="R265" si="536">P265-Q265</f>
        <v>9.8620000000000001</v>
      </c>
      <c r="S265" s="565">
        <f t="shared" ref="S265" si="537">Q265/P265</f>
        <v>7.5899550224887563E-2</v>
      </c>
      <c r="T265" s="432"/>
      <c r="U265" s="455"/>
      <c r="V265" s="455"/>
      <c r="W265" s="455"/>
      <c r="X265" s="177"/>
      <c r="Y265" s="177"/>
      <c r="Z265" s="177"/>
      <c r="AA265" s="173"/>
    </row>
    <row r="266" spans="1:27" s="174" customFormat="1" ht="19.899999999999999" customHeight="1">
      <c r="B266" s="673"/>
      <c r="C266" s="553"/>
      <c r="D266" s="597"/>
      <c r="E266" s="573"/>
      <c r="F266" s="260" t="s">
        <v>21</v>
      </c>
      <c r="G266" s="447">
        <v>4.3970000000000002</v>
      </c>
      <c r="H266" s="422"/>
      <c r="I266" s="421">
        <f t="shared" ref="I266:I267" si="538">K265+G266+H266</f>
        <v>4.5259999999999998</v>
      </c>
      <c r="J266" s="518"/>
      <c r="K266" s="422">
        <f>+I266-J266</f>
        <v>4.5259999999999998</v>
      </c>
      <c r="L266" s="286">
        <f t="shared" si="435"/>
        <v>0</v>
      </c>
      <c r="M266" s="423" t="s">
        <v>262</v>
      </c>
      <c r="N266" s="563"/>
      <c r="O266" s="565"/>
      <c r="P266" s="567">
        <f t="shared" si="448"/>
        <v>0</v>
      </c>
      <c r="Q266" s="565">
        <f t="shared" ref="Q266" si="539">+O266-P266</f>
        <v>0</v>
      </c>
      <c r="R266" s="565" t="e">
        <f t="shared" ref="R266" si="540">+P266/O266</f>
        <v>#DIV/0!</v>
      </c>
      <c r="S266" s="565" t="e">
        <f t="shared" ref="S266:S267" si="541">+Q266/P266</f>
        <v>#DIV/0!</v>
      </c>
      <c r="T266" s="432"/>
      <c r="U266" s="455"/>
      <c r="V266" s="455"/>
      <c r="W266" s="455"/>
      <c r="X266" s="177"/>
      <c r="Y266" s="177"/>
      <c r="Z266" s="177"/>
      <c r="AA266" s="173"/>
    </row>
    <row r="267" spans="1:27" s="246" customFormat="1" ht="19.899999999999999" customHeight="1">
      <c r="B267" s="673"/>
      <c r="C267" s="553"/>
      <c r="D267" s="597"/>
      <c r="E267" s="574"/>
      <c r="F267" s="184" t="s">
        <v>22</v>
      </c>
      <c r="G267" s="447">
        <v>5.3360000000000003</v>
      </c>
      <c r="H267" s="422"/>
      <c r="I267" s="421">
        <f t="shared" si="538"/>
        <v>9.8620000000000001</v>
      </c>
      <c r="J267" s="518"/>
      <c r="K267" s="422">
        <f t="shared" ref="K267:K285" si="542">+I267-J267</f>
        <v>9.8620000000000001</v>
      </c>
      <c r="L267" s="286">
        <f t="shared" si="435"/>
        <v>0</v>
      </c>
      <c r="M267" s="423" t="s">
        <v>262</v>
      </c>
      <c r="N267" s="564"/>
      <c r="O267" s="565"/>
      <c r="P267" s="568">
        <f t="shared" si="448"/>
        <v>0</v>
      </c>
      <c r="Q267" s="565"/>
      <c r="R267" s="565"/>
      <c r="S267" s="565" t="e">
        <f t="shared" si="541"/>
        <v>#DIV/0!</v>
      </c>
      <c r="T267" s="429"/>
      <c r="U267" s="177"/>
      <c r="V267" s="177"/>
      <c r="W267" s="177"/>
      <c r="X267" s="177"/>
      <c r="Y267" s="177"/>
      <c r="Z267" s="177"/>
      <c r="AA267" s="245"/>
    </row>
    <row r="268" spans="1:27" s="246" customFormat="1" ht="19.899999999999999" customHeight="1">
      <c r="B268" s="673"/>
      <c r="C268" s="553"/>
      <c r="D268" s="597"/>
      <c r="E268" s="572" t="s">
        <v>506</v>
      </c>
      <c r="F268" s="184" t="s">
        <v>20</v>
      </c>
      <c r="G268" s="447">
        <v>0.93899999999999995</v>
      </c>
      <c r="H268" s="422"/>
      <c r="I268" s="421">
        <f t="shared" ref="I268" si="543">G268+H268</f>
        <v>0.93899999999999995</v>
      </c>
      <c r="J268" s="518"/>
      <c r="K268" s="422">
        <f t="shared" si="542"/>
        <v>0.93899999999999995</v>
      </c>
      <c r="L268" s="286">
        <f t="shared" si="435"/>
        <v>0</v>
      </c>
      <c r="M268" s="423" t="s">
        <v>262</v>
      </c>
      <c r="N268" s="562">
        <f t="shared" ref="N268" si="544">G268+G269+G270</f>
        <v>10.67</v>
      </c>
      <c r="O268" s="565">
        <f t="shared" si="477"/>
        <v>0</v>
      </c>
      <c r="P268" s="566">
        <f t="shared" si="448"/>
        <v>10.67</v>
      </c>
      <c r="Q268" s="565">
        <f t="shared" ref="Q268" si="545">J268+J269+J270</f>
        <v>0</v>
      </c>
      <c r="R268" s="565">
        <f t="shared" ref="R268" si="546">P268-Q268</f>
        <v>10.67</v>
      </c>
      <c r="S268" s="565">
        <f t="shared" ref="S268" si="547">Q268/P268</f>
        <v>0</v>
      </c>
      <c r="T268" s="429"/>
      <c r="U268" s="177"/>
      <c r="V268" s="177"/>
      <c r="W268" s="177"/>
      <c r="X268" s="177"/>
      <c r="Y268" s="177"/>
      <c r="Z268" s="177"/>
      <c r="AA268" s="245"/>
    </row>
    <row r="269" spans="1:27" s="246" customFormat="1" ht="19.899999999999999" customHeight="1">
      <c r="B269" s="673"/>
      <c r="C269" s="553"/>
      <c r="D269" s="597"/>
      <c r="E269" s="573"/>
      <c r="F269" s="260" t="s">
        <v>21</v>
      </c>
      <c r="G269" s="447">
        <v>4.3959999999999999</v>
      </c>
      <c r="H269" s="422"/>
      <c r="I269" s="421">
        <f t="shared" ref="I269:I270" si="548">K268+G269+H269</f>
        <v>5.335</v>
      </c>
      <c r="J269" s="518"/>
      <c r="K269" s="422">
        <f t="shared" si="542"/>
        <v>5.335</v>
      </c>
      <c r="L269" s="286">
        <f t="shared" si="435"/>
        <v>0</v>
      </c>
      <c r="M269" s="423" t="s">
        <v>262</v>
      </c>
      <c r="N269" s="563"/>
      <c r="O269" s="565"/>
      <c r="P269" s="567">
        <f t="shared" si="448"/>
        <v>0</v>
      </c>
      <c r="Q269" s="565">
        <f t="shared" ref="Q269" si="549">+O269-P269</f>
        <v>0</v>
      </c>
      <c r="R269" s="565" t="e">
        <f t="shared" ref="R269" si="550">+P269/O269</f>
        <v>#DIV/0!</v>
      </c>
      <c r="S269" s="565" t="e">
        <f t="shared" ref="S269:S270" si="551">+Q269/P269</f>
        <v>#DIV/0!</v>
      </c>
      <c r="T269" s="429"/>
      <c r="U269" s="177"/>
      <c r="V269" s="177"/>
      <c r="W269" s="177"/>
      <c r="X269" s="177"/>
      <c r="Y269" s="177"/>
      <c r="Z269" s="177"/>
      <c r="AA269" s="245"/>
    </row>
    <row r="270" spans="1:27" s="246" customFormat="1" ht="19.899999999999999" customHeight="1">
      <c r="B270" s="673"/>
      <c r="C270" s="553"/>
      <c r="D270" s="597"/>
      <c r="E270" s="574"/>
      <c r="F270" s="184" t="s">
        <v>22</v>
      </c>
      <c r="G270" s="447">
        <v>5.335</v>
      </c>
      <c r="H270" s="422"/>
      <c r="I270" s="421">
        <f t="shared" si="548"/>
        <v>10.67</v>
      </c>
      <c r="J270" s="518"/>
      <c r="K270" s="422">
        <f t="shared" si="542"/>
        <v>10.67</v>
      </c>
      <c r="L270" s="286">
        <f t="shared" si="435"/>
        <v>0</v>
      </c>
      <c r="M270" s="423" t="s">
        <v>262</v>
      </c>
      <c r="N270" s="564"/>
      <c r="O270" s="565"/>
      <c r="P270" s="568">
        <f t="shared" si="448"/>
        <v>0</v>
      </c>
      <c r="Q270" s="565"/>
      <c r="R270" s="565"/>
      <c r="S270" s="565" t="e">
        <f t="shared" si="551"/>
        <v>#DIV/0!</v>
      </c>
      <c r="T270" s="429"/>
      <c r="U270" s="177"/>
      <c r="V270" s="177"/>
      <c r="W270" s="177"/>
      <c r="X270" s="177"/>
      <c r="Y270" s="177"/>
      <c r="Z270" s="177"/>
      <c r="AA270" s="245"/>
    </row>
    <row r="271" spans="1:27" s="246" customFormat="1" ht="19.899999999999999" customHeight="1">
      <c r="B271" s="673"/>
      <c r="C271" s="553"/>
      <c r="D271" s="597"/>
      <c r="E271" s="572" t="s">
        <v>507</v>
      </c>
      <c r="F271" s="184" t="s">
        <v>20</v>
      </c>
      <c r="G271" s="447">
        <v>0.93899999999999995</v>
      </c>
      <c r="H271" s="422"/>
      <c r="I271" s="421">
        <f t="shared" ref="I271" si="552">G271+H271</f>
        <v>0.93899999999999995</v>
      </c>
      <c r="J271" s="518"/>
      <c r="K271" s="422">
        <f t="shared" si="542"/>
        <v>0.93899999999999995</v>
      </c>
      <c r="L271" s="286">
        <f t="shared" si="435"/>
        <v>0</v>
      </c>
      <c r="M271" s="423" t="s">
        <v>262</v>
      </c>
      <c r="N271" s="562">
        <f t="shared" ref="N271" si="553">G271+G272+G273</f>
        <v>10.673999999999999</v>
      </c>
      <c r="O271" s="565">
        <f t="shared" si="487"/>
        <v>0</v>
      </c>
      <c r="P271" s="566">
        <f t="shared" si="448"/>
        <v>10.673999999999999</v>
      </c>
      <c r="Q271" s="565">
        <f t="shared" ref="Q271" si="554">J271+J272+J273</f>
        <v>0</v>
      </c>
      <c r="R271" s="565">
        <f t="shared" ref="R271" si="555">P271-Q271</f>
        <v>10.673999999999999</v>
      </c>
      <c r="S271" s="565">
        <f t="shared" ref="S271" si="556">Q271/P271</f>
        <v>0</v>
      </c>
      <c r="T271" s="429"/>
      <c r="U271" s="177"/>
      <c r="V271" s="177"/>
      <c r="W271" s="177"/>
      <c r="X271" s="177"/>
      <c r="Y271" s="177"/>
      <c r="Z271" s="177"/>
      <c r="AA271" s="245"/>
    </row>
    <row r="272" spans="1:27" s="246" customFormat="1" ht="19.899999999999999" customHeight="1">
      <c r="A272" s="245"/>
      <c r="B272" s="673"/>
      <c r="C272" s="553"/>
      <c r="D272" s="597"/>
      <c r="E272" s="573"/>
      <c r="F272" s="260" t="s">
        <v>21</v>
      </c>
      <c r="G272" s="447">
        <v>4.3979999999999997</v>
      </c>
      <c r="H272" s="422"/>
      <c r="I272" s="421">
        <f t="shared" ref="I272:I273" si="557">K271+G272+H272</f>
        <v>5.3369999999999997</v>
      </c>
      <c r="J272" s="518"/>
      <c r="K272" s="422">
        <f t="shared" si="542"/>
        <v>5.3369999999999997</v>
      </c>
      <c r="L272" s="286">
        <f t="shared" si="435"/>
        <v>0</v>
      </c>
      <c r="M272" s="423" t="s">
        <v>262</v>
      </c>
      <c r="N272" s="563"/>
      <c r="O272" s="565"/>
      <c r="P272" s="567">
        <f t="shared" si="448"/>
        <v>0</v>
      </c>
      <c r="Q272" s="565">
        <f t="shared" ref="Q272" si="558">+O272-P272</f>
        <v>0</v>
      </c>
      <c r="R272" s="565" t="e">
        <f t="shared" ref="R272" si="559">+P272/O272</f>
        <v>#DIV/0!</v>
      </c>
      <c r="S272" s="565" t="e">
        <f t="shared" ref="S272:S273" si="560">+Q272/P272</f>
        <v>#DIV/0!</v>
      </c>
      <c r="T272" s="429"/>
      <c r="U272" s="177"/>
      <c r="V272" s="177"/>
      <c r="W272" s="177"/>
      <c r="X272" s="177"/>
      <c r="Y272" s="177"/>
      <c r="Z272" s="177"/>
      <c r="AA272" s="245"/>
    </row>
    <row r="273" spans="2:27" s="246" customFormat="1" ht="19.899999999999999" customHeight="1">
      <c r="B273" s="673"/>
      <c r="C273" s="553"/>
      <c r="D273" s="597"/>
      <c r="E273" s="574"/>
      <c r="F273" s="184" t="s">
        <v>22</v>
      </c>
      <c r="G273" s="447">
        <v>5.3369999999999997</v>
      </c>
      <c r="H273" s="422"/>
      <c r="I273" s="421">
        <f t="shared" si="557"/>
        <v>10.673999999999999</v>
      </c>
      <c r="J273" s="518"/>
      <c r="K273" s="422">
        <f t="shared" si="542"/>
        <v>10.673999999999999</v>
      </c>
      <c r="L273" s="286">
        <f t="shared" si="435"/>
        <v>0</v>
      </c>
      <c r="M273" s="423" t="s">
        <v>262</v>
      </c>
      <c r="N273" s="564"/>
      <c r="O273" s="565"/>
      <c r="P273" s="568">
        <f t="shared" si="448"/>
        <v>0</v>
      </c>
      <c r="Q273" s="565"/>
      <c r="R273" s="565"/>
      <c r="S273" s="565" t="e">
        <f t="shared" si="560"/>
        <v>#DIV/0!</v>
      </c>
      <c r="T273" s="429"/>
      <c r="U273" s="177"/>
      <c r="V273" s="177"/>
      <c r="W273" s="177"/>
      <c r="X273" s="177"/>
      <c r="Y273" s="177"/>
      <c r="Z273" s="177"/>
      <c r="AA273" s="245"/>
    </row>
    <row r="274" spans="2:27" s="246" customFormat="1" ht="19.899999999999999" customHeight="1">
      <c r="B274" s="673"/>
      <c r="C274" s="553"/>
      <c r="D274" s="597"/>
      <c r="E274" s="572" t="s">
        <v>508</v>
      </c>
      <c r="F274" s="184" t="s">
        <v>20</v>
      </c>
      <c r="G274" s="447">
        <v>0.93899999999999995</v>
      </c>
      <c r="H274" s="422"/>
      <c r="I274" s="421">
        <f t="shared" ref="I274" si="561">G274+H274</f>
        <v>0.93899999999999995</v>
      </c>
      <c r="J274" s="518">
        <v>0.40500000000000003</v>
      </c>
      <c r="K274" s="422">
        <f t="shared" si="542"/>
        <v>0.53399999999999992</v>
      </c>
      <c r="L274" s="286">
        <f t="shared" si="435"/>
        <v>0.43130990415335468</v>
      </c>
      <c r="M274" s="423" t="s">
        <v>262</v>
      </c>
      <c r="N274" s="562">
        <f t="shared" ref="N274:O274" si="562">G274+G275+G276</f>
        <v>10.673</v>
      </c>
      <c r="O274" s="565">
        <f t="shared" si="562"/>
        <v>0</v>
      </c>
      <c r="P274" s="566">
        <f t="shared" si="448"/>
        <v>10.673</v>
      </c>
      <c r="Q274" s="565">
        <f t="shared" ref="Q274" si="563">J274+J275+J276</f>
        <v>0.40500000000000003</v>
      </c>
      <c r="R274" s="565">
        <f t="shared" ref="R274" si="564">P274-Q274</f>
        <v>10.268000000000001</v>
      </c>
      <c r="S274" s="565">
        <f t="shared" ref="S274" si="565">Q274/P274</f>
        <v>3.7946219432212124E-2</v>
      </c>
      <c r="T274" s="429"/>
      <c r="U274" s="177"/>
      <c r="V274" s="177"/>
      <c r="W274" s="177"/>
      <c r="X274" s="177"/>
      <c r="Y274" s="177"/>
      <c r="Z274" s="177"/>
      <c r="AA274" s="245"/>
    </row>
    <row r="275" spans="2:27" s="246" customFormat="1" ht="19.899999999999999" customHeight="1">
      <c r="B275" s="673"/>
      <c r="C275" s="553"/>
      <c r="D275" s="597"/>
      <c r="E275" s="573"/>
      <c r="F275" s="260" t="s">
        <v>21</v>
      </c>
      <c r="G275" s="447">
        <v>4.3970000000000002</v>
      </c>
      <c r="H275" s="422"/>
      <c r="I275" s="421">
        <f t="shared" ref="I275:I276" si="566">K274+G275+H275</f>
        <v>4.931</v>
      </c>
      <c r="J275" s="518"/>
      <c r="K275" s="422">
        <f t="shared" si="542"/>
        <v>4.931</v>
      </c>
      <c r="L275" s="286">
        <f t="shared" si="435"/>
        <v>0</v>
      </c>
      <c r="M275" s="423" t="s">
        <v>262</v>
      </c>
      <c r="N275" s="563"/>
      <c r="O275" s="565"/>
      <c r="P275" s="567">
        <f t="shared" si="448"/>
        <v>0</v>
      </c>
      <c r="Q275" s="565">
        <f t="shared" ref="Q275" si="567">+O275-P275</f>
        <v>0</v>
      </c>
      <c r="R275" s="565" t="e">
        <f t="shared" ref="R275" si="568">+P275/O275</f>
        <v>#DIV/0!</v>
      </c>
      <c r="S275" s="565" t="e">
        <f t="shared" ref="S275:S276" si="569">+Q275/P275</f>
        <v>#DIV/0!</v>
      </c>
      <c r="T275" s="429"/>
      <c r="U275" s="177"/>
      <c r="V275" s="177"/>
      <c r="W275" s="177"/>
      <c r="X275" s="177"/>
      <c r="Y275" s="177"/>
      <c r="Z275" s="177"/>
      <c r="AA275" s="245"/>
    </row>
    <row r="276" spans="2:27" s="246" customFormat="1" ht="19.899999999999999" customHeight="1">
      <c r="B276" s="673"/>
      <c r="C276" s="553"/>
      <c r="D276" s="597"/>
      <c r="E276" s="574"/>
      <c r="F276" s="184" t="s">
        <v>22</v>
      </c>
      <c r="G276" s="447">
        <v>5.3369999999999997</v>
      </c>
      <c r="H276" s="422"/>
      <c r="I276" s="421">
        <f t="shared" si="566"/>
        <v>10.268000000000001</v>
      </c>
      <c r="J276" s="518"/>
      <c r="K276" s="422">
        <f t="shared" si="542"/>
        <v>10.268000000000001</v>
      </c>
      <c r="L276" s="286">
        <f t="shared" si="435"/>
        <v>0</v>
      </c>
      <c r="M276" s="423" t="s">
        <v>262</v>
      </c>
      <c r="N276" s="564"/>
      <c r="O276" s="565"/>
      <c r="P276" s="568">
        <f t="shared" si="448"/>
        <v>0</v>
      </c>
      <c r="Q276" s="565"/>
      <c r="R276" s="565"/>
      <c r="S276" s="565" t="e">
        <f t="shared" si="569"/>
        <v>#DIV/0!</v>
      </c>
      <c r="T276" s="429"/>
      <c r="U276" s="177"/>
      <c r="V276" s="177"/>
      <c r="W276" s="177"/>
      <c r="X276" s="177"/>
      <c r="Y276" s="177"/>
      <c r="Z276" s="177"/>
      <c r="AA276" s="245"/>
    </row>
    <row r="277" spans="2:27" s="246" customFormat="1" ht="19.899999999999999" customHeight="1">
      <c r="B277" s="673"/>
      <c r="C277" s="553"/>
      <c r="D277" s="597"/>
      <c r="E277" s="572" t="s">
        <v>509</v>
      </c>
      <c r="F277" s="184" t="s">
        <v>20</v>
      </c>
      <c r="G277" s="447">
        <v>0.93899999999999995</v>
      </c>
      <c r="H277" s="422"/>
      <c r="I277" s="421">
        <f t="shared" ref="I277" si="570">G277+H277</f>
        <v>0.93899999999999995</v>
      </c>
      <c r="J277" s="518">
        <v>0.91800000000000004</v>
      </c>
      <c r="K277" s="422">
        <f t="shared" si="542"/>
        <v>2.0999999999999908E-2</v>
      </c>
      <c r="L277" s="286">
        <f t="shared" si="435"/>
        <v>0.97763578274760388</v>
      </c>
      <c r="M277" s="423" t="s">
        <v>262</v>
      </c>
      <c r="N277" s="562">
        <f t="shared" ref="N277:O298" si="571">G277+G278+G279</f>
        <v>10.673999999999999</v>
      </c>
      <c r="O277" s="565">
        <f t="shared" si="571"/>
        <v>0</v>
      </c>
      <c r="P277" s="566">
        <f t="shared" si="448"/>
        <v>10.673999999999999</v>
      </c>
      <c r="Q277" s="565">
        <f t="shared" ref="Q277" si="572">J277+J278+J279</f>
        <v>0.91800000000000004</v>
      </c>
      <c r="R277" s="565">
        <f t="shared" ref="R277" si="573">P277-Q277</f>
        <v>9.7560000000000002</v>
      </c>
      <c r="S277" s="565">
        <f t="shared" ref="S277" si="574">Q277/P277</f>
        <v>8.6003372681281623E-2</v>
      </c>
      <c r="T277" s="429"/>
      <c r="U277" s="177"/>
      <c r="V277" s="177"/>
      <c r="W277" s="177"/>
      <c r="X277" s="177"/>
      <c r="Y277" s="177"/>
      <c r="Z277" s="177"/>
      <c r="AA277" s="245"/>
    </row>
    <row r="278" spans="2:27" s="246" customFormat="1" ht="19.899999999999999" customHeight="1">
      <c r="B278" s="673"/>
      <c r="C278" s="553"/>
      <c r="D278" s="597"/>
      <c r="E278" s="573"/>
      <c r="F278" s="260" t="s">
        <v>21</v>
      </c>
      <c r="G278" s="447">
        <v>4.3979999999999997</v>
      </c>
      <c r="H278" s="422"/>
      <c r="I278" s="421">
        <f t="shared" ref="I278:I279" si="575">K277+G278+H278</f>
        <v>4.4189999999999996</v>
      </c>
      <c r="J278" s="518"/>
      <c r="K278" s="422">
        <f t="shared" si="542"/>
        <v>4.4189999999999996</v>
      </c>
      <c r="L278" s="286">
        <f t="shared" si="435"/>
        <v>0</v>
      </c>
      <c r="M278" s="423" t="s">
        <v>262</v>
      </c>
      <c r="N278" s="563"/>
      <c r="O278" s="565"/>
      <c r="P278" s="567">
        <f t="shared" si="448"/>
        <v>0</v>
      </c>
      <c r="Q278" s="565">
        <f t="shared" ref="Q278" si="576">+O278-P278</f>
        <v>0</v>
      </c>
      <c r="R278" s="565" t="e">
        <f t="shared" ref="R278" si="577">+P278/O278</f>
        <v>#DIV/0!</v>
      </c>
      <c r="S278" s="565" t="e">
        <f t="shared" ref="S278:S279" si="578">+Q278/P278</f>
        <v>#DIV/0!</v>
      </c>
      <c r="T278" s="429"/>
      <c r="U278" s="177"/>
      <c r="V278" s="177"/>
      <c r="W278" s="177"/>
      <c r="X278" s="177"/>
      <c r="Y278" s="177"/>
      <c r="Z278" s="177"/>
      <c r="AA278" s="245"/>
    </row>
    <row r="279" spans="2:27" s="246" customFormat="1" ht="19.899999999999999" customHeight="1">
      <c r="B279" s="673"/>
      <c r="C279" s="553"/>
      <c r="D279" s="597"/>
      <c r="E279" s="574"/>
      <c r="F279" s="184" t="s">
        <v>22</v>
      </c>
      <c r="G279" s="447">
        <v>5.3369999999999997</v>
      </c>
      <c r="H279" s="422"/>
      <c r="I279" s="421">
        <f t="shared" si="575"/>
        <v>9.7560000000000002</v>
      </c>
      <c r="J279" s="518"/>
      <c r="K279" s="422">
        <f t="shared" si="542"/>
        <v>9.7560000000000002</v>
      </c>
      <c r="L279" s="286">
        <f t="shared" si="435"/>
        <v>0</v>
      </c>
      <c r="M279" s="423" t="s">
        <v>262</v>
      </c>
      <c r="N279" s="564"/>
      <c r="O279" s="565"/>
      <c r="P279" s="568">
        <f t="shared" si="448"/>
        <v>0</v>
      </c>
      <c r="Q279" s="565"/>
      <c r="R279" s="565"/>
      <c r="S279" s="565" t="e">
        <f t="shared" si="578"/>
        <v>#DIV/0!</v>
      </c>
      <c r="T279" s="429"/>
      <c r="U279" s="177"/>
      <c r="V279" s="177"/>
      <c r="W279" s="177"/>
      <c r="X279" s="177"/>
      <c r="Y279" s="177"/>
      <c r="Z279" s="177"/>
      <c r="AA279" s="245"/>
    </row>
    <row r="280" spans="2:27" s="246" customFormat="1" ht="19.899999999999999" customHeight="1">
      <c r="B280" s="673"/>
      <c r="C280" s="553"/>
      <c r="D280" s="597"/>
      <c r="E280" s="572" t="s">
        <v>510</v>
      </c>
      <c r="F280" s="184" t="s">
        <v>20</v>
      </c>
      <c r="G280" s="447">
        <v>0.93899999999999995</v>
      </c>
      <c r="H280" s="422"/>
      <c r="I280" s="421">
        <f t="shared" ref="I280" si="579">G280+H280</f>
        <v>0.93899999999999995</v>
      </c>
      <c r="J280" s="518">
        <v>0.81</v>
      </c>
      <c r="K280" s="422">
        <f t="shared" si="542"/>
        <v>0.12899999999999989</v>
      </c>
      <c r="L280" s="286">
        <f t="shared" si="435"/>
        <v>0.86261980830670937</v>
      </c>
      <c r="M280" s="423" t="s">
        <v>262</v>
      </c>
      <c r="N280" s="562">
        <f t="shared" ref="N280:O301" si="580">G280+G281+G282</f>
        <v>10.672000000000001</v>
      </c>
      <c r="O280" s="565">
        <f t="shared" si="580"/>
        <v>0</v>
      </c>
      <c r="P280" s="566">
        <f t="shared" si="448"/>
        <v>10.672000000000001</v>
      </c>
      <c r="Q280" s="565">
        <f t="shared" ref="Q280" si="581">J280+J281+J282</f>
        <v>0.81</v>
      </c>
      <c r="R280" s="565">
        <f t="shared" ref="R280" si="582">P280-Q280</f>
        <v>9.8620000000000001</v>
      </c>
      <c r="S280" s="565">
        <f t="shared" ref="S280" si="583">Q280/P280</f>
        <v>7.5899550224887563E-2</v>
      </c>
      <c r="T280" s="429"/>
      <c r="U280" s="177"/>
      <c r="V280" s="177"/>
      <c r="W280" s="177"/>
      <c r="X280" s="177"/>
      <c r="Y280" s="177"/>
      <c r="Z280" s="177"/>
      <c r="AA280" s="245"/>
    </row>
    <row r="281" spans="2:27" s="246" customFormat="1" ht="19.899999999999999" customHeight="1">
      <c r="B281" s="673"/>
      <c r="C281" s="553"/>
      <c r="D281" s="597"/>
      <c r="E281" s="573"/>
      <c r="F281" s="260" t="s">
        <v>21</v>
      </c>
      <c r="G281" s="447">
        <v>4.3970000000000002</v>
      </c>
      <c r="H281" s="422"/>
      <c r="I281" s="421">
        <f t="shared" ref="I281:I282" si="584">K280+G281+H281</f>
        <v>4.5259999999999998</v>
      </c>
      <c r="J281" s="518"/>
      <c r="K281" s="422">
        <f t="shared" si="542"/>
        <v>4.5259999999999998</v>
      </c>
      <c r="L281" s="286">
        <f t="shared" si="435"/>
        <v>0</v>
      </c>
      <c r="M281" s="423" t="s">
        <v>262</v>
      </c>
      <c r="N281" s="563"/>
      <c r="O281" s="565"/>
      <c r="P281" s="567">
        <f t="shared" si="448"/>
        <v>0</v>
      </c>
      <c r="Q281" s="565">
        <f t="shared" ref="Q281" si="585">+O281-P281</f>
        <v>0</v>
      </c>
      <c r="R281" s="565" t="e">
        <f t="shared" ref="R281" si="586">+P281/O281</f>
        <v>#DIV/0!</v>
      </c>
      <c r="S281" s="565" t="e">
        <f t="shared" ref="S281:S282" si="587">+Q281/P281</f>
        <v>#DIV/0!</v>
      </c>
      <c r="T281" s="429"/>
      <c r="U281" s="177"/>
      <c r="V281" s="177"/>
      <c r="W281" s="177"/>
      <c r="X281" s="177"/>
      <c r="Y281" s="177"/>
      <c r="Z281" s="177"/>
      <c r="AA281" s="245"/>
    </row>
    <row r="282" spans="2:27" s="246" customFormat="1" ht="19.899999999999999" customHeight="1">
      <c r="B282" s="673"/>
      <c r="C282" s="553"/>
      <c r="D282" s="597"/>
      <c r="E282" s="574"/>
      <c r="F282" s="184" t="s">
        <v>22</v>
      </c>
      <c r="G282" s="447">
        <v>5.3360000000000003</v>
      </c>
      <c r="H282" s="422"/>
      <c r="I282" s="421">
        <f t="shared" si="584"/>
        <v>9.8620000000000001</v>
      </c>
      <c r="J282" s="518"/>
      <c r="K282" s="422">
        <f t="shared" si="542"/>
        <v>9.8620000000000001</v>
      </c>
      <c r="L282" s="286">
        <f t="shared" si="435"/>
        <v>0</v>
      </c>
      <c r="M282" s="423" t="s">
        <v>262</v>
      </c>
      <c r="N282" s="564"/>
      <c r="O282" s="565"/>
      <c r="P282" s="568">
        <f t="shared" si="448"/>
        <v>0</v>
      </c>
      <c r="Q282" s="565"/>
      <c r="R282" s="565"/>
      <c r="S282" s="565" t="e">
        <f t="shared" si="587"/>
        <v>#DIV/0!</v>
      </c>
      <c r="T282" s="429"/>
      <c r="U282" s="177"/>
      <c r="V282" s="177"/>
      <c r="W282" s="177"/>
      <c r="X282" s="177"/>
      <c r="Y282" s="177"/>
      <c r="Z282" s="177"/>
      <c r="AA282" s="245"/>
    </row>
    <row r="283" spans="2:27" s="246" customFormat="1" ht="19.899999999999999" customHeight="1">
      <c r="B283" s="673"/>
      <c r="C283" s="553"/>
      <c r="D283" s="597"/>
      <c r="E283" s="572" t="s">
        <v>511</v>
      </c>
      <c r="F283" s="184" t="s">
        <v>20</v>
      </c>
      <c r="G283" s="447">
        <v>0.94</v>
      </c>
      <c r="H283" s="422"/>
      <c r="I283" s="421">
        <f t="shared" ref="I283" si="588">G283+H283</f>
        <v>0.94</v>
      </c>
      <c r="J283" s="518">
        <v>0.13500000000000001</v>
      </c>
      <c r="K283" s="422">
        <f t="shared" si="542"/>
        <v>0.80499999999999994</v>
      </c>
      <c r="L283" s="286">
        <f t="shared" si="435"/>
        <v>0.14361702127659576</v>
      </c>
      <c r="M283" s="423" t="s">
        <v>262</v>
      </c>
      <c r="N283" s="562">
        <f t="shared" ref="N283:O304" si="589">G283+G284+G285</f>
        <v>10.668999999999999</v>
      </c>
      <c r="O283" s="565">
        <f t="shared" si="589"/>
        <v>0</v>
      </c>
      <c r="P283" s="566">
        <f t="shared" si="448"/>
        <v>10.668999999999999</v>
      </c>
      <c r="Q283" s="565">
        <f t="shared" ref="Q283" si="590">J283+J284+J285</f>
        <v>0.13500000000000001</v>
      </c>
      <c r="R283" s="565">
        <f t="shared" ref="R283" si="591">P283-Q283</f>
        <v>10.533999999999999</v>
      </c>
      <c r="S283" s="565">
        <f t="shared" ref="S283" si="592">Q283/P283</f>
        <v>1.265348205080139E-2</v>
      </c>
      <c r="T283" s="429"/>
      <c r="U283" s="177"/>
      <c r="V283" s="177"/>
      <c r="W283" s="177"/>
      <c r="X283" s="177"/>
      <c r="Y283" s="177"/>
      <c r="Z283" s="177"/>
      <c r="AA283" s="245"/>
    </row>
    <row r="284" spans="2:27" s="246" customFormat="1" ht="19.899999999999999" customHeight="1">
      <c r="B284" s="673"/>
      <c r="C284" s="553"/>
      <c r="D284" s="597"/>
      <c r="E284" s="573"/>
      <c r="F284" s="260" t="s">
        <v>21</v>
      </c>
      <c r="G284" s="447">
        <v>4.3949999999999996</v>
      </c>
      <c r="H284" s="422"/>
      <c r="I284" s="421">
        <f t="shared" ref="I284:I285" si="593">K283+G284+H284</f>
        <v>5.1999999999999993</v>
      </c>
      <c r="J284" s="518"/>
      <c r="K284" s="422">
        <f t="shared" si="542"/>
        <v>5.1999999999999993</v>
      </c>
      <c r="L284" s="286">
        <f t="shared" si="435"/>
        <v>0</v>
      </c>
      <c r="M284" s="423" t="s">
        <v>262</v>
      </c>
      <c r="N284" s="563"/>
      <c r="O284" s="565"/>
      <c r="P284" s="567">
        <f t="shared" si="448"/>
        <v>0</v>
      </c>
      <c r="Q284" s="565">
        <f t="shared" ref="Q284" si="594">+O284-P284</f>
        <v>0</v>
      </c>
      <c r="R284" s="565" t="e">
        <f t="shared" ref="R284" si="595">+P284/O284</f>
        <v>#DIV/0!</v>
      </c>
      <c r="S284" s="565" t="e">
        <f t="shared" ref="S284:S285" si="596">+Q284/P284</f>
        <v>#DIV/0!</v>
      </c>
      <c r="T284" s="429"/>
      <c r="U284" s="177"/>
      <c r="V284" s="177"/>
      <c r="W284" s="177"/>
      <c r="X284" s="177"/>
      <c r="Y284" s="177"/>
      <c r="Z284" s="177"/>
      <c r="AA284" s="245"/>
    </row>
    <row r="285" spans="2:27" s="174" customFormat="1" ht="19.899999999999999" customHeight="1">
      <c r="B285" s="673"/>
      <c r="C285" s="553"/>
      <c r="D285" s="598"/>
      <c r="E285" s="574"/>
      <c r="F285" s="184" t="s">
        <v>22</v>
      </c>
      <c r="G285" s="447">
        <v>5.3339999999999996</v>
      </c>
      <c r="H285" s="422"/>
      <c r="I285" s="421">
        <f t="shared" si="593"/>
        <v>10.533999999999999</v>
      </c>
      <c r="J285" s="518"/>
      <c r="K285" s="422">
        <f t="shared" si="542"/>
        <v>10.533999999999999</v>
      </c>
      <c r="L285" s="286">
        <f t="shared" si="435"/>
        <v>0</v>
      </c>
      <c r="M285" s="423" t="s">
        <v>262</v>
      </c>
      <c r="N285" s="564"/>
      <c r="O285" s="565"/>
      <c r="P285" s="568">
        <f t="shared" si="448"/>
        <v>0</v>
      </c>
      <c r="Q285" s="565"/>
      <c r="R285" s="565"/>
      <c r="S285" s="565" t="e">
        <f t="shared" si="596"/>
        <v>#DIV/0!</v>
      </c>
      <c r="T285" s="429"/>
      <c r="U285" s="177"/>
      <c r="V285" s="177"/>
      <c r="W285" s="177"/>
      <c r="X285" s="177"/>
      <c r="Y285" s="177"/>
      <c r="Z285" s="177"/>
      <c r="AA285" s="173"/>
    </row>
    <row r="286" spans="2:27" s="174" customFormat="1" ht="15" customHeight="1">
      <c r="B286" s="673"/>
      <c r="C286" s="553"/>
      <c r="D286" s="596" t="s">
        <v>351</v>
      </c>
      <c r="E286" s="569" t="s">
        <v>512</v>
      </c>
      <c r="F286" s="425" t="s">
        <v>20</v>
      </c>
      <c r="G286" s="447">
        <v>0.93899999999999995</v>
      </c>
      <c r="H286" s="422"/>
      <c r="I286" s="421">
        <f t="shared" ref="I286" si="597">G286+H286</f>
        <v>0.93899999999999995</v>
      </c>
      <c r="J286" s="518"/>
      <c r="K286" s="422">
        <f>I286-J286</f>
        <v>0.93899999999999995</v>
      </c>
      <c r="L286" s="286">
        <f t="shared" si="435"/>
        <v>0</v>
      </c>
      <c r="M286" s="423" t="s">
        <v>262</v>
      </c>
      <c r="N286" s="562">
        <f t="shared" ref="N286:O307" si="598">G286+G287+G288</f>
        <v>10.67</v>
      </c>
      <c r="O286" s="565">
        <f t="shared" si="598"/>
        <v>0</v>
      </c>
      <c r="P286" s="566">
        <f t="shared" si="448"/>
        <v>10.67</v>
      </c>
      <c r="Q286" s="565">
        <f t="shared" ref="Q286" si="599">J286+J287+J288</f>
        <v>0</v>
      </c>
      <c r="R286" s="565">
        <f t="shared" ref="R286" si="600">P286-Q286</f>
        <v>10.67</v>
      </c>
      <c r="S286" s="565">
        <f t="shared" ref="S286" si="601">Q286/P286</f>
        <v>0</v>
      </c>
      <c r="T286" s="429"/>
      <c r="U286" s="177"/>
      <c r="V286" s="177"/>
      <c r="W286" s="177"/>
      <c r="X286" s="177"/>
      <c r="Y286" s="177"/>
      <c r="Z286" s="177"/>
      <c r="AA286" s="173"/>
    </row>
    <row r="287" spans="2:27" s="174" customFormat="1" ht="19.899999999999999" customHeight="1">
      <c r="B287" s="673"/>
      <c r="C287" s="553"/>
      <c r="D287" s="597"/>
      <c r="E287" s="570"/>
      <c r="F287" s="260" t="s">
        <v>21</v>
      </c>
      <c r="G287" s="447">
        <v>4.3959999999999999</v>
      </c>
      <c r="H287" s="422"/>
      <c r="I287" s="421">
        <f t="shared" ref="I287:I288" si="602">K286+G287+H287</f>
        <v>5.335</v>
      </c>
      <c r="J287" s="518"/>
      <c r="K287" s="422">
        <f>+I287-J287</f>
        <v>5.335</v>
      </c>
      <c r="L287" s="286">
        <f t="shared" si="435"/>
        <v>0</v>
      </c>
      <c r="M287" s="423" t="s">
        <v>262</v>
      </c>
      <c r="N287" s="563"/>
      <c r="O287" s="565"/>
      <c r="P287" s="567">
        <f t="shared" si="448"/>
        <v>0</v>
      </c>
      <c r="Q287" s="565">
        <f t="shared" ref="Q287" si="603">+O287-P287</f>
        <v>0</v>
      </c>
      <c r="R287" s="565" t="e">
        <f t="shared" ref="R287" si="604">+P287/O287</f>
        <v>#DIV/0!</v>
      </c>
      <c r="S287" s="565" t="e">
        <f t="shared" ref="S287:S288" si="605">+Q287/P287</f>
        <v>#DIV/0!</v>
      </c>
      <c r="T287" s="429"/>
      <c r="U287" s="177"/>
      <c r="V287" s="177"/>
      <c r="W287" s="177"/>
      <c r="X287" s="177"/>
      <c r="Y287" s="177"/>
      <c r="Z287" s="177"/>
      <c r="AA287" s="173"/>
    </row>
    <row r="288" spans="2:27" s="246" customFormat="1" ht="19.899999999999999" customHeight="1">
      <c r="B288" s="673"/>
      <c r="C288" s="553"/>
      <c r="D288" s="597"/>
      <c r="E288" s="571"/>
      <c r="F288" s="184" t="s">
        <v>22</v>
      </c>
      <c r="G288" s="447">
        <v>5.335</v>
      </c>
      <c r="H288" s="422"/>
      <c r="I288" s="421">
        <f t="shared" si="602"/>
        <v>10.67</v>
      </c>
      <c r="J288" s="518"/>
      <c r="K288" s="422">
        <f t="shared" ref="K288:K351" si="606">+I288-J288</f>
        <v>10.67</v>
      </c>
      <c r="L288" s="286">
        <f t="shared" si="435"/>
        <v>0</v>
      </c>
      <c r="M288" s="423" t="s">
        <v>262</v>
      </c>
      <c r="N288" s="564"/>
      <c r="O288" s="565"/>
      <c r="P288" s="568">
        <f t="shared" si="448"/>
        <v>0</v>
      </c>
      <c r="Q288" s="565"/>
      <c r="R288" s="565"/>
      <c r="S288" s="565" t="e">
        <f t="shared" si="605"/>
        <v>#DIV/0!</v>
      </c>
      <c r="T288" s="429"/>
      <c r="U288" s="177"/>
      <c r="V288" s="177"/>
      <c r="W288" s="177"/>
      <c r="X288" s="177"/>
      <c r="Y288" s="177"/>
      <c r="Z288" s="177"/>
      <c r="AA288" s="245"/>
    </row>
    <row r="289" spans="2:27" s="246" customFormat="1" ht="19.899999999999999" customHeight="1">
      <c r="B289" s="673"/>
      <c r="C289" s="553"/>
      <c r="D289" s="597"/>
      <c r="E289" s="569" t="s">
        <v>513</v>
      </c>
      <c r="F289" s="184" t="s">
        <v>20</v>
      </c>
      <c r="G289" s="447">
        <v>0.93899999999999995</v>
      </c>
      <c r="H289" s="422"/>
      <c r="I289" s="421">
        <f t="shared" ref="I289" si="607">G289+H289</f>
        <v>0.93899999999999995</v>
      </c>
      <c r="J289" s="518">
        <v>0.9</v>
      </c>
      <c r="K289" s="422">
        <f t="shared" si="606"/>
        <v>3.8999999999999924E-2</v>
      </c>
      <c r="L289" s="286">
        <f t="shared" si="435"/>
        <v>0.95846645367412153</v>
      </c>
      <c r="M289" s="423" t="s">
        <v>262</v>
      </c>
      <c r="N289" s="562">
        <f t="shared" ref="N289:O310" si="608">G289+G290+G291</f>
        <v>10.673999999999999</v>
      </c>
      <c r="O289" s="565">
        <f t="shared" si="608"/>
        <v>0</v>
      </c>
      <c r="P289" s="566">
        <f t="shared" si="448"/>
        <v>10.673999999999999</v>
      </c>
      <c r="Q289" s="565">
        <f t="shared" ref="Q289" si="609">J289+J290+J291</f>
        <v>0.9</v>
      </c>
      <c r="R289" s="565">
        <f t="shared" ref="R289" si="610">P289-Q289</f>
        <v>9.7739999999999991</v>
      </c>
      <c r="S289" s="565">
        <f t="shared" ref="S289" si="611">Q289/P289</f>
        <v>8.4317032040472181E-2</v>
      </c>
      <c r="T289" s="429"/>
      <c r="U289" s="177"/>
      <c r="V289" s="177"/>
      <c r="W289" s="177"/>
      <c r="X289" s="177"/>
      <c r="Y289" s="177"/>
      <c r="Z289" s="177"/>
      <c r="AA289" s="245"/>
    </row>
    <row r="290" spans="2:27" s="246" customFormat="1" ht="19.899999999999999" customHeight="1">
      <c r="B290" s="673"/>
      <c r="C290" s="553"/>
      <c r="D290" s="597"/>
      <c r="E290" s="570"/>
      <c r="F290" s="260" t="s">
        <v>21</v>
      </c>
      <c r="G290" s="447">
        <v>4.3979999999999997</v>
      </c>
      <c r="H290" s="422"/>
      <c r="I290" s="421">
        <f t="shared" ref="I290:I291" si="612">K289+G290+H290</f>
        <v>4.4369999999999994</v>
      </c>
      <c r="J290" s="518"/>
      <c r="K290" s="422">
        <f t="shared" si="606"/>
        <v>4.4369999999999994</v>
      </c>
      <c r="L290" s="286">
        <f t="shared" si="435"/>
        <v>0</v>
      </c>
      <c r="M290" s="423" t="s">
        <v>262</v>
      </c>
      <c r="N290" s="563"/>
      <c r="O290" s="565"/>
      <c r="P290" s="567">
        <f t="shared" si="448"/>
        <v>0</v>
      </c>
      <c r="Q290" s="565">
        <f t="shared" ref="Q290" si="613">+O290-P290</f>
        <v>0</v>
      </c>
      <c r="R290" s="565" t="e">
        <f t="shared" ref="R290" si="614">+P290/O290</f>
        <v>#DIV/0!</v>
      </c>
      <c r="S290" s="565" t="e">
        <f t="shared" ref="S290:S291" si="615">+Q290/P290</f>
        <v>#DIV/0!</v>
      </c>
      <c r="T290" s="429"/>
      <c r="U290" s="177"/>
      <c r="V290" s="177"/>
      <c r="W290" s="177"/>
      <c r="X290" s="177"/>
      <c r="Y290" s="177"/>
      <c r="Z290" s="177"/>
      <c r="AA290" s="245"/>
    </row>
    <row r="291" spans="2:27" s="246" customFormat="1" ht="19.899999999999999" customHeight="1">
      <c r="B291" s="673"/>
      <c r="C291" s="553"/>
      <c r="D291" s="597"/>
      <c r="E291" s="571"/>
      <c r="F291" s="184" t="s">
        <v>22</v>
      </c>
      <c r="G291" s="447">
        <v>5.3369999999999997</v>
      </c>
      <c r="H291" s="422"/>
      <c r="I291" s="421">
        <f t="shared" si="612"/>
        <v>9.7739999999999991</v>
      </c>
      <c r="J291" s="518"/>
      <c r="K291" s="422">
        <f t="shared" si="606"/>
        <v>9.7739999999999991</v>
      </c>
      <c r="L291" s="286">
        <f t="shared" si="435"/>
        <v>0</v>
      </c>
      <c r="M291" s="423" t="s">
        <v>262</v>
      </c>
      <c r="N291" s="564"/>
      <c r="O291" s="565"/>
      <c r="P291" s="568">
        <f t="shared" si="448"/>
        <v>0</v>
      </c>
      <c r="Q291" s="565"/>
      <c r="R291" s="565"/>
      <c r="S291" s="565" t="e">
        <f t="shared" si="615"/>
        <v>#DIV/0!</v>
      </c>
      <c r="T291" s="429"/>
      <c r="U291" s="177"/>
      <c r="V291" s="177"/>
      <c r="W291" s="177"/>
      <c r="X291" s="177"/>
      <c r="Y291" s="177"/>
      <c r="Z291" s="177"/>
      <c r="AA291" s="245"/>
    </row>
    <row r="292" spans="2:27" s="246" customFormat="1" ht="19.899999999999999" customHeight="1">
      <c r="B292" s="673"/>
      <c r="C292" s="553"/>
      <c r="D292" s="597"/>
      <c r="E292" s="569" t="s">
        <v>649</v>
      </c>
      <c r="F292" s="184" t="s">
        <v>20</v>
      </c>
      <c r="G292" s="447">
        <v>0.93899999999999995</v>
      </c>
      <c r="H292" s="422"/>
      <c r="I292" s="421">
        <f t="shared" ref="I292" si="616">G292+H292</f>
        <v>0.93899999999999995</v>
      </c>
      <c r="J292" s="518">
        <v>0.378</v>
      </c>
      <c r="K292" s="422">
        <f t="shared" si="606"/>
        <v>0.56099999999999994</v>
      </c>
      <c r="L292" s="286">
        <f t="shared" si="435"/>
        <v>0.402555910543131</v>
      </c>
      <c r="M292" s="423" t="s">
        <v>262</v>
      </c>
      <c r="N292" s="562">
        <f t="shared" ref="N292:O313" si="617">G292+G293+G294</f>
        <v>10.673</v>
      </c>
      <c r="O292" s="565">
        <f t="shared" si="617"/>
        <v>0</v>
      </c>
      <c r="P292" s="566">
        <f t="shared" si="448"/>
        <v>10.673</v>
      </c>
      <c r="Q292" s="565">
        <f t="shared" ref="Q292" si="618">J292+J293+J294</f>
        <v>0.378</v>
      </c>
      <c r="R292" s="565">
        <f t="shared" ref="R292" si="619">P292-Q292</f>
        <v>10.295</v>
      </c>
      <c r="S292" s="565">
        <f t="shared" ref="S292" si="620">Q292/P292</f>
        <v>3.5416471470064652E-2</v>
      </c>
      <c r="T292" s="429"/>
      <c r="U292" s="177"/>
      <c r="V292" s="177"/>
      <c r="W292" s="177"/>
      <c r="X292" s="177"/>
      <c r="Y292" s="177"/>
      <c r="Z292" s="177"/>
      <c r="AA292" s="245"/>
    </row>
    <row r="293" spans="2:27" s="246" customFormat="1" ht="19.899999999999999" customHeight="1">
      <c r="B293" s="673"/>
      <c r="C293" s="553"/>
      <c r="D293" s="597"/>
      <c r="E293" s="570"/>
      <c r="F293" s="260" t="s">
        <v>21</v>
      </c>
      <c r="G293" s="447">
        <v>4.3970000000000002</v>
      </c>
      <c r="H293" s="422"/>
      <c r="I293" s="421">
        <f t="shared" ref="I293:I294" si="621">K292+G293+H293</f>
        <v>4.9580000000000002</v>
      </c>
      <c r="J293" s="518"/>
      <c r="K293" s="422">
        <f t="shared" si="606"/>
        <v>4.9580000000000002</v>
      </c>
      <c r="L293" s="286">
        <f t="shared" si="435"/>
        <v>0</v>
      </c>
      <c r="M293" s="423" t="s">
        <v>262</v>
      </c>
      <c r="N293" s="563"/>
      <c r="O293" s="565"/>
      <c r="P293" s="567">
        <f t="shared" si="448"/>
        <v>0</v>
      </c>
      <c r="Q293" s="565">
        <f t="shared" ref="Q293" si="622">+O293-P293</f>
        <v>0</v>
      </c>
      <c r="R293" s="565" t="e">
        <f t="shared" ref="R293" si="623">+P293/O293</f>
        <v>#DIV/0!</v>
      </c>
      <c r="S293" s="565" t="e">
        <f t="shared" ref="S293:S294" si="624">+Q293/P293</f>
        <v>#DIV/0!</v>
      </c>
      <c r="T293" s="429"/>
      <c r="U293" s="177"/>
      <c r="V293" s="177"/>
      <c r="W293" s="177"/>
      <c r="X293" s="177"/>
      <c r="Y293" s="177"/>
      <c r="Z293" s="177"/>
      <c r="AA293" s="245"/>
    </row>
    <row r="294" spans="2:27" s="246" customFormat="1" ht="19.899999999999999" customHeight="1">
      <c r="B294" s="673"/>
      <c r="C294" s="553"/>
      <c r="D294" s="597"/>
      <c r="E294" s="571"/>
      <c r="F294" s="184" t="s">
        <v>22</v>
      </c>
      <c r="G294" s="447">
        <v>5.3369999999999997</v>
      </c>
      <c r="H294" s="422"/>
      <c r="I294" s="421">
        <f t="shared" si="621"/>
        <v>10.295</v>
      </c>
      <c r="J294" s="518"/>
      <c r="K294" s="422">
        <f t="shared" si="606"/>
        <v>10.295</v>
      </c>
      <c r="L294" s="286">
        <f t="shared" si="435"/>
        <v>0</v>
      </c>
      <c r="M294" s="423" t="s">
        <v>262</v>
      </c>
      <c r="N294" s="564"/>
      <c r="O294" s="565"/>
      <c r="P294" s="568">
        <f t="shared" si="448"/>
        <v>0</v>
      </c>
      <c r="Q294" s="565"/>
      <c r="R294" s="565"/>
      <c r="S294" s="565" t="e">
        <f t="shared" si="624"/>
        <v>#DIV/0!</v>
      </c>
      <c r="T294" s="429"/>
      <c r="U294" s="177"/>
      <c r="V294" s="177"/>
      <c r="W294" s="177"/>
      <c r="X294" s="177"/>
      <c r="Y294" s="177"/>
      <c r="Z294" s="177"/>
      <c r="AA294" s="245"/>
    </row>
    <row r="295" spans="2:27" s="246" customFormat="1" ht="19.899999999999999" customHeight="1">
      <c r="B295" s="673"/>
      <c r="C295" s="553"/>
      <c r="D295" s="597"/>
      <c r="E295" s="569" t="s">
        <v>514</v>
      </c>
      <c r="F295" s="184" t="s">
        <v>20</v>
      </c>
      <c r="G295" s="447">
        <v>0.93899999999999995</v>
      </c>
      <c r="H295" s="422"/>
      <c r="I295" s="421">
        <f t="shared" ref="I295" si="625">G295+H295</f>
        <v>0.93899999999999995</v>
      </c>
      <c r="J295" s="518">
        <v>1.4850000000000001</v>
      </c>
      <c r="K295" s="422">
        <f t="shared" si="606"/>
        <v>-0.54600000000000015</v>
      </c>
      <c r="L295" s="286">
        <f t="shared" si="435"/>
        <v>1.5814696485623005</v>
      </c>
      <c r="M295" s="423">
        <v>43858</v>
      </c>
      <c r="N295" s="562">
        <f t="shared" ref="N295:O295" si="626">G295+G296+G297</f>
        <v>10.672000000000001</v>
      </c>
      <c r="O295" s="565">
        <f t="shared" si="626"/>
        <v>0</v>
      </c>
      <c r="P295" s="566">
        <f t="shared" si="448"/>
        <v>10.672000000000001</v>
      </c>
      <c r="Q295" s="565">
        <f t="shared" ref="Q295" si="627">J295+J296+J297</f>
        <v>1.4850000000000001</v>
      </c>
      <c r="R295" s="565">
        <f t="shared" ref="R295" si="628">P295-Q295</f>
        <v>9.1870000000000012</v>
      </c>
      <c r="S295" s="565">
        <f t="shared" ref="S295" si="629">Q295/P295</f>
        <v>0.13914917541229385</v>
      </c>
      <c r="T295" s="429"/>
      <c r="U295" s="177"/>
      <c r="V295" s="177"/>
      <c r="W295" s="177"/>
      <c r="X295" s="177"/>
      <c r="Y295" s="177"/>
      <c r="Z295" s="177"/>
      <c r="AA295" s="245"/>
    </row>
    <row r="296" spans="2:27" s="246" customFormat="1" ht="19.899999999999999" customHeight="1">
      <c r="B296" s="673"/>
      <c r="C296" s="553"/>
      <c r="D296" s="597"/>
      <c r="E296" s="570"/>
      <c r="F296" s="260" t="s">
        <v>21</v>
      </c>
      <c r="G296" s="447">
        <v>4.3970000000000002</v>
      </c>
      <c r="H296" s="422"/>
      <c r="I296" s="421">
        <f t="shared" ref="I296:I297" si="630">K295+G296+H296</f>
        <v>3.851</v>
      </c>
      <c r="J296" s="518"/>
      <c r="K296" s="422">
        <f t="shared" si="606"/>
        <v>3.851</v>
      </c>
      <c r="L296" s="286">
        <f t="shared" si="435"/>
        <v>0</v>
      </c>
      <c r="M296" s="423" t="s">
        <v>262</v>
      </c>
      <c r="N296" s="563"/>
      <c r="O296" s="565"/>
      <c r="P296" s="567">
        <f t="shared" si="448"/>
        <v>0</v>
      </c>
      <c r="Q296" s="565">
        <f t="shared" ref="Q296" si="631">+O296-P296</f>
        <v>0</v>
      </c>
      <c r="R296" s="565" t="e">
        <f t="shared" ref="R296" si="632">+P296/O296</f>
        <v>#DIV/0!</v>
      </c>
      <c r="S296" s="565" t="e">
        <f t="shared" ref="S296:S297" si="633">+Q296/P296</f>
        <v>#DIV/0!</v>
      </c>
      <c r="T296" s="429"/>
      <c r="U296" s="177"/>
      <c r="V296" s="177"/>
      <c r="W296" s="177"/>
      <c r="X296" s="177"/>
      <c r="Y296" s="177"/>
      <c r="Z296" s="177"/>
      <c r="AA296" s="245"/>
    </row>
    <row r="297" spans="2:27" s="246" customFormat="1" ht="19.899999999999999" customHeight="1">
      <c r="B297" s="673"/>
      <c r="C297" s="553"/>
      <c r="D297" s="597"/>
      <c r="E297" s="571"/>
      <c r="F297" s="184" t="s">
        <v>22</v>
      </c>
      <c r="G297" s="447">
        <v>5.3360000000000003</v>
      </c>
      <c r="H297" s="422"/>
      <c r="I297" s="421">
        <f t="shared" si="630"/>
        <v>9.1870000000000012</v>
      </c>
      <c r="J297" s="518"/>
      <c r="K297" s="422">
        <f t="shared" si="606"/>
        <v>9.1870000000000012</v>
      </c>
      <c r="L297" s="286">
        <f t="shared" ref="L297:L360" si="634">J297/I297</f>
        <v>0</v>
      </c>
      <c r="M297" s="423" t="s">
        <v>262</v>
      </c>
      <c r="N297" s="564"/>
      <c r="O297" s="565"/>
      <c r="P297" s="568">
        <f t="shared" si="448"/>
        <v>0</v>
      </c>
      <c r="Q297" s="565"/>
      <c r="R297" s="565"/>
      <c r="S297" s="565" t="e">
        <f t="shared" si="633"/>
        <v>#DIV/0!</v>
      </c>
      <c r="T297" s="429"/>
      <c r="U297" s="177"/>
      <c r="V297" s="177"/>
      <c r="W297" s="177"/>
      <c r="X297" s="177"/>
      <c r="Y297" s="177"/>
      <c r="Z297" s="177"/>
      <c r="AA297" s="245"/>
    </row>
    <row r="298" spans="2:27" s="246" customFormat="1" ht="19.899999999999999" customHeight="1">
      <c r="B298" s="673"/>
      <c r="C298" s="553"/>
      <c r="D298" s="597"/>
      <c r="E298" s="569" t="s">
        <v>515</v>
      </c>
      <c r="F298" s="184" t="s">
        <v>20</v>
      </c>
      <c r="G298" s="447">
        <v>0.93899999999999995</v>
      </c>
      <c r="H298" s="422"/>
      <c r="I298" s="421">
        <f t="shared" ref="I298" si="635">G298+H298</f>
        <v>0.93899999999999995</v>
      </c>
      <c r="J298" s="518">
        <v>0.15</v>
      </c>
      <c r="K298" s="422">
        <f t="shared" si="606"/>
        <v>0.78899999999999992</v>
      </c>
      <c r="L298" s="286">
        <f t="shared" si="634"/>
        <v>0.15974440894568689</v>
      </c>
      <c r="M298" s="423" t="s">
        <v>262</v>
      </c>
      <c r="N298" s="562">
        <f t="shared" ref="N298" si="636">G298+G299+G300</f>
        <v>10.673999999999999</v>
      </c>
      <c r="O298" s="565">
        <f t="shared" si="571"/>
        <v>0</v>
      </c>
      <c r="P298" s="566">
        <f t="shared" si="448"/>
        <v>10.673999999999999</v>
      </c>
      <c r="Q298" s="565">
        <f t="shared" ref="Q298" si="637">J298+J299+J300</f>
        <v>0.15</v>
      </c>
      <c r="R298" s="565">
        <f t="shared" ref="R298" si="638">P298-Q298</f>
        <v>10.523999999999999</v>
      </c>
      <c r="S298" s="565">
        <f t="shared" ref="S298" si="639">Q298/P298</f>
        <v>1.4052838673412029E-2</v>
      </c>
      <c r="T298" s="429"/>
      <c r="U298" s="177"/>
      <c r="V298" s="177"/>
      <c r="W298" s="177"/>
      <c r="X298" s="177"/>
      <c r="Y298" s="177"/>
      <c r="Z298" s="177"/>
      <c r="AA298" s="245"/>
    </row>
    <row r="299" spans="2:27" s="246" customFormat="1" ht="19.899999999999999" customHeight="1">
      <c r="B299" s="673"/>
      <c r="C299" s="553"/>
      <c r="D299" s="597"/>
      <c r="E299" s="570"/>
      <c r="F299" s="260" t="s">
        <v>21</v>
      </c>
      <c r="G299" s="447">
        <v>4.3979999999999997</v>
      </c>
      <c r="H299" s="422"/>
      <c r="I299" s="421">
        <f t="shared" ref="I299:I300" si="640">K298+G299+H299</f>
        <v>5.1869999999999994</v>
      </c>
      <c r="J299" s="518"/>
      <c r="K299" s="422">
        <f t="shared" si="606"/>
        <v>5.1869999999999994</v>
      </c>
      <c r="L299" s="286">
        <f t="shared" si="634"/>
        <v>0</v>
      </c>
      <c r="M299" s="423" t="s">
        <v>262</v>
      </c>
      <c r="N299" s="563"/>
      <c r="O299" s="565"/>
      <c r="P299" s="567">
        <f t="shared" si="448"/>
        <v>0</v>
      </c>
      <c r="Q299" s="565">
        <f t="shared" ref="Q299" si="641">+O299-P299</f>
        <v>0</v>
      </c>
      <c r="R299" s="565" t="e">
        <f t="shared" ref="R299" si="642">+P299/O299</f>
        <v>#DIV/0!</v>
      </c>
      <c r="S299" s="565" t="e">
        <f t="shared" ref="S299:S300" si="643">+Q299/P299</f>
        <v>#DIV/0!</v>
      </c>
      <c r="T299" s="429"/>
      <c r="U299" s="177"/>
      <c r="V299" s="177"/>
      <c r="W299" s="177"/>
      <c r="X299" s="177"/>
      <c r="Y299" s="177"/>
      <c r="Z299" s="177"/>
      <c r="AA299" s="245"/>
    </row>
    <row r="300" spans="2:27" s="246" customFormat="1" ht="19.899999999999999" customHeight="1">
      <c r="B300" s="673"/>
      <c r="C300" s="553"/>
      <c r="D300" s="597"/>
      <c r="E300" s="571"/>
      <c r="F300" s="184" t="s">
        <v>22</v>
      </c>
      <c r="G300" s="447">
        <v>5.3369999999999997</v>
      </c>
      <c r="H300" s="422"/>
      <c r="I300" s="421">
        <f t="shared" si="640"/>
        <v>10.523999999999999</v>
      </c>
      <c r="J300" s="518"/>
      <c r="K300" s="422">
        <f t="shared" si="606"/>
        <v>10.523999999999999</v>
      </c>
      <c r="L300" s="286">
        <f t="shared" si="634"/>
        <v>0</v>
      </c>
      <c r="M300" s="423" t="s">
        <v>262</v>
      </c>
      <c r="N300" s="564"/>
      <c r="O300" s="565"/>
      <c r="P300" s="568">
        <f t="shared" si="448"/>
        <v>0</v>
      </c>
      <c r="Q300" s="565"/>
      <c r="R300" s="565"/>
      <c r="S300" s="565" t="e">
        <f t="shared" si="643"/>
        <v>#DIV/0!</v>
      </c>
      <c r="T300" s="429"/>
      <c r="U300" s="177"/>
      <c r="V300" s="177"/>
      <c r="W300" s="177"/>
      <c r="X300" s="177"/>
      <c r="Y300" s="177"/>
      <c r="Z300" s="177"/>
      <c r="AA300" s="245"/>
    </row>
    <row r="301" spans="2:27" s="246" customFormat="1" ht="19.899999999999999" customHeight="1">
      <c r="B301" s="673"/>
      <c r="C301" s="553"/>
      <c r="D301" s="597"/>
      <c r="E301" s="569" t="s">
        <v>516</v>
      </c>
      <c r="F301" s="184" t="s">
        <v>20</v>
      </c>
      <c r="G301" s="447">
        <v>0.93899999999999995</v>
      </c>
      <c r="H301" s="422"/>
      <c r="I301" s="421">
        <f t="shared" ref="I301" si="644">G301+H301</f>
        <v>0.93899999999999995</v>
      </c>
      <c r="J301" s="518">
        <v>0.11899999999999999</v>
      </c>
      <c r="K301" s="422">
        <f t="shared" si="606"/>
        <v>0.82</v>
      </c>
      <c r="L301" s="286">
        <f t="shared" si="634"/>
        <v>0.12673056443024494</v>
      </c>
      <c r="M301" s="423" t="s">
        <v>262</v>
      </c>
      <c r="N301" s="562">
        <f t="shared" ref="N301" si="645">G301+G302+G303</f>
        <v>10.673999999999999</v>
      </c>
      <c r="O301" s="565">
        <f t="shared" si="580"/>
        <v>0</v>
      </c>
      <c r="P301" s="566">
        <f t="shared" ref="P301:P364" si="646">+N301+O301</f>
        <v>10.673999999999999</v>
      </c>
      <c r="Q301" s="565">
        <f t="shared" ref="Q301" si="647">J301+J302+J303</f>
        <v>0.11899999999999999</v>
      </c>
      <c r="R301" s="565">
        <f t="shared" ref="R301" si="648">P301-Q301</f>
        <v>10.555</v>
      </c>
      <c r="S301" s="565">
        <f t="shared" ref="S301" si="649">Q301/P301</f>
        <v>1.1148585347573544E-2</v>
      </c>
      <c r="T301" s="429"/>
      <c r="U301" s="177"/>
      <c r="V301" s="177"/>
      <c r="W301" s="177"/>
      <c r="X301" s="177"/>
      <c r="Y301" s="177"/>
      <c r="Z301" s="177"/>
      <c r="AA301" s="245"/>
    </row>
    <row r="302" spans="2:27" s="246" customFormat="1" ht="19.899999999999999" customHeight="1">
      <c r="B302" s="673"/>
      <c r="C302" s="553"/>
      <c r="D302" s="597"/>
      <c r="E302" s="570"/>
      <c r="F302" s="260" t="s">
        <v>21</v>
      </c>
      <c r="G302" s="447">
        <v>4.3979999999999997</v>
      </c>
      <c r="H302" s="422"/>
      <c r="I302" s="421">
        <f t="shared" ref="I302:I303" si="650">K301+G302+H302</f>
        <v>5.218</v>
      </c>
      <c r="J302" s="518"/>
      <c r="K302" s="422">
        <f t="shared" si="606"/>
        <v>5.218</v>
      </c>
      <c r="L302" s="286">
        <f t="shared" si="634"/>
        <v>0</v>
      </c>
      <c r="M302" s="423" t="s">
        <v>262</v>
      </c>
      <c r="N302" s="563"/>
      <c r="O302" s="565"/>
      <c r="P302" s="567">
        <f t="shared" si="646"/>
        <v>0</v>
      </c>
      <c r="Q302" s="565">
        <f t="shared" ref="Q302" si="651">+O302-P302</f>
        <v>0</v>
      </c>
      <c r="R302" s="565" t="e">
        <f t="shared" ref="R302" si="652">+P302/O302</f>
        <v>#DIV/0!</v>
      </c>
      <c r="S302" s="565" t="e">
        <f t="shared" ref="S302:S303" si="653">+Q302/P302</f>
        <v>#DIV/0!</v>
      </c>
      <c r="T302" s="429"/>
      <c r="U302" s="177"/>
      <c r="V302" s="177"/>
      <c r="W302" s="177"/>
      <c r="X302" s="177"/>
      <c r="Y302" s="177"/>
      <c r="Z302" s="177"/>
      <c r="AA302" s="245"/>
    </row>
    <row r="303" spans="2:27" s="246" customFormat="1" ht="19.899999999999999" customHeight="1">
      <c r="B303" s="673"/>
      <c r="C303" s="553"/>
      <c r="D303" s="597"/>
      <c r="E303" s="571"/>
      <c r="F303" s="184" t="s">
        <v>22</v>
      </c>
      <c r="G303" s="447">
        <v>5.3369999999999997</v>
      </c>
      <c r="H303" s="422"/>
      <c r="I303" s="421">
        <f t="shared" si="650"/>
        <v>10.555</v>
      </c>
      <c r="J303" s="518"/>
      <c r="K303" s="422">
        <f t="shared" si="606"/>
        <v>10.555</v>
      </c>
      <c r="L303" s="286">
        <f t="shared" si="634"/>
        <v>0</v>
      </c>
      <c r="M303" s="423" t="s">
        <v>262</v>
      </c>
      <c r="N303" s="564"/>
      <c r="O303" s="565"/>
      <c r="P303" s="568">
        <f t="shared" si="646"/>
        <v>0</v>
      </c>
      <c r="Q303" s="565"/>
      <c r="R303" s="565"/>
      <c r="S303" s="565" t="e">
        <f t="shared" si="653"/>
        <v>#DIV/0!</v>
      </c>
      <c r="T303" s="429"/>
      <c r="U303" s="177"/>
      <c r="V303" s="177"/>
      <c r="W303" s="177"/>
      <c r="X303" s="177"/>
      <c r="Y303" s="177"/>
      <c r="Z303" s="177"/>
      <c r="AA303" s="245"/>
    </row>
    <row r="304" spans="2:27" s="246" customFormat="1" ht="19.899999999999999" customHeight="1">
      <c r="B304" s="673"/>
      <c r="C304" s="553"/>
      <c r="D304" s="597"/>
      <c r="E304" s="569" t="s">
        <v>517</v>
      </c>
      <c r="F304" s="184" t="s">
        <v>20</v>
      </c>
      <c r="G304" s="447">
        <v>0.93899999999999995</v>
      </c>
      <c r="H304" s="422"/>
      <c r="I304" s="421">
        <f t="shared" ref="I304" si="654">G304+H304</f>
        <v>0.93899999999999995</v>
      </c>
      <c r="J304" s="518">
        <v>0.43000000000000005</v>
      </c>
      <c r="K304" s="422">
        <f t="shared" si="606"/>
        <v>0.5089999999999999</v>
      </c>
      <c r="L304" s="286">
        <f t="shared" si="634"/>
        <v>0.45793397231096922</v>
      </c>
      <c r="M304" s="423" t="s">
        <v>262</v>
      </c>
      <c r="N304" s="562">
        <f t="shared" ref="N304" si="655">G304+G305+G306</f>
        <v>10.673999999999999</v>
      </c>
      <c r="O304" s="565">
        <f t="shared" si="589"/>
        <v>0</v>
      </c>
      <c r="P304" s="566">
        <f t="shared" si="646"/>
        <v>10.673999999999999</v>
      </c>
      <c r="Q304" s="565">
        <f t="shared" ref="Q304" si="656">J304+J305+J306</f>
        <v>0.43000000000000005</v>
      </c>
      <c r="R304" s="565">
        <f t="shared" ref="R304" si="657">P304-Q304</f>
        <v>10.244</v>
      </c>
      <c r="S304" s="565">
        <f t="shared" ref="S304" si="658">Q304/P304</f>
        <v>4.0284804197114492E-2</v>
      </c>
      <c r="T304" s="429"/>
      <c r="U304" s="177"/>
      <c r="V304" s="177"/>
      <c r="W304" s="177"/>
      <c r="X304" s="177"/>
      <c r="Y304" s="177"/>
      <c r="Z304" s="177"/>
      <c r="AA304" s="245"/>
    </row>
    <row r="305" spans="1:27" s="246" customFormat="1" ht="19.899999999999999" customHeight="1">
      <c r="B305" s="673"/>
      <c r="C305" s="553"/>
      <c r="D305" s="597"/>
      <c r="E305" s="570"/>
      <c r="F305" s="260" t="s">
        <v>21</v>
      </c>
      <c r="G305" s="447">
        <v>4.3979999999999997</v>
      </c>
      <c r="H305" s="422"/>
      <c r="I305" s="421">
        <f t="shared" ref="I305:I306" si="659">K304+G305+H305</f>
        <v>4.907</v>
      </c>
      <c r="J305" s="518"/>
      <c r="K305" s="422">
        <f t="shared" si="606"/>
        <v>4.907</v>
      </c>
      <c r="L305" s="286">
        <f t="shared" si="634"/>
        <v>0</v>
      </c>
      <c r="M305" s="423" t="s">
        <v>262</v>
      </c>
      <c r="N305" s="563"/>
      <c r="O305" s="565"/>
      <c r="P305" s="567">
        <f t="shared" si="646"/>
        <v>0</v>
      </c>
      <c r="Q305" s="565">
        <f t="shared" ref="Q305" si="660">+O305-P305</f>
        <v>0</v>
      </c>
      <c r="R305" s="565" t="e">
        <f t="shared" ref="R305" si="661">+P305/O305</f>
        <v>#DIV/0!</v>
      </c>
      <c r="S305" s="565" t="e">
        <f t="shared" ref="S305:S306" si="662">+Q305/P305</f>
        <v>#DIV/0!</v>
      </c>
      <c r="T305" s="429"/>
      <c r="U305" s="177"/>
      <c r="V305" s="177"/>
      <c r="W305" s="177"/>
      <c r="X305" s="177"/>
      <c r="Y305" s="177"/>
      <c r="Z305" s="177"/>
      <c r="AA305" s="245"/>
    </row>
    <row r="306" spans="1:27" s="246" customFormat="1" ht="19.899999999999999" customHeight="1">
      <c r="B306" s="673"/>
      <c r="C306" s="553"/>
      <c r="D306" s="597"/>
      <c r="E306" s="571"/>
      <c r="F306" s="184" t="s">
        <v>22</v>
      </c>
      <c r="G306" s="447">
        <v>5.3369999999999997</v>
      </c>
      <c r="H306" s="422"/>
      <c r="I306" s="421">
        <f t="shared" si="659"/>
        <v>10.244</v>
      </c>
      <c r="J306" s="518"/>
      <c r="K306" s="422">
        <f t="shared" si="606"/>
        <v>10.244</v>
      </c>
      <c r="L306" s="286">
        <f t="shared" si="634"/>
        <v>0</v>
      </c>
      <c r="M306" s="423" t="s">
        <v>262</v>
      </c>
      <c r="N306" s="564"/>
      <c r="O306" s="565"/>
      <c r="P306" s="568">
        <f t="shared" si="646"/>
        <v>0</v>
      </c>
      <c r="Q306" s="565"/>
      <c r="R306" s="565"/>
      <c r="S306" s="565" t="e">
        <f t="shared" si="662"/>
        <v>#DIV/0!</v>
      </c>
      <c r="T306" s="429"/>
      <c r="U306" s="177"/>
      <c r="V306" s="177"/>
      <c r="W306" s="177"/>
      <c r="X306" s="177"/>
      <c r="Y306" s="177"/>
      <c r="Z306" s="177"/>
      <c r="AA306" s="245"/>
    </row>
    <row r="307" spans="1:27" s="246" customFormat="1" ht="19.899999999999999" customHeight="1">
      <c r="B307" s="673"/>
      <c r="C307" s="553"/>
      <c r="D307" s="597"/>
      <c r="E307" s="569" t="s">
        <v>518</v>
      </c>
      <c r="F307" s="184" t="s">
        <v>20</v>
      </c>
      <c r="G307" s="447">
        <v>0.93899999999999995</v>
      </c>
      <c r="H307" s="422"/>
      <c r="I307" s="421">
        <f t="shared" ref="I307" si="663">G307+H307</f>
        <v>0.93899999999999995</v>
      </c>
      <c r="J307" s="518">
        <v>0.65</v>
      </c>
      <c r="K307" s="422">
        <f t="shared" si="606"/>
        <v>0.28899999999999992</v>
      </c>
      <c r="L307" s="286">
        <f t="shared" si="634"/>
        <v>0.69222577209797664</v>
      </c>
      <c r="M307" s="423" t="s">
        <v>262</v>
      </c>
      <c r="N307" s="562">
        <f t="shared" ref="N307" si="664">G307+G308+G309</f>
        <v>10.673</v>
      </c>
      <c r="O307" s="565">
        <f t="shared" si="598"/>
        <v>0</v>
      </c>
      <c r="P307" s="566">
        <f t="shared" si="646"/>
        <v>10.673</v>
      </c>
      <c r="Q307" s="565">
        <f t="shared" ref="Q307" si="665">J307+J308+J309</f>
        <v>0.65</v>
      </c>
      <c r="R307" s="565">
        <f t="shared" ref="R307" si="666">P307-Q307</f>
        <v>10.023</v>
      </c>
      <c r="S307" s="565">
        <f t="shared" ref="S307" si="667">Q307/P307</f>
        <v>6.090133982947625E-2</v>
      </c>
      <c r="T307" s="429"/>
      <c r="U307" s="177"/>
      <c r="V307" s="177"/>
      <c r="W307" s="177"/>
      <c r="X307" s="177"/>
      <c r="Y307" s="177"/>
      <c r="Z307" s="177"/>
      <c r="AA307" s="245"/>
    </row>
    <row r="308" spans="1:27" s="246" customFormat="1" ht="19.899999999999999" customHeight="1">
      <c r="B308" s="673"/>
      <c r="C308" s="553"/>
      <c r="D308" s="597"/>
      <c r="E308" s="570"/>
      <c r="F308" s="260" t="s">
        <v>21</v>
      </c>
      <c r="G308" s="447">
        <v>4.3970000000000002</v>
      </c>
      <c r="H308" s="422"/>
      <c r="I308" s="421">
        <f t="shared" ref="I308:I309" si="668">K307+G308+H308</f>
        <v>4.6859999999999999</v>
      </c>
      <c r="J308" s="518"/>
      <c r="K308" s="422">
        <f t="shared" si="606"/>
        <v>4.6859999999999999</v>
      </c>
      <c r="L308" s="286">
        <f t="shared" si="634"/>
        <v>0</v>
      </c>
      <c r="M308" s="423" t="s">
        <v>262</v>
      </c>
      <c r="N308" s="563"/>
      <c r="O308" s="565"/>
      <c r="P308" s="567">
        <f t="shared" si="646"/>
        <v>0</v>
      </c>
      <c r="Q308" s="565">
        <f t="shared" ref="Q308" si="669">+O308-P308</f>
        <v>0</v>
      </c>
      <c r="R308" s="565" t="e">
        <f t="shared" ref="R308" si="670">+P308/O308</f>
        <v>#DIV/0!</v>
      </c>
      <c r="S308" s="565" t="e">
        <f t="shared" ref="S308:S309" si="671">+Q308/P308</f>
        <v>#DIV/0!</v>
      </c>
      <c r="T308" s="429"/>
      <c r="U308" s="177"/>
      <c r="V308" s="177"/>
      <c r="W308" s="177"/>
      <c r="X308" s="177"/>
      <c r="Y308" s="177"/>
      <c r="Z308" s="177"/>
      <c r="AA308" s="245"/>
    </row>
    <row r="309" spans="1:27" s="246" customFormat="1" ht="19.899999999999999" customHeight="1">
      <c r="B309" s="673"/>
      <c r="C309" s="553"/>
      <c r="D309" s="597"/>
      <c r="E309" s="571"/>
      <c r="F309" s="184" t="s">
        <v>22</v>
      </c>
      <c r="G309" s="447">
        <v>5.3369999999999997</v>
      </c>
      <c r="H309" s="422"/>
      <c r="I309" s="421">
        <f t="shared" si="668"/>
        <v>10.023</v>
      </c>
      <c r="J309" s="518"/>
      <c r="K309" s="422">
        <f t="shared" si="606"/>
        <v>10.023</v>
      </c>
      <c r="L309" s="286">
        <f t="shared" si="634"/>
        <v>0</v>
      </c>
      <c r="M309" s="423" t="s">
        <v>262</v>
      </c>
      <c r="N309" s="564"/>
      <c r="O309" s="565"/>
      <c r="P309" s="568">
        <f t="shared" si="646"/>
        <v>0</v>
      </c>
      <c r="Q309" s="565"/>
      <c r="R309" s="565"/>
      <c r="S309" s="565" t="e">
        <f t="shared" si="671"/>
        <v>#DIV/0!</v>
      </c>
      <c r="T309" s="429"/>
      <c r="U309" s="177"/>
      <c r="V309" s="177"/>
      <c r="W309" s="177"/>
      <c r="X309" s="177"/>
      <c r="Y309" s="177"/>
      <c r="Z309" s="177"/>
      <c r="AA309" s="245"/>
    </row>
    <row r="310" spans="1:27" s="246" customFormat="1" ht="19.899999999999999" customHeight="1">
      <c r="B310" s="673"/>
      <c r="C310" s="553"/>
      <c r="D310" s="597"/>
      <c r="E310" s="569" t="s">
        <v>519</v>
      </c>
      <c r="F310" s="184" t="s">
        <v>20</v>
      </c>
      <c r="G310" s="447">
        <v>0.93899999999999995</v>
      </c>
      <c r="H310" s="422"/>
      <c r="I310" s="421">
        <f t="shared" ref="I310" si="672">G310+H310</f>
        <v>0.93899999999999995</v>
      </c>
      <c r="J310" s="518">
        <v>0.61199999999999999</v>
      </c>
      <c r="K310" s="422">
        <f t="shared" si="606"/>
        <v>0.32699999999999996</v>
      </c>
      <c r="L310" s="286">
        <f t="shared" si="634"/>
        <v>0.65175718849840258</v>
      </c>
      <c r="M310" s="423" t="s">
        <v>262</v>
      </c>
      <c r="N310" s="562">
        <f t="shared" ref="N310" si="673">G310+G311+G312</f>
        <v>10.673999999999999</v>
      </c>
      <c r="O310" s="565">
        <f t="shared" si="608"/>
        <v>0</v>
      </c>
      <c r="P310" s="566">
        <f t="shared" si="646"/>
        <v>10.673999999999999</v>
      </c>
      <c r="Q310" s="565">
        <f t="shared" ref="Q310" si="674">J310+J311+J312</f>
        <v>0.61199999999999999</v>
      </c>
      <c r="R310" s="565">
        <f t="shared" ref="R310" si="675">P310-Q310</f>
        <v>10.061999999999999</v>
      </c>
      <c r="S310" s="565">
        <f t="shared" ref="S310" si="676">Q310/P310</f>
        <v>5.733558178752108E-2</v>
      </c>
      <c r="T310" s="429"/>
      <c r="U310" s="177"/>
      <c r="V310" s="177"/>
      <c r="W310" s="177"/>
      <c r="X310" s="177"/>
      <c r="Y310" s="177"/>
      <c r="Z310" s="177"/>
      <c r="AA310" s="245"/>
    </row>
    <row r="311" spans="1:27" s="246" customFormat="1" ht="19.899999999999999" customHeight="1">
      <c r="B311" s="673"/>
      <c r="C311" s="553"/>
      <c r="D311" s="597"/>
      <c r="E311" s="570"/>
      <c r="F311" s="260" t="s">
        <v>21</v>
      </c>
      <c r="G311" s="447">
        <v>4.3979999999999997</v>
      </c>
      <c r="H311" s="422"/>
      <c r="I311" s="421">
        <f t="shared" ref="I311:I312" si="677">K310+G311+H311</f>
        <v>4.7249999999999996</v>
      </c>
      <c r="J311" s="518"/>
      <c r="K311" s="422">
        <f t="shared" si="606"/>
        <v>4.7249999999999996</v>
      </c>
      <c r="L311" s="286">
        <f t="shared" si="634"/>
        <v>0</v>
      </c>
      <c r="M311" s="423" t="s">
        <v>262</v>
      </c>
      <c r="N311" s="563"/>
      <c r="O311" s="565"/>
      <c r="P311" s="567">
        <f t="shared" si="646"/>
        <v>0</v>
      </c>
      <c r="Q311" s="565">
        <f t="shared" ref="Q311" si="678">+O311-P311</f>
        <v>0</v>
      </c>
      <c r="R311" s="565" t="e">
        <f t="shared" ref="R311" si="679">+P311/O311</f>
        <v>#DIV/0!</v>
      </c>
      <c r="S311" s="565" t="e">
        <f t="shared" ref="S311:S312" si="680">+Q311/P311</f>
        <v>#DIV/0!</v>
      </c>
      <c r="T311" s="429"/>
      <c r="U311" s="177"/>
      <c r="V311" s="177"/>
      <c r="W311" s="177"/>
      <c r="X311" s="177"/>
      <c r="Y311" s="177"/>
      <c r="Z311" s="177"/>
      <c r="AA311" s="245"/>
    </row>
    <row r="312" spans="1:27" s="246" customFormat="1" ht="19.899999999999999" customHeight="1">
      <c r="B312" s="673"/>
      <c r="C312" s="553"/>
      <c r="D312" s="597"/>
      <c r="E312" s="571"/>
      <c r="F312" s="184" t="s">
        <v>22</v>
      </c>
      <c r="G312" s="447">
        <v>5.3369999999999997</v>
      </c>
      <c r="H312" s="422"/>
      <c r="I312" s="421">
        <f t="shared" si="677"/>
        <v>10.061999999999999</v>
      </c>
      <c r="J312" s="518"/>
      <c r="K312" s="422">
        <f t="shared" si="606"/>
        <v>10.061999999999999</v>
      </c>
      <c r="L312" s="286">
        <f t="shared" si="634"/>
        <v>0</v>
      </c>
      <c r="M312" s="423" t="s">
        <v>262</v>
      </c>
      <c r="N312" s="564"/>
      <c r="O312" s="565"/>
      <c r="P312" s="568">
        <f t="shared" si="646"/>
        <v>0</v>
      </c>
      <c r="Q312" s="565"/>
      <c r="R312" s="565"/>
      <c r="S312" s="565" t="e">
        <f t="shared" si="680"/>
        <v>#DIV/0!</v>
      </c>
      <c r="T312" s="429"/>
      <c r="U312" s="177"/>
      <c r="V312" s="177"/>
      <c r="W312" s="177"/>
      <c r="X312" s="177"/>
      <c r="Y312" s="177"/>
      <c r="Z312" s="177"/>
      <c r="AA312" s="245"/>
    </row>
    <row r="313" spans="1:27" s="246" customFormat="1" ht="19.899999999999999" customHeight="1">
      <c r="B313" s="673"/>
      <c r="C313" s="553"/>
      <c r="D313" s="597"/>
      <c r="E313" s="569" t="s">
        <v>520</v>
      </c>
      <c r="F313" s="184" t="s">
        <v>20</v>
      </c>
      <c r="G313" s="447">
        <v>0.93899999999999995</v>
      </c>
      <c r="H313" s="422"/>
      <c r="I313" s="421">
        <f t="shared" ref="I313" si="681">G313+H313</f>
        <v>0.93899999999999995</v>
      </c>
      <c r="J313" s="518"/>
      <c r="K313" s="422">
        <f t="shared" si="606"/>
        <v>0.93899999999999995</v>
      </c>
      <c r="L313" s="286">
        <f t="shared" si="634"/>
        <v>0</v>
      </c>
      <c r="M313" s="423" t="s">
        <v>262</v>
      </c>
      <c r="N313" s="562">
        <f t="shared" ref="N313" si="682">G313+G314+G315</f>
        <v>10.667999999999999</v>
      </c>
      <c r="O313" s="565">
        <f t="shared" si="617"/>
        <v>0</v>
      </c>
      <c r="P313" s="566">
        <f t="shared" si="646"/>
        <v>10.667999999999999</v>
      </c>
      <c r="Q313" s="565">
        <f t="shared" ref="Q313" si="683">J313+J314+J315</f>
        <v>0</v>
      </c>
      <c r="R313" s="565">
        <f t="shared" ref="R313" si="684">P313-Q313</f>
        <v>10.667999999999999</v>
      </c>
      <c r="S313" s="565">
        <f t="shared" ref="S313" si="685">Q313/P313</f>
        <v>0</v>
      </c>
      <c r="T313" s="429"/>
      <c r="U313" s="177"/>
      <c r="V313" s="177"/>
      <c r="W313" s="177"/>
      <c r="X313" s="177"/>
      <c r="Y313" s="177"/>
      <c r="Z313" s="177"/>
      <c r="AA313" s="245"/>
    </row>
    <row r="314" spans="1:27" s="246" customFormat="1" ht="19.899999999999999" customHeight="1">
      <c r="B314" s="673"/>
      <c r="C314" s="553"/>
      <c r="D314" s="597"/>
      <c r="E314" s="570"/>
      <c r="F314" s="260" t="s">
        <v>21</v>
      </c>
      <c r="G314" s="447">
        <v>4.3949999999999996</v>
      </c>
      <c r="H314" s="422"/>
      <c r="I314" s="421">
        <f t="shared" ref="I314:I315" si="686">K313+G314+H314</f>
        <v>5.3339999999999996</v>
      </c>
      <c r="J314" s="518"/>
      <c r="K314" s="422">
        <f t="shared" si="606"/>
        <v>5.3339999999999996</v>
      </c>
      <c r="L314" s="286">
        <f t="shared" si="634"/>
        <v>0</v>
      </c>
      <c r="M314" s="423" t="s">
        <v>262</v>
      </c>
      <c r="N314" s="563"/>
      <c r="O314" s="565"/>
      <c r="P314" s="567">
        <f t="shared" si="646"/>
        <v>0</v>
      </c>
      <c r="Q314" s="565">
        <f t="shared" ref="Q314" si="687">+O314-P314</f>
        <v>0</v>
      </c>
      <c r="R314" s="565" t="e">
        <f t="shared" ref="R314" si="688">+P314/O314</f>
        <v>#DIV/0!</v>
      </c>
      <c r="S314" s="565" t="e">
        <f t="shared" ref="S314:S315" si="689">+Q314/P314</f>
        <v>#DIV/0!</v>
      </c>
      <c r="T314" s="429"/>
      <c r="U314" s="177"/>
      <c r="V314" s="177"/>
      <c r="W314" s="177"/>
      <c r="X314" s="177"/>
      <c r="Y314" s="177"/>
      <c r="Z314" s="177"/>
      <c r="AA314" s="245"/>
    </row>
    <row r="315" spans="1:27" s="246" customFormat="1" ht="19.899999999999999" customHeight="1">
      <c r="B315" s="673"/>
      <c r="C315" s="553"/>
      <c r="D315" s="597"/>
      <c r="E315" s="571"/>
      <c r="F315" s="184" t="s">
        <v>22</v>
      </c>
      <c r="G315" s="447">
        <v>5.3339999999999996</v>
      </c>
      <c r="H315" s="422"/>
      <c r="I315" s="421">
        <f t="shared" si="686"/>
        <v>10.667999999999999</v>
      </c>
      <c r="J315" s="518"/>
      <c r="K315" s="422">
        <f t="shared" si="606"/>
        <v>10.667999999999999</v>
      </c>
      <c r="L315" s="286">
        <f t="shared" si="634"/>
        <v>0</v>
      </c>
      <c r="M315" s="423" t="s">
        <v>262</v>
      </c>
      <c r="N315" s="564"/>
      <c r="O315" s="565"/>
      <c r="P315" s="568">
        <f t="shared" si="646"/>
        <v>0</v>
      </c>
      <c r="Q315" s="565"/>
      <c r="R315" s="565"/>
      <c r="S315" s="565" t="e">
        <f t="shared" si="689"/>
        <v>#DIV/0!</v>
      </c>
      <c r="T315" s="429"/>
      <c r="U315" s="177"/>
      <c r="V315" s="177"/>
      <c r="W315" s="177"/>
      <c r="X315" s="177"/>
      <c r="Y315" s="177"/>
      <c r="Z315" s="177"/>
      <c r="AA315" s="245"/>
    </row>
    <row r="316" spans="1:27" s="246" customFormat="1" ht="19.899999999999999" customHeight="1">
      <c r="B316" s="673"/>
      <c r="C316" s="553"/>
      <c r="D316" s="597"/>
      <c r="E316" s="569" t="s">
        <v>521</v>
      </c>
      <c r="F316" s="184" t="s">
        <v>20</v>
      </c>
      <c r="G316" s="447">
        <v>0.94</v>
      </c>
      <c r="H316" s="422"/>
      <c r="I316" s="421">
        <f t="shared" ref="I316" si="690">G316+H316</f>
        <v>0.94</v>
      </c>
      <c r="J316" s="518">
        <v>0.35</v>
      </c>
      <c r="K316" s="422">
        <f t="shared" si="606"/>
        <v>0.59</v>
      </c>
      <c r="L316" s="286">
        <f t="shared" si="634"/>
        <v>0.37234042553191488</v>
      </c>
      <c r="M316" s="423" t="s">
        <v>262</v>
      </c>
      <c r="N316" s="562">
        <f t="shared" ref="N316:O316" si="691">G316+G317+G318</f>
        <v>10.678000000000001</v>
      </c>
      <c r="O316" s="565">
        <f t="shared" si="691"/>
        <v>0</v>
      </c>
      <c r="P316" s="566">
        <f t="shared" si="646"/>
        <v>10.678000000000001</v>
      </c>
      <c r="Q316" s="565">
        <f t="shared" ref="Q316" si="692">J316+J317+J318</f>
        <v>0.35</v>
      </c>
      <c r="R316" s="565">
        <f t="shared" ref="R316" si="693">P316-Q316</f>
        <v>10.328000000000001</v>
      </c>
      <c r="S316" s="565">
        <f t="shared" ref="S316" si="694">Q316/P316</f>
        <v>3.2777673721670723E-2</v>
      </c>
      <c r="T316" s="429"/>
      <c r="U316" s="177"/>
      <c r="V316" s="177"/>
      <c r="W316" s="177"/>
      <c r="X316" s="177"/>
      <c r="Y316" s="177"/>
      <c r="Z316" s="177"/>
      <c r="AA316" s="245"/>
    </row>
    <row r="317" spans="1:27" s="246" customFormat="1" ht="19.899999999999999" customHeight="1">
      <c r="B317" s="673"/>
      <c r="C317" s="553"/>
      <c r="D317" s="597"/>
      <c r="E317" s="570"/>
      <c r="F317" s="260" t="s">
        <v>21</v>
      </c>
      <c r="G317" s="447">
        <v>4.399</v>
      </c>
      <c r="H317" s="422"/>
      <c r="I317" s="421">
        <f t="shared" ref="I317:I318" si="695">K316+G317+H317</f>
        <v>4.9889999999999999</v>
      </c>
      <c r="J317" s="518"/>
      <c r="K317" s="422">
        <f t="shared" si="606"/>
        <v>4.9889999999999999</v>
      </c>
      <c r="L317" s="286">
        <f t="shared" si="634"/>
        <v>0</v>
      </c>
      <c r="M317" s="423" t="s">
        <v>262</v>
      </c>
      <c r="N317" s="563"/>
      <c r="O317" s="565"/>
      <c r="P317" s="567">
        <f t="shared" si="646"/>
        <v>0</v>
      </c>
      <c r="Q317" s="565">
        <f t="shared" ref="Q317" si="696">+O317-P317</f>
        <v>0</v>
      </c>
      <c r="R317" s="565" t="e">
        <f t="shared" ref="R317" si="697">+P317/O317</f>
        <v>#DIV/0!</v>
      </c>
      <c r="S317" s="565" t="e">
        <f t="shared" ref="S317:S318" si="698">+Q317/P317</f>
        <v>#DIV/0!</v>
      </c>
      <c r="T317" s="429"/>
      <c r="U317" s="177"/>
      <c r="V317" s="177"/>
      <c r="W317" s="177"/>
      <c r="X317" s="177"/>
      <c r="Y317" s="177"/>
      <c r="Z317" s="177"/>
      <c r="AA317" s="245"/>
    </row>
    <row r="318" spans="1:27" s="246" customFormat="1" ht="19.899999999999999" customHeight="1">
      <c r="A318" s="245"/>
      <c r="B318" s="673"/>
      <c r="C318" s="553"/>
      <c r="D318" s="597"/>
      <c r="E318" s="571"/>
      <c r="F318" s="184" t="s">
        <v>22</v>
      </c>
      <c r="G318" s="447">
        <v>5.3390000000000004</v>
      </c>
      <c r="H318" s="422"/>
      <c r="I318" s="421">
        <f t="shared" si="695"/>
        <v>10.327999999999999</v>
      </c>
      <c r="J318" s="518"/>
      <c r="K318" s="422">
        <f t="shared" si="606"/>
        <v>10.327999999999999</v>
      </c>
      <c r="L318" s="286">
        <f t="shared" si="634"/>
        <v>0</v>
      </c>
      <c r="M318" s="423" t="s">
        <v>262</v>
      </c>
      <c r="N318" s="564"/>
      <c r="O318" s="565"/>
      <c r="P318" s="568">
        <f t="shared" si="646"/>
        <v>0</v>
      </c>
      <c r="Q318" s="565"/>
      <c r="R318" s="565"/>
      <c r="S318" s="565" t="e">
        <f t="shared" si="698"/>
        <v>#DIV/0!</v>
      </c>
      <c r="T318" s="429"/>
      <c r="U318" s="177"/>
      <c r="V318" s="177"/>
      <c r="W318" s="177"/>
      <c r="X318" s="177"/>
      <c r="Y318" s="177"/>
      <c r="Z318" s="177"/>
      <c r="AA318" s="245"/>
    </row>
    <row r="319" spans="1:27" s="246" customFormat="1" ht="19.899999999999999" customHeight="1">
      <c r="A319" s="245"/>
      <c r="B319" s="673"/>
      <c r="C319" s="553"/>
      <c r="D319" s="597"/>
      <c r="E319" s="569" t="s">
        <v>522</v>
      </c>
      <c r="F319" s="184" t="s">
        <v>20</v>
      </c>
      <c r="G319" s="447">
        <v>0.93799999999999994</v>
      </c>
      <c r="H319" s="422"/>
      <c r="I319" s="421">
        <f t="shared" ref="I319" si="699">G319+H319</f>
        <v>0.93799999999999994</v>
      </c>
      <c r="J319" s="518">
        <v>0.32400000000000001</v>
      </c>
      <c r="K319" s="422">
        <f t="shared" si="606"/>
        <v>0.61399999999999988</v>
      </c>
      <c r="L319" s="286">
        <f t="shared" si="634"/>
        <v>0.34541577825159919</v>
      </c>
      <c r="M319" s="423" t="s">
        <v>262</v>
      </c>
      <c r="N319" s="562">
        <f t="shared" ref="N319:O340" si="700">G319+G320+G321</f>
        <v>10.664</v>
      </c>
      <c r="O319" s="565">
        <f t="shared" si="700"/>
        <v>0</v>
      </c>
      <c r="P319" s="566">
        <f t="shared" si="646"/>
        <v>10.664</v>
      </c>
      <c r="Q319" s="565">
        <f t="shared" ref="Q319" si="701">J319+J320+J321</f>
        <v>0.32400000000000001</v>
      </c>
      <c r="R319" s="565">
        <f t="shared" ref="R319" si="702">P319-Q319</f>
        <v>10.34</v>
      </c>
      <c r="S319" s="565">
        <f t="shared" ref="S319" si="703">Q319/P319</f>
        <v>3.0382595648912231E-2</v>
      </c>
      <c r="T319" s="429"/>
      <c r="U319" s="177"/>
      <c r="V319" s="177"/>
      <c r="W319" s="177"/>
      <c r="X319" s="177"/>
      <c r="Y319" s="177"/>
      <c r="Z319" s="177"/>
      <c r="AA319" s="245"/>
    </row>
    <row r="320" spans="1:27" s="246" customFormat="1" ht="19.899999999999999" customHeight="1">
      <c r="B320" s="673"/>
      <c r="C320" s="553"/>
      <c r="D320" s="597"/>
      <c r="E320" s="570"/>
      <c r="F320" s="260" t="s">
        <v>21</v>
      </c>
      <c r="G320" s="447">
        <v>4.3940000000000001</v>
      </c>
      <c r="H320" s="422"/>
      <c r="I320" s="421">
        <f t="shared" ref="I320:I321" si="704">K319+G320+H320</f>
        <v>5.008</v>
      </c>
      <c r="J320" s="518"/>
      <c r="K320" s="422">
        <f t="shared" si="606"/>
        <v>5.008</v>
      </c>
      <c r="L320" s="286">
        <f t="shared" si="634"/>
        <v>0</v>
      </c>
      <c r="M320" s="423" t="s">
        <v>262</v>
      </c>
      <c r="N320" s="563"/>
      <c r="O320" s="565"/>
      <c r="P320" s="567">
        <f t="shared" si="646"/>
        <v>0</v>
      </c>
      <c r="Q320" s="565">
        <f t="shared" ref="Q320" si="705">+O320-P320</f>
        <v>0</v>
      </c>
      <c r="R320" s="565" t="e">
        <f t="shared" ref="R320" si="706">+P320/O320</f>
        <v>#DIV/0!</v>
      </c>
      <c r="S320" s="565" t="e">
        <f t="shared" ref="S320:S321" si="707">+Q320/P320</f>
        <v>#DIV/0!</v>
      </c>
      <c r="T320" s="429"/>
      <c r="U320" s="177"/>
      <c r="V320" s="177"/>
      <c r="W320" s="177"/>
      <c r="X320" s="177"/>
      <c r="Y320" s="177"/>
      <c r="Z320" s="177"/>
      <c r="AA320" s="245"/>
    </row>
    <row r="321" spans="2:27" s="246" customFormat="1" ht="19.899999999999999" customHeight="1">
      <c r="B321" s="673"/>
      <c r="C321" s="553"/>
      <c r="D321" s="597"/>
      <c r="E321" s="571"/>
      <c r="F321" s="184" t="s">
        <v>22</v>
      </c>
      <c r="G321" s="447">
        <v>5.3319999999999999</v>
      </c>
      <c r="H321" s="422"/>
      <c r="I321" s="421">
        <f t="shared" si="704"/>
        <v>10.34</v>
      </c>
      <c r="J321" s="518"/>
      <c r="K321" s="422">
        <f t="shared" si="606"/>
        <v>10.34</v>
      </c>
      <c r="L321" s="286">
        <f t="shared" si="634"/>
        <v>0</v>
      </c>
      <c r="M321" s="423" t="s">
        <v>262</v>
      </c>
      <c r="N321" s="564"/>
      <c r="O321" s="565"/>
      <c r="P321" s="568">
        <f t="shared" si="646"/>
        <v>0</v>
      </c>
      <c r="Q321" s="565"/>
      <c r="R321" s="565"/>
      <c r="S321" s="565" t="e">
        <f t="shared" si="707"/>
        <v>#DIV/0!</v>
      </c>
      <c r="T321" s="429"/>
      <c r="U321" s="177"/>
      <c r="V321" s="177"/>
      <c r="W321" s="177"/>
      <c r="X321" s="177"/>
      <c r="Y321" s="177"/>
      <c r="Z321" s="177"/>
      <c r="AA321" s="245"/>
    </row>
    <row r="322" spans="2:27" s="246" customFormat="1" ht="19.899999999999999" customHeight="1">
      <c r="B322" s="673"/>
      <c r="C322" s="553"/>
      <c r="D322" s="597"/>
      <c r="E322" s="569" t="s">
        <v>523</v>
      </c>
      <c r="F322" s="184" t="s">
        <v>20</v>
      </c>
      <c r="G322" s="447">
        <v>0.94</v>
      </c>
      <c r="H322" s="422"/>
      <c r="I322" s="421">
        <f t="shared" ref="I322" si="708">G322+H322</f>
        <v>0.94</v>
      </c>
      <c r="J322" s="518">
        <v>0.13500000000000001</v>
      </c>
      <c r="K322" s="422">
        <f t="shared" si="606"/>
        <v>0.80499999999999994</v>
      </c>
      <c r="L322" s="286">
        <f t="shared" si="634"/>
        <v>0.14361702127659576</v>
      </c>
      <c r="M322" s="423" t="s">
        <v>262</v>
      </c>
      <c r="N322" s="562">
        <f t="shared" ref="N322:O343" si="709">G322+G323+G324</f>
        <v>10.677</v>
      </c>
      <c r="O322" s="565">
        <f t="shared" si="709"/>
        <v>0</v>
      </c>
      <c r="P322" s="566">
        <f t="shared" si="646"/>
        <v>10.677</v>
      </c>
      <c r="Q322" s="565">
        <f t="shared" ref="Q322" si="710">J322+J323+J324</f>
        <v>0.13500000000000001</v>
      </c>
      <c r="R322" s="565">
        <f t="shared" ref="R322" si="711">P322-Q322</f>
        <v>10.542</v>
      </c>
      <c r="S322" s="565">
        <f t="shared" ref="S322" si="712">Q322/P322</f>
        <v>1.2644001123911213E-2</v>
      </c>
      <c r="T322" s="429"/>
      <c r="U322" s="177"/>
      <c r="V322" s="177"/>
      <c r="W322" s="177"/>
      <c r="X322" s="177"/>
      <c r="Y322" s="177"/>
      <c r="Z322" s="177"/>
      <c r="AA322" s="245"/>
    </row>
    <row r="323" spans="2:27" s="246" customFormat="1" ht="19.899999999999999" customHeight="1">
      <c r="B323" s="673"/>
      <c r="C323" s="553"/>
      <c r="D323" s="597"/>
      <c r="E323" s="570"/>
      <c r="F323" s="260" t="s">
        <v>21</v>
      </c>
      <c r="G323" s="447">
        <v>4.399</v>
      </c>
      <c r="H323" s="422"/>
      <c r="I323" s="421">
        <f t="shared" ref="I323:I324" si="713">K322+G323+H323</f>
        <v>5.2039999999999997</v>
      </c>
      <c r="J323" s="518"/>
      <c r="K323" s="422">
        <f t="shared" si="606"/>
        <v>5.2039999999999997</v>
      </c>
      <c r="L323" s="286">
        <f t="shared" si="634"/>
        <v>0</v>
      </c>
      <c r="M323" s="423" t="s">
        <v>262</v>
      </c>
      <c r="N323" s="563"/>
      <c r="O323" s="565"/>
      <c r="P323" s="567">
        <f t="shared" si="646"/>
        <v>0</v>
      </c>
      <c r="Q323" s="565">
        <f t="shared" ref="Q323" si="714">+O323-P323</f>
        <v>0</v>
      </c>
      <c r="R323" s="565" t="e">
        <f t="shared" ref="R323" si="715">+P323/O323</f>
        <v>#DIV/0!</v>
      </c>
      <c r="S323" s="565" t="e">
        <f t="shared" ref="S323:S324" si="716">+Q323/P323</f>
        <v>#DIV/0!</v>
      </c>
      <c r="T323" s="429"/>
      <c r="U323" s="177"/>
      <c r="V323" s="177"/>
      <c r="W323" s="177"/>
      <c r="X323" s="177"/>
      <c r="Y323" s="177"/>
      <c r="Z323" s="177"/>
      <c r="AA323" s="245"/>
    </row>
    <row r="324" spans="2:27" s="246" customFormat="1" ht="19.899999999999999" customHeight="1">
      <c r="B324" s="673"/>
      <c r="C324" s="553"/>
      <c r="D324" s="597"/>
      <c r="E324" s="571"/>
      <c r="F324" s="184" t="s">
        <v>22</v>
      </c>
      <c r="G324" s="447">
        <v>5.3380000000000001</v>
      </c>
      <c r="H324" s="422"/>
      <c r="I324" s="421">
        <f t="shared" si="713"/>
        <v>10.542</v>
      </c>
      <c r="J324" s="518"/>
      <c r="K324" s="422">
        <f t="shared" si="606"/>
        <v>10.542</v>
      </c>
      <c r="L324" s="286">
        <f t="shared" si="634"/>
        <v>0</v>
      </c>
      <c r="M324" s="423" t="s">
        <v>262</v>
      </c>
      <c r="N324" s="564"/>
      <c r="O324" s="565"/>
      <c r="P324" s="568">
        <f t="shared" si="646"/>
        <v>0</v>
      </c>
      <c r="Q324" s="565"/>
      <c r="R324" s="565"/>
      <c r="S324" s="565" t="e">
        <f t="shared" si="716"/>
        <v>#DIV/0!</v>
      </c>
      <c r="T324" s="429"/>
      <c r="U324" s="177"/>
      <c r="V324" s="177"/>
      <c r="W324" s="177"/>
      <c r="X324" s="177"/>
      <c r="Y324" s="177"/>
      <c r="Z324" s="177"/>
      <c r="AA324" s="245"/>
    </row>
    <row r="325" spans="2:27" s="246" customFormat="1" ht="19.899999999999999" customHeight="1">
      <c r="B325" s="673"/>
      <c r="C325" s="553"/>
      <c r="D325" s="597"/>
      <c r="E325" s="569" t="s">
        <v>524</v>
      </c>
      <c r="F325" s="184" t="s">
        <v>20</v>
      </c>
      <c r="G325" s="447">
        <v>0.93899999999999995</v>
      </c>
      <c r="H325" s="422"/>
      <c r="I325" s="421">
        <f t="shared" ref="I325" si="717">G325+H325</f>
        <v>0.93899999999999995</v>
      </c>
      <c r="J325" s="518">
        <v>0.94500000000000006</v>
      </c>
      <c r="K325" s="422">
        <f t="shared" si="606"/>
        <v>-6.0000000000001164E-3</v>
      </c>
      <c r="L325" s="286">
        <f t="shared" si="634"/>
        <v>1.0063897763578276</v>
      </c>
      <c r="M325" s="423" t="s">
        <v>262</v>
      </c>
      <c r="N325" s="562">
        <f t="shared" ref="N325:O346" si="718">G325+G326+G327</f>
        <v>10.673</v>
      </c>
      <c r="O325" s="565">
        <f t="shared" si="718"/>
        <v>0</v>
      </c>
      <c r="P325" s="566">
        <f t="shared" si="646"/>
        <v>10.673</v>
      </c>
      <c r="Q325" s="565">
        <f t="shared" ref="Q325" si="719">J325+J326+J327</f>
        <v>0.94500000000000006</v>
      </c>
      <c r="R325" s="565">
        <f t="shared" ref="R325" si="720">P325-Q325</f>
        <v>9.7279999999999998</v>
      </c>
      <c r="S325" s="565">
        <f t="shared" ref="S325" si="721">Q325/P325</f>
        <v>8.8541178675161633E-2</v>
      </c>
      <c r="T325" s="429"/>
      <c r="U325" s="177"/>
      <c r="V325" s="177"/>
      <c r="W325" s="177"/>
      <c r="X325" s="177"/>
      <c r="Y325" s="177"/>
      <c r="Z325" s="177"/>
      <c r="AA325" s="245"/>
    </row>
    <row r="326" spans="2:27" s="246" customFormat="1" ht="19.899999999999999" customHeight="1">
      <c r="B326" s="673"/>
      <c r="C326" s="553"/>
      <c r="D326" s="597"/>
      <c r="E326" s="570"/>
      <c r="F326" s="260" t="s">
        <v>21</v>
      </c>
      <c r="G326" s="447">
        <v>4.3970000000000002</v>
      </c>
      <c r="H326" s="422"/>
      <c r="I326" s="421">
        <f t="shared" ref="I326:I327" si="722">K325+G326+H326</f>
        <v>4.391</v>
      </c>
      <c r="J326" s="518"/>
      <c r="K326" s="422">
        <f t="shared" si="606"/>
        <v>4.391</v>
      </c>
      <c r="L326" s="286">
        <f t="shared" si="634"/>
        <v>0</v>
      </c>
      <c r="M326" s="423" t="s">
        <v>262</v>
      </c>
      <c r="N326" s="563"/>
      <c r="O326" s="565"/>
      <c r="P326" s="567">
        <f t="shared" si="646"/>
        <v>0</v>
      </c>
      <c r="Q326" s="565">
        <f t="shared" ref="Q326" si="723">+O326-P326</f>
        <v>0</v>
      </c>
      <c r="R326" s="565" t="e">
        <f t="shared" ref="R326" si="724">+P326/O326</f>
        <v>#DIV/0!</v>
      </c>
      <c r="S326" s="565" t="e">
        <f t="shared" ref="S326:S327" si="725">+Q326/P326</f>
        <v>#DIV/0!</v>
      </c>
      <c r="T326" s="429"/>
      <c r="U326" s="177"/>
      <c r="V326" s="177"/>
      <c r="W326" s="177"/>
      <c r="X326" s="177"/>
      <c r="Y326" s="177"/>
      <c r="Z326" s="177"/>
      <c r="AA326" s="245"/>
    </row>
    <row r="327" spans="2:27" s="246" customFormat="1" ht="19.899999999999999" customHeight="1">
      <c r="B327" s="673"/>
      <c r="C327" s="553"/>
      <c r="D327" s="597"/>
      <c r="E327" s="571"/>
      <c r="F327" s="184" t="s">
        <v>22</v>
      </c>
      <c r="G327" s="447">
        <v>5.3369999999999997</v>
      </c>
      <c r="H327" s="422"/>
      <c r="I327" s="421">
        <f t="shared" si="722"/>
        <v>9.7279999999999998</v>
      </c>
      <c r="J327" s="518"/>
      <c r="K327" s="422">
        <f t="shared" si="606"/>
        <v>9.7279999999999998</v>
      </c>
      <c r="L327" s="286">
        <f t="shared" si="634"/>
        <v>0</v>
      </c>
      <c r="M327" s="423" t="s">
        <v>262</v>
      </c>
      <c r="N327" s="564"/>
      <c r="O327" s="565"/>
      <c r="P327" s="568">
        <f t="shared" si="646"/>
        <v>0</v>
      </c>
      <c r="Q327" s="565"/>
      <c r="R327" s="565"/>
      <c r="S327" s="565" t="e">
        <f t="shared" si="725"/>
        <v>#DIV/0!</v>
      </c>
      <c r="T327" s="429"/>
      <c r="U327" s="177"/>
      <c r="V327" s="177"/>
      <c r="W327" s="177"/>
      <c r="X327" s="177"/>
      <c r="Y327" s="177"/>
      <c r="Z327" s="177"/>
      <c r="AA327" s="245"/>
    </row>
    <row r="328" spans="2:27" s="246" customFormat="1" ht="19.899999999999999" customHeight="1">
      <c r="B328" s="673"/>
      <c r="C328" s="553"/>
      <c r="D328" s="597"/>
      <c r="E328" s="569" t="s">
        <v>525</v>
      </c>
      <c r="F328" s="184" t="s">
        <v>20</v>
      </c>
      <c r="G328" s="447">
        <v>0.93899999999999995</v>
      </c>
      <c r="H328" s="422"/>
      <c r="I328" s="421">
        <f t="shared" ref="I328" si="726">G328+H328</f>
        <v>0.93899999999999995</v>
      </c>
      <c r="J328" s="518">
        <v>0.32400000000000001</v>
      </c>
      <c r="K328" s="422">
        <f t="shared" si="606"/>
        <v>0.61499999999999999</v>
      </c>
      <c r="L328" s="286">
        <f t="shared" si="634"/>
        <v>0.34504792332268375</v>
      </c>
      <c r="M328" s="423" t="s">
        <v>262</v>
      </c>
      <c r="N328" s="562">
        <f t="shared" ref="N328:O349" si="727">G328+G329+G330</f>
        <v>10.673999999999999</v>
      </c>
      <c r="O328" s="565">
        <f t="shared" si="727"/>
        <v>0</v>
      </c>
      <c r="P328" s="566">
        <f t="shared" si="646"/>
        <v>10.673999999999999</v>
      </c>
      <c r="Q328" s="565">
        <f t="shared" ref="Q328" si="728">J328+J329+J330</f>
        <v>0.32400000000000001</v>
      </c>
      <c r="R328" s="565">
        <f t="shared" ref="R328" si="729">P328-Q328</f>
        <v>10.35</v>
      </c>
      <c r="S328" s="565">
        <f t="shared" ref="S328" si="730">Q328/P328</f>
        <v>3.0354131534569985E-2</v>
      </c>
      <c r="T328" s="429"/>
      <c r="U328" s="177"/>
      <c r="V328" s="177"/>
      <c r="W328" s="177"/>
      <c r="X328" s="177"/>
      <c r="Y328" s="177"/>
      <c r="Z328" s="177"/>
      <c r="AA328" s="245"/>
    </row>
    <row r="329" spans="2:27" s="246" customFormat="1" ht="19.899999999999999" customHeight="1">
      <c r="B329" s="673"/>
      <c r="C329" s="553"/>
      <c r="D329" s="597"/>
      <c r="E329" s="570"/>
      <c r="F329" s="260" t="s">
        <v>21</v>
      </c>
      <c r="G329" s="447">
        <v>4.3979999999999997</v>
      </c>
      <c r="H329" s="422"/>
      <c r="I329" s="421">
        <f t="shared" ref="I329:I330" si="731">K328+G329+H329</f>
        <v>5.0129999999999999</v>
      </c>
      <c r="J329" s="518"/>
      <c r="K329" s="422">
        <f t="shared" si="606"/>
        <v>5.0129999999999999</v>
      </c>
      <c r="L329" s="286">
        <f t="shared" si="634"/>
        <v>0</v>
      </c>
      <c r="M329" s="423" t="s">
        <v>262</v>
      </c>
      <c r="N329" s="563"/>
      <c r="O329" s="565"/>
      <c r="P329" s="567">
        <f t="shared" si="646"/>
        <v>0</v>
      </c>
      <c r="Q329" s="565">
        <f t="shared" ref="Q329" si="732">+O329-P329</f>
        <v>0</v>
      </c>
      <c r="R329" s="565" t="e">
        <f t="shared" ref="R329" si="733">+P329/O329</f>
        <v>#DIV/0!</v>
      </c>
      <c r="S329" s="565" t="e">
        <f t="shared" ref="S329:S330" si="734">+Q329/P329</f>
        <v>#DIV/0!</v>
      </c>
      <c r="T329" s="429"/>
      <c r="U329" s="177"/>
      <c r="V329" s="177"/>
      <c r="W329" s="177"/>
      <c r="X329" s="177"/>
      <c r="Y329" s="177"/>
      <c r="Z329" s="177"/>
      <c r="AA329" s="245"/>
    </row>
    <row r="330" spans="2:27" s="246" customFormat="1" ht="19.899999999999999" customHeight="1">
      <c r="B330" s="673"/>
      <c r="C330" s="553"/>
      <c r="D330" s="597"/>
      <c r="E330" s="571"/>
      <c r="F330" s="184" t="s">
        <v>22</v>
      </c>
      <c r="G330" s="447">
        <v>5.3369999999999997</v>
      </c>
      <c r="H330" s="422"/>
      <c r="I330" s="421">
        <f t="shared" si="731"/>
        <v>10.35</v>
      </c>
      <c r="J330" s="518"/>
      <c r="K330" s="422">
        <f t="shared" si="606"/>
        <v>10.35</v>
      </c>
      <c r="L330" s="286">
        <f t="shared" si="634"/>
        <v>0</v>
      </c>
      <c r="M330" s="423" t="s">
        <v>262</v>
      </c>
      <c r="N330" s="564"/>
      <c r="O330" s="565"/>
      <c r="P330" s="568">
        <f t="shared" si="646"/>
        <v>0</v>
      </c>
      <c r="Q330" s="565"/>
      <c r="R330" s="565"/>
      <c r="S330" s="565" t="e">
        <f t="shared" si="734"/>
        <v>#DIV/0!</v>
      </c>
      <c r="T330" s="429"/>
      <c r="U330" s="177"/>
      <c r="V330" s="177"/>
      <c r="W330" s="177"/>
      <c r="X330" s="177"/>
      <c r="Y330" s="177"/>
      <c r="Z330" s="177"/>
      <c r="AA330" s="245"/>
    </row>
    <row r="331" spans="2:27" s="246" customFormat="1" ht="19.899999999999999" customHeight="1">
      <c r="B331" s="673"/>
      <c r="C331" s="553"/>
      <c r="D331" s="597"/>
      <c r="E331" s="569" t="s">
        <v>526</v>
      </c>
      <c r="F331" s="184" t="s">
        <v>20</v>
      </c>
      <c r="G331" s="447">
        <v>0.93899999999999995</v>
      </c>
      <c r="H331" s="422"/>
      <c r="I331" s="421">
        <f t="shared" ref="I331" si="735">G331+H331</f>
        <v>0.93899999999999995</v>
      </c>
      <c r="J331" s="518">
        <v>0.40500000000000003</v>
      </c>
      <c r="K331" s="422">
        <f t="shared" si="606"/>
        <v>0.53399999999999992</v>
      </c>
      <c r="L331" s="286">
        <f t="shared" si="634"/>
        <v>0.43130990415335468</v>
      </c>
      <c r="M331" s="423" t="s">
        <v>262</v>
      </c>
      <c r="N331" s="562">
        <f t="shared" ref="N331:O352" si="736">G331+G332+G333</f>
        <v>10.672000000000001</v>
      </c>
      <c r="O331" s="565">
        <f t="shared" si="736"/>
        <v>0</v>
      </c>
      <c r="P331" s="566">
        <f t="shared" si="646"/>
        <v>10.672000000000001</v>
      </c>
      <c r="Q331" s="565">
        <f t="shared" ref="Q331" si="737">J331+J332+J333</f>
        <v>0.40500000000000003</v>
      </c>
      <c r="R331" s="565">
        <f t="shared" ref="R331" si="738">P331-Q331</f>
        <v>10.267000000000001</v>
      </c>
      <c r="S331" s="565">
        <f t="shared" ref="S331" si="739">Q331/P331</f>
        <v>3.7949775112443782E-2</v>
      </c>
      <c r="T331" s="429"/>
      <c r="U331" s="177"/>
      <c r="V331" s="177"/>
      <c r="W331" s="177"/>
      <c r="X331" s="177"/>
      <c r="Y331" s="177"/>
      <c r="Z331" s="177"/>
      <c r="AA331" s="245"/>
    </row>
    <row r="332" spans="2:27" s="246" customFormat="1" ht="19.899999999999999" customHeight="1">
      <c r="B332" s="673"/>
      <c r="C332" s="553"/>
      <c r="D332" s="597"/>
      <c r="E332" s="570"/>
      <c r="F332" s="260" t="s">
        <v>21</v>
      </c>
      <c r="G332" s="447">
        <v>4.3970000000000002</v>
      </c>
      <c r="H332" s="422"/>
      <c r="I332" s="421">
        <f t="shared" ref="I332:I333" si="740">K331+G332+H332</f>
        <v>4.931</v>
      </c>
      <c r="J332" s="518"/>
      <c r="K332" s="422">
        <f t="shared" si="606"/>
        <v>4.931</v>
      </c>
      <c r="L332" s="286">
        <f t="shared" si="634"/>
        <v>0</v>
      </c>
      <c r="M332" s="423" t="s">
        <v>262</v>
      </c>
      <c r="N332" s="563"/>
      <c r="O332" s="565"/>
      <c r="P332" s="567">
        <f t="shared" si="646"/>
        <v>0</v>
      </c>
      <c r="Q332" s="565">
        <f t="shared" ref="Q332" si="741">+O332-P332</f>
        <v>0</v>
      </c>
      <c r="R332" s="565" t="e">
        <f t="shared" ref="R332" si="742">+P332/O332</f>
        <v>#DIV/0!</v>
      </c>
      <c r="S332" s="565" t="e">
        <f t="shared" ref="S332:S333" si="743">+Q332/P332</f>
        <v>#DIV/0!</v>
      </c>
      <c r="T332" s="429"/>
      <c r="U332" s="177"/>
      <c r="V332" s="177"/>
      <c r="W332" s="177"/>
      <c r="X332" s="177"/>
      <c r="Y332" s="177"/>
      <c r="Z332" s="177"/>
      <c r="AA332" s="245"/>
    </row>
    <row r="333" spans="2:27" s="246" customFormat="1" ht="19.899999999999999" customHeight="1">
      <c r="B333" s="673"/>
      <c r="C333" s="553"/>
      <c r="D333" s="597"/>
      <c r="E333" s="571"/>
      <c r="F333" s="184" t="s">
        <v>22</v>
      </c>
      <c r="G333" s="447">
        <v>5.3360000000000003</v>
      </c>
      <c r="H333" s="422"/>
      <c r="I333" s="421">
        <f t="shared" si="740"/>
        <v>10.266999999999999</v>
      </c>
      <c r="J333" s="518"/>
      <c r="K333" s="422">
        <f t="shared" si="606"/>
        <v>10.266999999999999</v>
      </c>
      <c r="L333" s="286">
        <f t="shared" si="634"/>
        <v>0</v>
      </c>
      <c r="M333" s="423" t="s">
        <v>262</v>
      </c>
      <c r="N333" s="564"/>
      <c r="O333" s="565"/>
      <c r="P333" s="568">
        <f t="shared" si="646"/>
        <v>0</v>
      </c>
      <c r="Q333" s="565"/>
      <c r="R333" s="565"/>
      <c r="S333" s="565" t="e">
        <f t="shared" si="743"/>
        <v>#DIV/0!</v>
      </c>
      <c r="T333" s="429"/>
      <c r="U333" s="177"/>
      <c r="V333" s="177"/>
      <c r="W333" s="177"/>
      <c r="X333" s="177"/>
      <c r="Y333" s="177"/>
      <c r="Z333" s="177"/>
      <c r="AA333" s="245"/>
    </row>
    <row r="334" spans="2:27" s="246" customFormat="1" ht="19.899999999999999" customHeight="1">
      <c r="B334" s="673"/>
      <c r="C334" s="553"/>
      <c r="D334" s="597"/>
      <c r="E334" s="569" t="s">
        <v>632</v>
      </c>
      <c r="F334" s="184" t="s">
        <v>20</v>
      </c>
      <c r="G334" s="447">
        <v>0.94099999999999995</v>
      </c>
      <c r="H334" s="422"/>
      <c r="I334" s="421">
        <f t="shared" ref="I334" si="744">G334+H334</f>
        <v>0.94099999999999995</v>
      </c>
      <c r="J334" s="518">
        <v>1.242</v>
      </c>
      <c r="K334" s="422">
        <f t="shared" si="606"/>
        <v>-0.30100000000000005</v>
      </c>
      <c r="L334" s="286">
        <f t="shared" si="634"/>
        <v>1.3198724760892668</v>
      </c>
      <c r="M334" s="423">
        <v>43858</v>
      </c>
      <c r="N334" s="562">
        <f t="shared" ref="N334:O355" si="745">G334+G335+G336</f>
        <v>10.69</v>
      </c>
      <c r="O334" s="565">
        <f t="shared" si="745"/>
        <v>0</v>
      </c>
      <c r="P334" s="566">
        <f t="shared" si="646"/>
        <v>10.69</v>
      </c>
      <c r="Q334" s="565">
        <f t="shared" ref="Q334" si="746">J334+J335+J336</f>
        <v>1.242</v>
      </c>
      <c r="R334" s="565">
        <f t="shared" ref="R334" si="747">P334-Q334</f>
        <v>9.4480000000000004</v>
      </c>
      <c r="S334" s="565">
        <f t="shared" ref="S334" si="748">Q334/P334</f>
        <v>0.11618334892422826</v>
      </c>
      <c r="T334" s="429"/>
      <c r="U334" s="177"/>
      <c r="V334" s="177"/>
      <c r="W334" s="177"/>
      <c r="X334" s="177"/>
      <c r="Y334" s="177"/>
      <c r="Z334" s="177"/>
      <c r="AA334" s="245"/>
    </row>
    <row r="335" spans="2:27" s="246" customFormat="1" ht="19.899999999999999" customHeight="1">
      <c r="B335" s="673"/>
      <c r="C335" s="553"/>
      <c r="D335" s="597"/>
      <c r="E335" s="570"/>
      <c r="F335" s="260" t="s">
        <v>21</v>
      </c>
      <c r="G335" s="447">
        <v>4.4039999999999999</v>
      </c>
      <c r="H335" s="422"/>
      <c r="I335" s="421">
        <f t="shared" ref="I335:I336" si="749">K334+G335+H335</f>
        <v>4.1029999999999998</v>
      </c>
      <c r="J335" s="518"/>
      <c r="K335" s="422">
        <f t="shared" si="606"/>
        <v>4.1029999999999998</v>
      </c>
      <c r="L335" s="286">
        <f t="shared" si="634"/>
        <v>0</v>
      </c>
      <c r="M335" s="423" t="s">
        <v>262</v>
      </c>
      <c r="N335" s="563"/>
      <c r="O335" s="565"/>
      <c r="P335" s="567">
        <f t="shared" si="646"/>
        <v>0</v>
      </c>
      <c r="Q335" s="565">
        <f t="shared" ref="Q335" si="750">+O335-P335</f>
        <v>0</v>
      </c>
      <c r="R335" s="565" t="e">
        <f t="shared" ref="R335" si="751">+P335/O335</f>
        <v>#DIV/0!</v>
      </c>
      <c r="S335" s="565" t="e">
        <f t="shared" ref="S335:S336" si="752">+Q335/P335</f>
        <v>#DIV/0!</v>
      </c>
      <c r="T335" s="429"/>
      <c r="U335" s="177"/>
      <c r="V335" s="177"/>
      <c r="W335" s="177"/>
      <c r="X335" s="177"/>
      <c r="Y335" s="177"/>
      <c r="Z335" s="177"/>
      <c r="AA335" s="245"/>
    </row>
    <row r="336" spans="2:27" s="246" customFormat="1" ht="19.899999999999999" customHeight="1">
      <c r="B336" s="673"/>
      <c r="C336" s="553"/>
      <c r="D336" s="597"/>
      <c r="E336" s="571"/>
      <c r="F336" s="184" t="s">
        <v>22</v>
      </c>
      <c r="G336" s="447">
        <v>5.3449999999999998</v>
      </c>
      <c r="H336" s="422"/>
      <c r="I336" s="421">
        <f t="shared" si="749"/>
        <v>9.4480000000000004</v>
      </c>
      <c r="J336" s="518"/>
      <c r="K336" s="422">
        <f t="shared" si="606"/>
        <v>9.4480000000000004</v>
      </c>
      <c r="L336" s="286">
        <f t="shared" si="634"/>
        <v>0</v>
      </c>
      <c r="M336" s="423" t="s">
        <v>262</v>
      </c>
      <c r="N336" s="564"/>
      <c r="O336" s="565"/>
      <c r="P336" s="568">
        <f t="shared" si="646"/>
        <v>0</v>
      </c>
      <c r="Q336" s="565"/>
      <c r="R336" s="565"/>
      <c r="S336" s="565" t="e">
        <f t="shared" si="752"/>
        <v>#DIV/0!</v>
      </c>
      <c r="T336" s="429"/>
      <c r="U336" s="177"/>
      <c r="V336" s="177"/>
      <c r="W336" s="177"/>
      <c r="X336" s="177"/>
      <c r="Y336" s="177"/>
      <c r="Z336" s="177"/>
      <c r="AA336" s="245"/>
    </row>
    <row r="337" spans="1:27" s="246" customFormat="1" ht="19.899999999999999" customHeight="1">
      <c r="B337" s="673"/>
      <c r="C337" s="553"/>
      <c r="D337" s="597"/>
      <c r="E337" s="569" t="s">
        <v>527</v>
      </c>
      <c r="F337" s="184" t="s">
        <v>20</v>
      </c>
      <c r="G337" s="447">
        <v>0.94099999999999995</v>
      </c>
      <c r="H337" s="422"/>
      <c r="I337" s="421">
        <f t="shared" ref="I337" si="753">G337+H337</f>
        <v>0.94099999999999995</v>
      </c>
      <c r="J337" s="518">
        <v>1.0529999999999999</v>
      </c>
      <c r="K337" s="422">
        <f t="shared" si="606"/>
        <v>-0.11199999999999999</v>
      </c>
      <c r="L337" s="286">
        <f t="shared" si="634"/>
        <v>1.1190223166843782</v>
      </c>
      <c r="M337" s="423">
        <v>43858</v>
      </c>
      <c r="N337" s="562">
        <f t="shared" ref="N337:O337" si="754">G337+G338+G339</f>
        <v>10.675999999999998</v>
      </c>
      <c r="O337" s="565">
        <f t="shared" si="754"/>
        <v>0</v>
      </c>
      <c r="P337" s="566">
        <f t="shared" si="646"/>
        <v>10.675999999999998</v>
      </c>
      <c r="Q337" s="565">
        <f t="shared" ref="Q337" si="755">J337+J338+J339</f>
        <v>1.0529999999999999</v>
      </c>
      <c r="R337" s="565">
        <f t="shared" ref="R337" si="756">P337-Q337</f>
        <v>9.6229999999999976</v>
      </c>
      <c r="S337" s="565">
        <f t="shared" ref="S337" si="757">Q337/P337</f>
        <v>9.8632446609216939E-2</v>
      </c>
      <c r="T337" s="429"/>
      <c r="U337" s="177"/>
      <c r="V337" s="177"/>
      <c r="W337" s="177"/>
      <c r="X337" s="177"/>
      <c r="Y337" s="177"/>
      <c r="Z337" s="177"/>
      <c r="AA337" s="245"/>
    </row>
    <row r="338" spans="1:27" s="246" customFormat="1" ht="19.899999999999999" customHeight="1">
      <c r="B338" s="673"/>
      <c r="C338" s="553"/>
      <c r="D338" s="597"/>
      <c r="E338" s="570"/>
      <c r="F338" s="260" t="s">
        <v>21</v>
      </c>
      <c r="G338" s="447">
        <v>4.3979999999999997</v>
      </c>
      <c r="H338" s="422"/>
      <c r="I338" s="421">
        <f t="shared" ref="I338:I339" si="758">K337+G338+H338</f>
        <v>4.2859999999999996</v>
      </c>
      <c r="J338" s="518"/>
      <c r="K338" s="422">
        <f t="shared" si="606"/>
        <v>4.2859999999999996</v>
      </c>
      <c r="L338" s="286">
        <f t="shared" si="634"/>
        <v>0</v>
      </c>
      <c r="M338" s="423" t="s">
        <v>262</v>
      </c>
      <c r="N338" s="563"/>
      <c r="O338" s="565"/>
      <c r="P338" s="567">
        <f t="shared" si="646"/>
        <v>0</v>
      </c>
      <c r="Q338" s="565">
        <f t="shared" ref="Q338" si="759">+O338-P338</f>
        <v>0</v>
      </c>
      <c r="R338" s="565" t="e">
        <f t="shared" ref="R338" si="760">+P338/O338</f>
        <v>#DIV/0!</v>
      </c>
      <c r="S338" s="565" t="e">
        <f t="shared" ref="S338:S339" si="761">+Q338/P338</f>
        <v>#DIV/0!</v>
      </c>
      <c r="T338" s="429"/>
      <c r="U338" s="177"/>
      <c r="V338" s="177"/>
      <c r="W338" s="177"/>
      <c r="X338" s="177"/>
      <c r="Y338" s="177"/>
      <c r="Z338" s="177"/>
      <c r="AA338" s="245"/>
    </row>
    <row r="339" spans="1:27" s="174" customFormat="1" ht="19.899999999999999" customHeight="1">
      <c r="B339" s="673"/>
      <c r="C339" s="553"/>
      <c r="D339" s="598"/>
      <c r="E339" s="571"/>
      <c r="F339" s="184" t="s">
        <v>22</v>
      </c>
      <c r="G339" s="447">
        <v>5.3369999999999997</v>
      </c>
      <c r="H339" s="422"/>
      <c r="I339" s="421">
        <f t="shared" si="758"/>
        <v>9.6229999999999993</v>
      </c>
      <c r="J339" s="518"/>
      <c r="K339" s="422">
        <f t="shared" si="606"/>
        <v>9.6229999999999993</v>
      </c>
      <c r="L339" s="286">
        <f t="shared" si="634"/>
        <v>0</v>
      </c>
      <c r="M339" s="423" t="s">
        <v>262</v>
      </c>
      <c r="N339" s="564"/>
      <c r="O339" s="565"/>
      <c r="P339" s="568">
        <f t="shared" si="646"/>
        <v>0</v>
      </c>
      <c r="Q339" s="565"/>
      <c r="R339" s="565"/>
      <c r="S339" s="565" t="e">
        <f t="shared" si="761"/>
        <v>#DIV/0!</v>
      </c>
      <c r="T339" s="429"/>
      <c r="U339" s="177"/>
      <c r="V339" s="177"/>
      <c r="W339" s="177"/>
      <c r="X339" s="177"/>
      <c r="Y339" s="177"/>
      <c r="Z339" s="177"/>
      <c r="AA339" s="173"/>
    </row>
    <row r="340" spans="1:27" s="174" customFormat="1" ht="15" customHeight="1">
      <c r="B340" s="673"/>
      <c r="C340" s="553"/>
      <c r="D340" s="596" t="s">
        <v>352</v>
      </c>
      <c r="E340" s="572" t="s">
        <v>650</v>
      </c>
      <c r="F340" s="425" t="s">
        <v>20</v>
      </c>
      <c r="G340" s="447">
        <v>0.93899999999999995</v>
      </c>
      <c r="H340" s="422"/>
      <c r="I340" s="421">
        <f t="shared" ref="I340" si="762">G340+H340</f>
        <v>0.93899999999999995</v>
      </c>
      <c r="J340" s="519">
        <v>0.54</v>
      </c>
      <c r="K340" s="422">
        <f t="shared" si="606"/>
        <v>0.39899999999999991</v>
      </c>
      <c r="L340" s="286">
        <f t="shared" si="634"/>
        <v>0.57507987220447288</v>
      </c>
      <c r="M340" s="423" t="s">
        <v>262</v>
      </c>
      <c r="N340" s="562">
        <f t="shared" ref="N340" si="763">G340+G341+G342</f>
        <v>10.67</v>
      </c>
      <c r="O340" s="565">
        <f t="shared" si="700"/>
        <v>0</v>
      </c>
      <c r="P340" s="566">
        <f t="shared" si="646"/>
        <v>10.67</v>
      </c>
      <c r="Q340" s="565">
        <f t="shared" ref="Q340" si="764">J340+J341+J342</f>
        <v>0.54</v>
      </c>
      <c r="R340" s="565">
        <f t="shared" ref="R340" si="765">P340-Q340</f>
        <v>10.129999999999999</v>
      </c>
      <c r="S340" s="565">
        <f t="shared" ref="S340" si="766">Q340/P340</f>
        <v>5.060918462980319E-2</v>
      </c>
      <c r="T340" s="429"/>
      <c r="U340" s="177"/>
      <c r="V340" s="177"/>
      <c r="W340" s="177"/>
      <c r="X340" s="177"/>
      <c r="Y340" s="177"/>
      <c r="Z340" s="177"/>
      <c r="AA340" s="173"/>
    </row>
    <row r="341" spans="1:27" s="174" customFormat="1" ht="19.899999999999999" customHeight="1">
      <c r="B341" s="673"/>
      <c r="C341" s="553"/>
      <c r="D341" s="597"/>
      <c r="E341" s="573"/>
      <c r="F341" s="260" t="s">
        <v>21</v>
      </c>
      <c r="G341" s="447">
        <v>4.3959999999999999</v>
      </c>
      <c r="H341" s="422"/>
      <c r="I341" s="421">
        <f t="shared" ref="I341:I342" si="767">K340+G341+H341</f>
        <v>4.7949999999999999</v>
      </c>
      <c r="J341" s="518"/>
      <c r="K341" s="422">
        <f t="shared" si="606"/>
        <v>4.7949999999999999</v>
      </c>
      <c r="L341" s="286">
        <f t="shared" si="634"/>
        <v>0</v>
      </c>
      <c r="M341" s="423" t="s">
        <v>262</v>
      </c>
      <c r="N341" s="563"/>
      <c r="O341" s="565"/>
      <c r="P341" s="567">
        <f t="shared" si="646"/>
        <v>0</v>
      </c>
      <c r="Q341" s="565">
        <f t="shared" ref="Q341" si="768">+O341-P341</f>
        <v>0</v>
      </c>
      <c r="R341" s="565" t="e">
        <f t="shared" ref="R341" si="769">+P341/O341</f>
        <v>#DIV/0!</v>
      </c>
      <c r="S341" s="565" t="e">
        <f t="shared" ref="S341:S342" si="770">+Q341/P341</f>
        <v>#DIV/0!</v>
      </c>
      <c r="T341" s="429"/>
      <c r="U341" s="177"/>
      <c r="V341" s="177"/>
      <c r="W341" s="177"/>
      <c r="X341" s="177"/>
      <c r="Y341" s="177"/>
      <c r="Z341" s="177"/>
      <c r="AA341" s="173"/>
    </row>
    <row r="342" spans="1:27" s="246" customFormat="1" ht="19.899999999999999" customHeight="1">
      <c r="B342" s="673"/>
      <c r="C342" s="553"/>
      <c r="D342" s="597"/>
      <c r="E342" s="574"/>
      <c r="F342" s="184" t="s">
        <v>22</v>
      </c>
      <c r="G342" s="447">
        <v>5.335</v>
      </c>
      <c r="H342" s="422"/>
      <c r="I342" s="421">
        <f t="shared" si="767"/>
        <v>10.129999999999999</v>
      </c>
      <c r="J342" s="518"/>
      <c r="K342" s="422">
        <f t="shared" si="606"/>
        <v>10.129999999999999</v>
      </c>
      <c r="L342" s="286">
        <f t="shared" si="634"/>
        <v>0</v>
      </c>
      <c r="M342" s="423" t="s">
        <v>262</v>
      </c>
      <c r="N342" s="564"/>
      <c r="O342" s="565"/>
      <c r="P342" s="568">
        <f t="shared" si="646"/>
        <v>0</v>
      </c>
      <c r="Q342" s="565"/>
      <c r="R342" s="565"/>
      <c r="S342" s="565" t="e">
        <f t="shared" si="770"/>
        <v>#DIV/0!</v>
      </c>
      <c r="T342" s="429"/>
      <c r="U342" s="177"/>
      <c r="V342" s="177"/>
      <c r="W342" s="177"/>
      <c r="X342" s="177"/>
      <c r="Y342" s="177"/>
      <c r="Z342" s="177"/>
      <c r="AA342" s="245"/>
    </row>
    <row r="343" spans="1:27" s="246" customFormat="1" ht="19.899999999999999" customHeight="1">
      <c r="B343" s="673"/>
      <c r="C343" s="553"/>
      <c r="D343" s="597"/>
      <c r="E343" s="572" t="s">
        <v>629</v>
      </c>
      <c r="F343" s="184" t="s">
        <v>20</v>
      </c>
      <c r="G343" s="447">
        <v>0.93899999999999995</v>
      </c>
      <c r="H343" s="422"/>
      <c r="I343" s="421">
        <f t="shared" ref="I343" si="771">G343+H343</f>
        <v>0.93899999999999995</v>
      </c>
      <c r="J343" s="518">
        <v>0.78300000000000003</v>
      </c>
      <c r="K343" s="422">
        <f t="shared" si="606"/>
        <v>0.15599999999999992</v>
      </c>
      <c r="L343" s="286">
        <f t="shared" si="634"/>
        <v>0.83386581469648569</v>
      </c>
      <c r="M343" s="423" t="s">
        <v>262</v>
      </c>
      <c r="N343" s="562">
        <f t="shared" ref="N343" si="772">G343+G344+G345</f>
        <v>10.673999999999999</v>
      </c>
      <c r="O343" s="565">
        <f t="shared" si="709"/>
        <v>0</v>
      </c>
      <c r="P343" s="566">
        <f t="shared" si="646"/>
        <v>10.673999999999999</v>
      </c>
      <c r="Q343" s="565">
        <f t="shared" ref="Q343" si="773">J343+J344+J345</f>
        <v>0.78300000000000003</v>
      </c>
      <c r="R343" s="565">
        <f t="shared" ref="R343" si="774">P343-Q343</f>
        <v>9.891</v>
      </c>
      <c r="S343" s="565">
        <f t="shared" ref="S343" si="775">Q343/P343</f>
        <v>7.3355817875210796E-2</v>
      </c>
      <c r="T343" s="429"/>
      <c r="U343" s="177"/>
      <c r="V343" s="177"/>
      <c r="W343" s="177"/>
      <c r="X343" s="177"/>
      <c r="Y343" s="177"/>
      <c r="Z343" s="177"/>
      <c r="AA343" s="245"/>
    </row>
    <row r="344" spans="1:27" s="246" customFormat="1" ht="19.899999999999999" customHeight="1">
      <c r="B344" s="673"/>
      <c r="C344" s="553"/>
      <c r="D344" s="597"/>
      <c r="E344" s="573"/>
      <c r="F344" s="260" t="s">
        <v>21</v>
      </c>
      <c r="G344" s="447">
        <v>4.3979999999999997</v>
      </c>
      <c r="H344" s="422"/>
      <c r="I344" s="421">
        <f t="shared" ref="I344:I345" si="776">K343+G344+H344</f>
        <v>4.5539999999999994</v>
      </c>
      <c r="J344" s="518"/>
      <c r="K344" s="422">
        <f t="shared" si="606"/>
        <v>4.5539999999999994</v>
      </c>
      <c r="L344" s="286">
        <f t="shared" si="634"/>
        <v>0</v>
      </c>
      <c r="M344" s="423" t="s">
        <v>262</v>
      </c>
      <c r="N344" s="563"/>
      <c r="O344" s="565"/>
      <c r="P344" s="567">
        <f t="shared" si="646"/>
        <v>0</v>
      </c>
      <c r="Q344" s="565">
        <f t="shared" ref="Q344" si="777">+O344-P344</f>
        <v>0</v>
      </c>
      <c r="R344" s="565" t="e">
        <f t="shared" ref="R344" si="778">+P344/O344</f>
        <v>#DIV/0!</v>
      </c>
      <c r="S344" s="565" t="e">
        <f t="shared" ref="S344:S345" si="779">+Q344/P344</f>
        <v>#DIV/0!</v>
      </c>
      <c r="T344" s="429"/>
      <c r="U344" s="177"/>
      <c r="V344" s="177"/>
      <c r="W344" s="177"/>
      <c r="X344" s="177"/>
      <c r="Y344" s="177"/>
      <c r="Z344" s="177"/>
      <c r="AA344" s="245"/>
    </row>
    <row r="345" spans="1:27" s="246" customFormat="1" ht="19.899999999999999" customHeight="1">
      <c r="B345" s="673"/>
      <c r="C345" s="553"/>
      <c r="D345" s="597"/>
      <c r="E345" s="574"/>
      <c r="F345" s="184" t="s">
        <v>22</v>
      </c>
      <c r="G345" s="447">
        <v>5.3369999999999997</v>
      </c>
      <c r="H345" s="422"/>
      <c r="I345" s="421">
        <f t="shared" si="776"/>
        <v>9.8909999999999982</v>
      </c>
      <c r="J345" s="518"/>
      <c r="K345" s="422">
        <f t="shared" si="606"/>
        <v>9.8909999999999982</v>
      </c>
      <c r="L345" s="286">
        <f t="shared" si="634"/>
        <v>0</v>
      </c>
      <c r="M345" s="423" t="s">
        <v>262</v>
      </c>
      <c r="N345" s="564"/>
      <c r="O345" s="565"/>
      <c r="P345" s="568">
        <f t="shared" si="646"/>
        <v>0</v>
      </c>
      <c r="Q345" s="565"/>
      <c r="R345" s="565"/>
      <c r="S345" s="565" t="e">
        <f t="shared" si="779"/>
        <v>#DIV/0!</v>
      </c>
      <c r="T345" s="429"/>
      <c r="U345" s="177"/>
      <c r="V345" s="177"/>
      <c r="W345" s="177"/>
      <c r="X345" s="177"/>
      <c r="Y345" s="177"/>
      <c r="Z345" s="177"/>
      <c r="AA345" s="245"/>
    </row>
    <row r="346" spans="1:27" s="246" customFormat="1" ht="19.899999999999999" customHeight="1">
      <c r="B346" s="673"/>
      <c r="C346" s="553"/>
      <c r="D346" s="597"/>
      <c r="E346" s="572" t="s">
        <v>528</v>
      </c>
      <c r="F346" s="184" t="s">
        <v>20</v>
      </c>
      <c r="G346" s="447">
        <v>0.93899999999999995</v>
      </c>
      <c r="H346" s="422"/>
      <c r="I346" s="421">
        <f t="shared" ref="I346" si="780">G346+H346</f>
        <v>0.93899999999999995</v>
      </c>
      <c r="J346" s="518"/>
      <c r="K346" s="422">
        <f t="shared" si="606"/>
        <v>0.93899999999999995</v>
      </c>
      <c r="L346" s="286">
        <f t="shared" si="634"/>
        <v>0</v>
      </c>
      <c r="M346" s="423" t="s">
        <v>262</v>
      </c>
      <c r="N346" s="562">
        <f t="shared" ref="N346" si="781">G346+G347+G348</f>
        <v>10.673999999999999</v>
      </c>
      <c r="O346" s="565">
        <f t="shared" si="718"/>
        <v>0</v>
      </c>
      <c r="P346" s="566">
        <f t="shared" si="646"/>
        <v>10.673999999999999</v>
      </c>
      <c r="Q346" s="565">
        <f t="shared" ref="Q346" si="782">J346+J347+J348</f>
        <v>0</v>
      </c>
      <c r="R346" s="565">
        <f t="shared" ref="R346" si="783">P346-Q346</f>
        <v>10.673999999999999</v>
      </c>
      <c r="S346" s="565">
        <f t="shared" ref="S346" si="784">Q346/P346</f>
        <v>0</v>
      </c>
      <c r="T346" s="429"/>
      <c r="U346" s="177"/>
      <c r="V346" s="177"/>
      <c r="W346" s="177"/>
      <c r="X346" s="177"/>
      <c r="Y346" s="177"/>
      <c r="Z346" s="177"/>
      <c r="AA346" s="245"/>
    </row>
    <row r="347" spans="1:27" s="246" customFormat="1" ht="19.899999999999999" customHeight="1">
      <c r="B347" s="673"/>
      <c r="C347" s="553"/>
      <c r="D347" s="597"/>
      <c r="E347" s="573"/>
      <c r="F347" s="260" t="s">
        <v>21</v>
      </c>
      <c r="G347" s="447">
        <v>4.3979999999999997</v>
      </c>
      <c r="H347" s="422"/>
      <c r="I347" s="421">
        <f t="shared" ref="I347:I348" si="785">K346+G347+H347</f>
        <v>5.3369999999999997</v>
      </c>
      <c r="J347" s="519"/>
      <c r="K347" s="422">
        <f t="shared" si="606"/>
        <v>5.3369999999999997</v>
      </c>
      <c r="L347" s="286">
        <f t="shared" si="634"/>
        <v>0</v>
      </c>
      <c r="M347" s="423" t="s">
        <v>262</v>
      </c>
      <c r="N347" s="563"/>
      <c r="O347" s="565"/>
      <c r="P347" s="567">
        <f t="shared" si="646"/>
        <v>0</v>
      </c>
      <c r="Q347" s="565">
        <f t="shared" ref="Q347" si="786">+O347-P347</f>
        <v>0</v>
      </c>
      <c r="R347" s="565" t="e">
        <f t="shared" ref="R347" si="787">+P347/O347</f>
        <v>#DIV/0!</v>
      </c>
      <c r="S347" s="565" t="e">
        <f t="shared" ref="S347:S348" si="788">+Q347/P347</f>
        <v>#DIV/0!</v>
      </c>
      <c r="T347" s="429"/>
      <c r="U347" s="177"/>
      <c r="V347" s="177"/>
      <c r="W347" s="177"/>
      <c r="X347" s="177"/>
      <c r="Y347" s="177"/>
      <c r="Z347" s="177"/>
      <c r="AA347" s="245"/>
    </row>
    <row r="348" spans="1:27" s="246" customFormat="1" ht="19.899999999999999" customHeight="1">
      <c r="B348" s="673"/>
      <c r="C348" s="553"/>
      <c r="D348" s="597"/>
      <c r="E348" s="574"/>
      <c r="F348" s="184" t="s">
        <v>22</v>
      </c>
      <c r="G348" s="447">
        <v>5.3369999999999997</v>
      </c>
      <c r="H348" s="422"/>
      <c r="I348" s="421">
        <f t="shared" si="785"/>
        <v>10.673999999999999</v>
      </c>
      <c r="J348" s="518"/>
      <c r="K348" s="422">
        <f t="shared" si="606"/>
        <v>10.673999999999999</v>
      </c>
      <c r="L348" s="286">
        <f t="shared" si="634"/>
        <v>0</v>
      </c>
      <c r="M348" s="423" t="s">
        <v>262</v>
      </c>
      <c r="N348" s="564"/>
      <c r="O348" s="565"/>
      <c r="P348" s="568">
        <f t="shared" si="646"/>
        <v>0</v>
      </c>
      <c r="Q348" s="565"/>
      <c r="R348" s="565"/>
      <c r="S348" s="565" t="e">
        <f t="shared" si="788"/>
        <v>#DIV/0!</v>
      </c>
      <c r="T348" s="429"/>
      <c r="U348" s="177"/>
      <c r="V348" s="177"/>
      <c r="W348" s="177"/>
      <c r="X348" s="177"/>
      <c r="Y348" s="177"/>
      <c r="Z348" s="177"/>
      <c r="AA348" s="245"/>
    </row>
    <row r="349" spans="1:27" s="246" customFormat="1" ht="19.899999999999999" customHeight="1">
      <c r="B349" s="673"/>
      <c r="C349" s="553"/>
      <c r="D349" s="597"/>
      <c r="E349" s="572" t="s">
        <v>529</v>
      </c>
      <c r="F349" s="184" t="s">
        <v>20</v>
      </c>
      <c r="G349" s="447">
        <v>0.93899999999999995</v>
      </c>
      <c r="H349" s="422"/>
      <c r="I349" s="421">
        <f t="shared" ref="I349" si="789">G349+H349</f>
        <v>0.93899999999999995</v>
      </c>
      <c r="J349" s="518">
        <v>0.89100000000000013</v>
      </c>
      <c r="K349" s="422">
        <f t="shared" si="606"/>
        <v>4.7999999999999821E-2</v>
      </c>
      <c r="L349" s="286">
        <f t="shared" si="634"/>
        <v>0.94888178913738042</v>
      </c>
      <c r="M349" s="423" t="s">
        <v>262</v>
      </c>
      <c r="N349" s="562">
        <f t="shared" ref="N349" si="790">G349+G350+G351</f>
        <v>10.669</v>
      </c>
      <c r="O349" s="565">
        <f t="shared" si="727"/>
        <v>0</v>
      </c>
      <c r="P349" s="566">
        <f t="shared" si="646"/>
        <v>10.669</v>
      </c>
      <c r="Q349" s="565">
        <f t="shared" ref="Q349" si="791">J349+J350+J351</f>
        <v>0.89100000000000013</v>
      </c>
      <c r="R349" s="565">
        <f t="shared" ref="R349" si="792">P349-Q349</f>
        <v>9.7780000000000005</v>
      </c>
      <c r="S349" s="565">
        <f t="shared" ref="S349" si="793">Q349/P349</f>
        <v>8.351298153528916E-2</v>
      </c>
      <c r="T349" s="429"/>
      <c r="U349" s="177"/>
      <c r="V349" s="177"/>
      <c r="W349" s="177"/>
      <c r="X349" s="177"/>
      <c r="Y349" s="177"/>
      <c r="Z349" s="177"/>
      <c r="AA349" s="245"/>
    </row>
    <row r="350" spans="1:27" s="246" customFormat="1" ht="19.899999999999999" customHeight="1">
      <c r="B350" s="673"/>
      <c r="C350" s="553"/>
      <c r="D350" s="597"/>
      <c r="E350" s="573"/>
      <c r="F350" s="260" t="s">
        <v>21</v>
      </c>
      <c r="G350" s="447">
        <v>4.3959999999999999</v>
      </c>
      <c r="H350" s="422"/>
      <c r="I350" s="421">
        <f t="shared" ref="I350:I351" si="794">K349+G350+H350</f>
        <v>4.444</v>
      </c>
      <c r="J350" s="518"/>
      <c r="K350" s="422">
        <f t="shared" si="606"/>
        <v>4.444</v>
      </c>
      <c r="L350" s="286">
        <f t="shared" si="634"/>
        <v>0</v>
      </c>
      <c r="M350" s="423" t="s">
        <v>262</v>
      </c>
      <c r="N350" s="563"/>
      <c r="O350" s="565"/>
      <c r="P350" s="567">
        <f t="shared" si="646"/>
        <v>0</v>
      </c>
      <c r="Q350" s="565">
        <f t="shared" ref="Q350" si="795">+O350-P350</f>
        <v>0</v>
      </c>
      <c r="R350" s="565" t="e">
        <f t="shared" ref="R350" si="796">+P350/O350</f>
        <v>#DIV/0!</v>
      </c>
      <c r="S350" s="565" t="e">
        <f t="shared" ref="S350:S351" si="797">+Q350/P350</f>
        <v>#DIV/0!</v>
      </c>
      <c r="T350" s="429"/>
      <c r="U350" s="177"/>
      <c r="V350" s="177"/>
      <c r="W350" s="177"/>
      <c r="X350" s="177"/>
      <c r="Y350" s="177"/>
      <c r="Z350" s="177"/>
      <c r="AA350" s="245"/>
    </row>
    <row r="351" spans="1:27" s="246" customFormat="1" ht="19.899999999999999" customHeight="1">
      <c r="A351" s="245"/>
      <c r="B351" s="673"/>
      <c r="C351" s="553"/>
      <c r="D351" s="597"/>
      <c r="E351" s="574"/>
      <c r="F351" s="184" t="s">
        <v>22</v>
      </c>
      <c r="G351" s="447">
        <v>5.3339999999999996</v>
      </c>
      <c r="H351" s="422"/>
      <c r="I351" s="421">
        <f t="shared" si="794"/>
        <v>9.7779999999999987</v>
      </c>
      <c r="J351" s="518"/>
      <c r="K351" s="422">
        <f t="shared" si="606"/>
        <v>9.7779999999999987</v>
      </c>
      <c r="L351" s="286">
        <f t="shared" si="634"/>
        <v>0</v>
      </c>
      <c r="M351" s="423" t="s">
        <v>262</v>
      </c>
      <c r="N351" s="564"/>
      <c r="O351" s="565"/>
      <c r="P351" s="568">
        <f t="shared" si="646"/>
        <v>0</v>
      </c>
      <c r="Q351" s="565"/>
      <c r="R351" s="565"/>
      <c r="S351" s="565" t="e">
        <f t="shared" si="797"/>
        <v>#DIV/0!</v>
      </c>
      <c r="T351" s="429"/>
      <c r="U351" s="177"/>
      <c r="V351" s="177"/>
      <c r="W351" s="177"/>
      <c r="X351" s="177"/>
      <c r="Y351" s="177"/>
      <c r="Z351" s="177"/>
      <c r="AA351" s="245"/>
    </row>
    <row r="352" spans="1:27" s="246" customFormat="1" ht="19.899999999999999" customHeight="1">
      <c r="A352" s="245"/>
      <c r="B352" s="673"/>
      <c r="C352" s="553"/>
      <c r="D352" s="597"/>
      <c r="E352" s="572" t="s">
        <v>530</v>
      </c>
      <c r="F352" s="184" t="s">
        <v>20</v>
      </c>
      <c r="G352" s="447">
        <v>0.93899999999999995</v>
      </c>
      <c r="H352" s="422"/>
      <c r="I352" s="421">
        <f t="shared" ref="I352" si="798">G352+H352</f>
        <v>0.93899999999999995</v>
      </c>
      <c r="J352" s="518">
        <v>0.51300000000000001</v>
      </c>
      <c r="K352" s="422">
        <f t="shared" ref="K352:K415" si="799">+I352-J352</f>
        <v>0.42599999999999993</v>
      </c>
      <c r="L352" s="286">
        <f t="shared" si="634"/>
        <v>0.54632587859424919</v>
      </c>
      <c r="M352" s="423" t="s">
        <v>262</v>
      </c>
      <c r="N352" s="562">
        <f t="shared" ref="N352" si="800">G352+G353+G354</f>
        <v>10.672000000000001</v>
      </c>
      <c r="O352" s="565">
        <f t="shared" si="736"/>
        <v>0</v>
      </c>
      <c r="P352" s="566">
        <f t="shared" si="646"/>
        <v>10.672000000000001</v>
      </c>
      <c r="Q352" s="565">
        <f t="shared" ref="Q352" si="801">J352+J353+J354</f>
        <v>0.51300000000000001</v>
      </c>
      <c r="R352" s="565">
        <f t="shared" ref="R352" si="802">P352-Q352</f>
        <v>10.159000000000001</v>
      </c>
      <c r="S352" s="565">
        <f t="shared" ref="S352" si="803">Q352/P352</f>
        <v>4.8069715142428783E-2</v>
      </c>
      <c r="T352" s="429"/>
      <c r="U352" s="177"/>
      <c r="V352" s="177"/>
      <c r="W352" s="177"/>
      <c r="X352" s="177"/>
      <c r="Y352" s="177"/>
      <c r="Z352" s="177"/>
      <c r="AA352" s="245"/>
    </row>
    <row r="353" spans="1:27" s="246" customFormat="1" ht="19.899999999999999" customHeight="1">
      <c r="B353" s="673"/>
      <c r="C353" s="553"/>
      <c r="D353" s="597"/>
      <c r="E353" s="573"/>
      <c r="F353" s="260" t="s">
        <v>21</v>
      </c>
      <c r="G353" s="447">
        <v>4.3970000000000002</v>
      </c>
      <c r="H353" s="422"/>
      <c r="I353" s="421">
        <f t="shared" ref="I353:I354" si="804">K352+G353+H353</f>
        <v>4.8230000000000004</v>
      </c>
      <c r="J353" s="518"/>
      <c r="K353" s="422">
        <f t="shared" si="799"/>
        <v>4.8230000000000004</v>
      </c>
      <c r="L353" s="286">
        <f t="shared" si="634"/>
        <v>0</v>
      </c>
      <c r="M353" s="423" t="s">
        <v>262</v>
      </c>
      <c r="N353" s="563"/>
      <c r="O353" s="565"/>
      <c r="P353" s="567">
        <f t="shared" si="646"/>
        <v>0</v>
      </c>
      <c r="Q353" s="565">
        <f t="shared" ref="Q353" si="805">+O353-P353</f>
        <v>0</v>
      </c>
      <c r="R353" s="565" t="e">
        <f t="shared" ref="R353" si="806">+P353/O353</f>
        <v>#DIV/0!</v>
      </c>
      <c r="S353" s="565" t="e">
        <f t="shared" ref="S353:S354" si="807">+Q353/P353</f>
        <v>#DIV/0!</v>
      </c>
      <c r="T353" s="429"/>
      <c r="U353" s="177"/>
      <c r="V353" s="177"/>
      <c r="W353" s="177"/>
      <c r="X353" s="177"/>
      <c r="Y353" s="177"/>
      <c r="Z353" s="177"/>
      <c r="AA353" s="245"/>
    </row>
    <row r="354" spans="1:27" s="246" customFormat="1" ht="19.899999999999999" customHeight="1">
      <c r="B354" s="673"/>
      <c r="C354" s="553"/>
      <c r="D354" s="597"/>
      <c r="E354" s="574"/>
      <c r="F354" s="184" t="s">
        <v>22</v>
      </c>
      <c r="G354" s="447">
        <v>5.3360000000000003</v>
      </c>
      <c r="H354" s="422"/>
      <c r="I354" s="421">
        <f t="shared" si="804"/>
        <v>10.159000000000001</v>
      </c>
      <c r="J354" s="518"/>
      <c r="K354" s="422">
        <f t="shared" si="799"/>
        <v>10.159000000000001</v>
      </c>
      <c r="L354" s="286">
        <f t="shared" si="634"/>
        <v>0</v>
      </c>
      <c r="M354" s="423" t="s">
        <v>262</v>
      </c>
      <c r="N354" s="564"/>
      <c r="O354" s="565"/>
      <c r="P354" s="568">
        <f t="shared" si="646"/>
        <v>0</v>
      </c>
      <c r="Q354" s="565"/>
      <c r="R354" s="565"/>
      <c r="S354" s="565" t="e">
        <f t="shared" si="807"/>
        <v>#DIV/0!</v>
      </c>
      <c r="T354" s="429"/>
      <c r="U354" s="177"/>
      <c r="V354" s="177"/>
      <c r="W354" s="177"/>
      <c r="X354" s="177"/>
      <c r="Y354" s="177"/>
      <c r="Z354" s="177"/>
      <c r="AA354" s="245"/>
    </row>
    <row r="355" spans="1:27" s="246" customFormat="1" ht="19.899999999999999" customHeight="1">
      <c r="B355" s="673"/>
      <c r="C355" s="553"/>
      <c r="D355" s="597"/>
      <c r="E355" s="572" t="s">
        <v>651</v>
      </c>
      <c r="F355" s="184" t="s">
        <v>20</v>
      </c>
      <c r="G355" s="447">
        <v>0.93899999999999995</v>
      </c>
      <c r="H355" s="422"/>
      <c r="I355" s="421">
        <f t="shared" ref="I355" si="808">G355+H355</f>
        <v>0.93899999999999995</v>
      </c>
      <c r="J355" s="518">
        <v>0.64800000000000002</v>
      </c>
      <c r="K355" s="422">
        <f t="shared" si="799"/>
        <v>0.29099999999999993</v>
      </c>
      <c r="L355" s="286">
        <f t="shared" si="634"/>
        <v>0.69009584664536749</v>
      </c>
      <c r="M355" s="423" t="s">
        <v>262</v>
      </c>
      <c r="N355" s="562">
        <f t="shared" ref="N355" si="809">G355+G356+G357</f>
        <v>10.673999999999999</v>
      </c>
      <c r="O355" s="565">
        <f t="shared" si="745"/>
        <v>0</v>
      </c>
      <c r="P355" s="566">
        <f t="shared" si="646"/>
        <v>10.673999999999999</v>
      </c>
      <c r="Q355" s="565">
        <f t="shared" ref="Q355" si="810">J355+J356+J357</f>
        <v>0.64800000000000002</v>
      </c>
      <c r="R355" s="565">
        <f t="shared" ref="R355" si="811">P355-Q355</f>
        <v>10.026</v>
      </c>
      <c r="S355" s="565">
        <f t="shared" ref="S355" si="812">Q355/P355</f>
        <v>6.070826306913997E-2</v>
      </c>
      <c r="T355" s="429"/>
      <c r="U355" s="177"/>
      <c r="V355" s="177"/>
      <c r="W355" s="177"/>
      <c r="X355" s="177"/>
      <c r="Y355" s="177"/>
      <c r="Z355" s="177"/>
      <c r="AA355" s="245"/>
    </row>
    <row r="356" spans="1:27" s="246" customFormat="1" ht="19.899999999999999" customHeight="1">
      <c r="B356" s="673"/>
      <c r="C356" s="553"/>
      <c r="D356" s="597"/>
      <c r="E356" s="573"/>
      <c r="F356" s="260" t="s">
        <v>21</v>
      </c>
      <c r="G356" s="447">
        <v>4.3979999999999997</v>
      </c>
      <c r="H356" s="422"/>
      <c r="I356" s="421">
        <f t="shared" ref="I356:I357" si="813">K355+G356+H356</f>
        <v>4.6890000000000001</v>
      </c>
      <c r="J356" s="518"/>
      <c r="K356" s="422">
        <f t="shared" si="799"/>
        <v>4.6890000000000001</v>
      </c>
      <c r="L356" s="286">
        <f t="shared" si="634"/>
        <v>0</v>
      </c>
      <c r="M356" s="423" t="s">
        <v>262</v>
      </c>
      <c r="N356" s="563"/>
      <c r="O356" s="565"/>
      <c r="P356" s="567">
        <f t="shared" si="646"/>
        <v>0</v>
      </c>
      <c r="Q356" s="565">
        <f t="shared" ref="Q356" si="814">+O356-P356</f>
        <v>0</v>
      </c>
      <c r="R356" s="565" t="e">
        <f t="shared" ref="R356" si="815">+P356/O356</f>
        <v>#DIV/0!</v>
      </c>
      <c r="S356" s="565" t="e">
        <f t="shared" ref="S356:S357" si="816">+Q356/P356</f>
        <v>#DIV/0!</v>
      </c>
      <c r="T356" s="429"/>
      <c r="U356" s="177"/>
      <c r="V356" s="177"/>
      <c r="W356" s="177"/>
      <c r="X356" s="177"/>
      <c r="Y356" s="177"/>
      <c r="Z356" s="177"/>
      <c r="AA356" s="245"/>
    </row>
    <row r="357" spans="1:27" s="246" customFormat="1" ht="19.899999999999999" customHeight="1">
      <c r="A357" s="245"/>
      <c r="B357" s="673"/>
      <c r="C357" s="553"/>
      <c r="D357" s="597"/>
      <c r="E357" s="574"/>
      <c r="F357" s="184" t="s">
        <v>22</v>
      </c>
      <c r="G357" s="447">
        <v>5.3369999999999997</v>
      </c>
      <c r="H357" s="422"/>
      <c r="I357" s="421">
        <f t="shared" si="813"/>
        <v>10.026</v>
      </c>
      <c r="J357" s="518"/>
      <c r="K357" s="422">
        <f t="shared" si="799"/>
        <v>10.026</v>
      </c>
      <c r="L357" s="286">
        <f t="shared" si="634"/>
        <v>0</v>
      </c>
      <c r="M357" s="423" t="s">
        <v>262</v>
      </c>
      <c r="N357" s="564"/>
      <c r="O357" s="565"/>
      <c r="P357" s="568">
        <f t="shared" si="646"/>
        <v>0</v>
      </c>
      <c r="Q357" s="565"/>
      <c r="R357" s="565"/>
      <c r="S357" s="565" t="e">
        <f t="shared" si="816"/>
        <v>#DIV/0!</v>
      </c>
      <c r="T357" s="429"/>
      <c r="U357" s="177"/>
      <c r="V357" s="177"/>
      <c r="W357" s="177"/>
      <c r="X357" s="177"/>
      <c r="Y357" s="177"/>
      <c r="Z357" s="177"/>
      <c r="AA357" s="245"/>
    </row>
    <row r="358" spans="1:27" s="246" customFormat="1" ht="19.899999999999999" customHeight="1">
      <c r="A358" s="245"/>
      <c r="B358" s="673"/>
      <c r="C358" s="553"/>
      <c r="D358" s="597"/>
      <c r="E358" s="572" t="s">
        <v>535</v>
      </c>
      <c r="F358" s="184" t="s">
        <v>20</v>
      </c>
      <c r="G358" s="447">
        <v>0.93899999999999995</v>
      </c>
      <c r="H358" s="422"/>
      <c r="I358" s="421">
        <f t="shared" ref="I358" si="817">G358+H358</f>
        <v>0.93899999999999995</v>
      </c>
      <c r="J358" s="518">
        <v>0.29700000000000004</v>
      </c>
      <c r="K358" s="422">
        <f t="shared" si="799"/>
        <v>0.6419999999999999</v>
      </c>
      <c r="L358" s="286">
        <f t="shared" si="634"/>
        <v>0.31629392971246012</v>
      </c>
      <c r="M358" s="423" t="s">
        <v>262</v>
      </c>
      <c r="N358" s="562">
        <f t="shared" ref="N358:O358" si="818">G358+G359+G360</f>
        <v>10.673</v>
      </c>
      <c r="O358" s="565">
        <f t="shared" si="818"/>
        <v>0</v>
      </c>
      <c r="P358" s="566">
        <f t="shared" si="646"/>
        <v>10.673</v>
      </c>
      <c r="Q358" s="565">
        <f t="shared" ref="Q358" si="819">J358+J359+J360</f>
        <v>0.29700000000000004</v>
      </c>
      <c r="R358" s="565">
        <f t="shared" ref="R358" si="820">P358-Q358</f>
        <v>10.375999999999999</v>
      </c>
      <c r="S358" s="565">
        <f t="shared" ref="S358" si="821">Q358/P358</f>
        <v>2.7827227583622226E-2</v>
      </c>
      <c r="T358" s="429"/>
      <c r="U358" s="177"/>
      <c r="V358" s="177"/>
      <c r="W358" s="177"/>
      <c r="X358" s="177"/>
      <c r="Y358" s="177"/>
      <c r="Z358" s="177"/>
      <c r="AA358" s="245"/>
    </row>
    <row r="359" spans="1:27" s="246" customFormat="1" ht="19.899999999999999" customHeight="1">
      <c r="B359" s="673"/>
      <c r="C359" s="553"/>
      <c r="D359" s="597"/>
      <c r="E359" s="573"/>
      <c r="F359" s="260" t="s">
        <v>21</v>
      </c>
      <c r="G359" s="447">
        <v>4.3970000000000002</v>
      </c>
      <c r="H359" s="422"/>
      <c r="I359" s="421">
        <f t="shared" ref="I359:I360" si="822">K358+G359+H359</f>
        <v>5.0389999999999997</v>
      </c>
      <c r="J359" s="518"/>
      <c r="K359" s="422">
        <f t="shared" si="799"/>
        <v>5.0389999999999997</v>
      </c>
      <c r="L359" s="286">
        <f t="shared" si="634"/>
        <v>0</v>
      </c>
      <c r="M359" s="423" t="s">
        <v>262</v>
      </c>
      <c r="N359" s="563"/>
      <c r="O359" s="565"/>
      <c r="P359" s="567">
        <f t="shared" si="646"/>
        <v>0</v>
      </c>
      <c r="Q359" s="565">
        <f t="shared" ref="Q359" si="823">+O359-P359</f>
        <v>0</v>
      </c>
      <c r="R359" s="565" t="e">
        <f t="shared" ref="R359" si="824">+P359/O359</f>
        <v>#DIV/0!</v>
      </c>
      <c r="S359" s="565" t="e">
        <f t="shared" ref="S359:S360" si="825">+Q359/P359</f>
        <v>#DIV/0!</v>
      </c>
      <c r="T359" s="429"/>
      <c r="U359" s="177"/>
      <c r="V359" s="177"/>
      <c r="W359" s="177"/>
      <c r="X359" s="177"/>
      <c r="Y359" s="177"/>
      <c r="Z359" s="177"/>
      <c r="AA359" s="245"/>
    </row>
    <row r="360" spans="1:27" s="246" customFormat="1" ht="19.899999999999999" customHeight="1">
      <c r="B360" s="673"/>
      <c r="C360" s="553"/>
      <c r="D360" s="597"/>
      <c r="E360" s="574"/>
      <c r="F360" s="184" t="s">
        <v>22</v>
      </c>
      <c r="G360" s="447">
        <v>5.3369999999999997</v>
      </c>
      <c r="H360" s="422"/>
      <c r="I360" s="421">
        <f t="shared" si="822"/>
        <v>10.375999999999999</v>
      </c>
      <c r="J360" s="518"/>
      <c r="K360" s="422">
        <f t="shared" si="799"/>
        <v>10.375999999999999</v>
      </c>
      <c r="L360" s="286">
        <f t="shared" si="634"/>
        <v>0</v>
      </c>
      <c r="M360" s="423" t="s">
        <v>262</v>
      </c>
      <c r="N360" s="564"/>
      <c r="O360" s="565"/>
      <c r="P360" s="568">
        <f t="shared" si="646"/>
        <v>0</v>
      </c>
      <c r="Q360" s="565"/>
      <c r="R360" s="565"/>
      <c r="S360" s="565" t="e">
        <f t="shared" si="825"/>
        <v>#DIV/0!</v>
      </c>
      <c r="T360" s="429"/>
      <c r="U360" s="177"/>
      <c r="V360" s="177"/>
      <c r="W360" s="177"/>
      <c r="X360" s="177"/>
      <c r="Y360" s="177"/>
      <c r="Z360" s="177"/>
      <c r="AA360" s="245"/>
    </row>
    <row r="361" spans="1:27" s="246" customFormat="1" ht="19.899999999999999" customHeight="1">
      <c r="B361" s="673"/>
      <c r="C361" s="553"/>
      <c r="D361" s="597"/>
      <c r="E361" s="572" t="s">
        <v>536</v>
      </c>
      <c r="F361" s="184" t="s">
        <v>20</v>
      </c>
      <c r="G361" s="447">
        <v>0.93899999999999995</v>
      </c>
      <c r="H361" s="422"/>
      <c r="I361" s="421">
        <f t="shared" ref="I361" si="826">G361+H361</f>
        <v>0.93899999999999995</v>
      </c>
      <c r="J361" s="518">
        <v>0.8640000000000001</v>
      </c>
      <c r="K361" s="422">
        <f t="shared" si="799"/>
        <v>7.4999999999999845E-2</v>
      </c>
      <c r="L361" s="286">
        <f t="shared" ref="L361:L424" si="827">J361/I361</f>
        <v>0.92012779552715673</v>
      </c>
      <c r="M361" s="423" t="s">
        <v>262</v>
      </c>
      <c r="N361" s="562">
        <f t="shared" ref="N361:O382" si="828">G361+G362+G363</f>
        <v>10.672000000000001</v>
      </c>
      <c r="O361" s="565">
        <f t="shared" si="828"/>
        <v>0</v>
      </c>
      <c r="P361" s="566">
        <f t="shared" si="646"/>
        <v>10.672000000000001</v>
      </c>
      <c r="Q361" s="565">
        <f t="shared" ref="Q361" si="829">J361+J362+J363</f>
        <v>0.8640000000000001</v>
      </c>
      <c r="R361" s="565">
        <f t="shared" ref="R361" si="830">P361-Q361</f>
        <v>9.8079999999999998</v>
      </c>
      <c r="S361" s="565">
        <f t="shared" ref="S361" si="831">Q361/P361</f>
        <v>8.0959520239880067E-2</v>
      </c>
      <c r="T361" s="429"/>
      <c r="U361" s="177"/>
      <c r="V361" s="177"/>
      <c r="W361" s="177"/>
      <c r="X361" s="177"/>
      <c r="Y361" s="177"/>
      <c r="Z361" s="177"/>
      <c r="AA361" s="245"/>
    </row>
    <row r="362" spans="1:27" s="246" customFormat="1" ht="19.899999999999999" customHeight="1">
      <c r="B362" s="673"/>
      <c r="C362" s="553"/>
      <c r="D362" s="597"/>
      <c r="E362" s="573"/>
      <c r="F362" s="260" t="s">
        <v>21</v>
      </c>
      <c r="G362" s="447">
        <v>4.3970000000000002</v>
      </c>
      <c r="H362" s="422"/>
      <c r="I362" s="421">
        <f t="shared" ref="I362:I363" si="832">K361+G362+H362</f>
        <v>4.4720000000000004</v>
      </c>
      <c r="J362" s="518"/>
      <c r="K362" s="422">
        <f t="shared" si="799"/>
        <v>4.4720000000000004</v>
      </c>
      <c r="L362" s="286">
        <f t="shared" si="827"/>
        <v>0</v>
      </c>
      <c r="M362" s="423" t="s">
        <v>262</v>
      </c>
      <c r="N362" s="563"/>
      <c r="O362" s="565"/>
      <c r="P362" s="567">
        <f t="shared" si="646"/>
        <v>0</v>
      </c>
      <c r="Q362" s="565">
        <f t="shared" ref="Q362" si="833">+O362-P362</f>
        <v>0</v>
      </c>
      <c r="R362" s="565" t="e">
        <f t="shared" ref="R362" si="834">+P362/O362</f>
        <v>#DIV/0!</v>
      </c>
      <c r="S362" s="565" t="e">
        <f t="shared" ref="S362:S363" si="835">+Q362/P362</f>
        <v>#DIV/0!</v>
      </c>
      <c r="T362" s="429"/>
      <c r="U362" s="177"/>
      <c r="V362" s="177"/>
      <c r="W362" s="177"/>
      <c r="X362" s="177"/>
      <c r="Y362" s="177"/>
      <c r="Z362" s="177"/>
      <c r="AA362" s="245"/>
    </row>
    <row r="363" spans="1:27" s="246" customFormat="1" ht="19.899999999999999" customHeight="1">
      <c r="B363" s="673"/>
      <c r="C363" s="553"/>
      <c r="D363" s="597"/>
      <c r="E363" s="574"/>
      <c r="F363" s="184" t="s">
        <v>22</v>
      </c>
      <c r="G363" s="447">
        <v>5.3360000000000003</v>
      </c>
      <c r="H363" s="422"/>
      <c r="I363" s="421">
        <f t="shared" si="832"/>
        <v>9.8079999999999998</v>
      </c>
      <c r="J363" s="518"/>
      <c r="K363" s="422">
        <f t="shared" si="799"/>
        <v>9.8079999999999998</v>
      </c>
      <c r="L363" s="286">
        <f t="shared" si="827"/>
        <v>0</v>
      </c>
      <c r="M363" s="423" t="s">
        <v>262</v>
      </c>
      <c r="N363" s="564"/>
      <c r="O363" s="565"/>
      <c r="P363" s="568">
        <f t="shared" si="646"/>
        <v>0</v>
      </c>
      <c r="Q363" s="565"/>
      <c r="R363" s="565"/>
      <c r="S363" s="565" t="e">
        <f t="shared" si="835"/>
        <v>#DIV/0!</v>
      </c>
      <c r="T363" s="429"/>
      <c r="U363" s="177"/>
      <c r="V363" s="177"/>
      <c r="W363" s="177"/>
      <c r="X363" s="177"/>
      <c r="Y363" s="177"/>
      <c r="Z363" s="177"/>
      <c r="AA363" s="245"/>
    </row>
    <row r="364" spans="1:27" s="246" customFormat="1" ht="19.899999999999999" customHeight="1">
      <c r="B364" s="673"/>
      <c r="C364" s="553"/>
      <c r="D364" s="597"/>
      <c r="E364" s="572" t="s">
        <v>537</v>
      </c>
      <c r="F364" s="184" t="s">
        <v>20</v>
      </c>
      <c r="G364" s="447">
        <v>0.93899999999999995</v>
      </c>
      <c r="H364" s="422"/>
      <c r="I364" s="421">
        <f t="shared" ref="I364" si="836">G364+H364</f>
        <v>0.93899999999999995</v>
      </c>
      <c r="J364" s="518"/>
      <c r="K364" s="422">
        <f t="shared" si="799"/>
        <v>0.93899999999999995</v>
      </c>
      <c r="L364" s="286">
        <f t="shared" si="827"/>
        <v>0</v>
      </c>
      <c r="M364" s="423" t="s">
        <v>262</v>
      </c>
      <c r="N364" s="562">
        <f t="shared" ref="N364:O385" si="837">G364+G365+G366</f>
        <v>10.672000000000001</v>
      </c>
      <c r="O364" s="565">
        <f t="shared" si="837"/>
        <v>0</v>
      </c>
      <c r="P364" s="566">
        <f t="shared" si="646"/>
        <v>10.672000000000001</v>
      </c>
      <c r="Q364" s="565">
        <f t="shared" ref="Q364" si="838">J364+J365+J366</f>
        <v>0</v>
      </c>
      <c r="R364" s="565">
        <f t="shared" ref="R364" si="839">P364-Q364</f>
        <v>10.672000000000001</v>
      </c>
      <c r="S364" s="565">
        <f t="shared" ref="S364" si="840">Q364/P364</f>
        <v>0</v>
      </c>
      <c r="T364" s="429"/>
      <c r="U364" s="177"/>
      <c r="V364" s="177"/>
      <c r="W364" s="177"/>
      <c r="X364" s="177"/>
      <c r="Y364" s="177"/>
      <c r="Z364" s="177"/>
      <c r="AA364" s="245"/>
    </row>
    <row r="365" spans="1:27" s="246" customFormat="1" ht="19.899999999999999" customHeight="1">
      <c r="B365" s="673"/>
      <c r="C365" s="553"/>
      <c r="D365" s="597"/>
      <c r="E365" s="573"/>
      <c r="F365" s="260" t="s">
        <v>21</v>
      </c>
      <c r="G365" s="447">
        <v>4.3970000000000002</v>
      </c>
      <c r="H365" s="422"/>
      <c r="I365" s="421">
        <f t="shared" ref="I365:I366" si="841">K364+G365+H365</f>
        <v>5.3360000000000003</v>
      </c>
      <c r="J365" s="518"/>
      <c r="K365" s="422">
        <f t="shared" si="799"/>
        <v>5.3360000000000003</v>
      </c>
      <c r="L365" s="286">
        <f t="shared" si="827"/>
        <v>0</v>
      </c>
      <c r="M365" s="423" t="s">
        <v>262</v>
      </c>
      <c r="N365" s="563"/>
      <c r="O365" s="565"/>
      <c r="P365" s="567">
        <f t="shared" ref="P365:P428" si="842">+N365+O365</f>
        <v>0</v>
      </c>
      <c r="Q365" s="565">
        <f t="shared" ref="Q365" si="843">+O365-P365</f>
        <v>0</v>
      </c>
      <c r="R365" s="565" t="e">
        <f t="shared" ref="R365" si="844">+P365/O365</f>
        <v>#DIV/0!</v>
      </c>
      <c r="S365" s="565" t="e">
        <f t="shared" ref="S365:S366" si="845">+Q365/P365</f>
        <v>#DIV/0!</v>
      </c>
      <c r="T365" s="429"/>
      <c r="U365" s="177"/>
      <c r="V365" s="177"/>
      <c r="W365" s="177"/>
      <c r="X365" s="177"/>
      <c r="Y365" s="177"/>
      <c r="Z365" s="177"/>
      <c r="AA365" s="245"/>
    </row>
    <row r="366" spans="1:27" s="246" customFormat="1" ht="19.899999999999999" customHeight="1">
      <c r="B366" s="673"/>
      <c r="C366" s="553"/>
      <c r="D366" s="597"/>
      <c r="E366" s="574"/>
      <c r="F366" s="184" t="s">
        <v>22</v>
      </c>
      <c r="G366" s="447">
        <v>5.3360000000000003</v>
      </c>
      <c r="H366" s="422"/>
      <c r="I366" s="421">
        <f t="shared" si="841"/>
        <v>10.672000000000001</v>
      </c>
      <c r="J366" s="518"/>
      <c r="K366" s="422">
        <f t="shared" si="799"/>
        <v>10.672000000000001</v>
      </c>
      <c r="L366" s="286">
        <f t="shared" si="827"/>
        <v>0</v>
      </c>
      <c r="M366" s="423" t="s">
        <v>262</v>
      </c>
      <c r="N366" s="564"/>
      <c r="O366" s="565"/>
      <c r="P366" s="568">
        <f t="shared" si="842"/>
        <v>0</v>
      </c>
      <c r="Q366" s="565"/>
      <c r="R366" s="565"/>
      <c r="S366" s="565" t="e">
        <f t="shared" si="845"/>
        <v>#DIV/0!</v>
      </c>
      <c r="T366" s="429"/>
      <c r="U366" s="177"/>
      <c r="V366" s="177"/>
      <c r="W366" s="177"/>
      <c r="X366" s="177"/>
      <c r="Y366" s="177"/>
      <c r="Z366" s="177"/>
      <c r="AA366" s="245"/>
    </row>
    <row r="367" spans="1:27" s="246" customFormat="1" ht="19.899999999999999" customHeight="1">
      <c r="B367" s="673"/>
      <c r="C367" s="553"/>
      <c r="D367" s="597"/>
      <c r="E367" s="572" t="s">
        <v>538</v>
      </c>
      <c r="F367" s="184" t="s">
        <v>20</v>
      </c>
      <c r="G367" s="447">
        <v>0.93899999999999995</v>
      </c>
      <c r="H367" s="422"/>
      <c r="I367" s="421">
        <f t="shared" ref="I367" si="846">G367+H367</f>
        <v>0.93899999999999995</v>
      </c>
      <c r="J367" s="518">
        <v>1.296</v>
      </c>
      <c r="K367" s="422">
        <f t="shared" si="799"/>
        <v>-0.3570000000000001</v>
      </c>
      <c r="L367" s="286">
        <f t="shared" si="827"/>
        <v>1.380191693290735</v>
      </c>
      <c r="M367" s="423" t="s">
        <v>262</v>
      </c>
      <c r="N367" s="562">
        <f t="shared" ref="N367:O388" si="847">G367+G368+G369</f>
        <v>10.673999999999999</v>
      </c>
      <c r="O367" s="565">
        <f t="shared" si="847"/>
        <v>0</v>
      </c>
      <c r="P367" s="566">
        <f t="shared" si="842"/>
        <v>10.673999999999999</v>
      </c>
      <c r="Q367" s="565">
        <f t="shared" ref="Q367" si="848">J367+J368+J369</f>
        <v>1.296</v>
      </c>
      <c r="R367" s="565">
        <f t="shared" ref="R367" si="849">P367-Q367</f>
        <v>9.3780000000000001</v>
      </c>
      <c r="S367" s="565">
        <f t="shared" ref="S367" si="850">Q367/P367</f>
        <v>0.12141652613827994</v>
      </c>
      <c r="T367" s="429"/>
      <c r="U367" s="177"/>
      <c r="V367" s="177"/>
      <c r="W367" s="177"/>
      <c r="X367" s="177"/>
      <c r="Y367" s="177"/>
      <c r="Z367" s="177"/>
      <c r="AA367" s="245"/>
    </row>
    <row r="368" spans="1:27" s="174" customFormat="1" ht="19.899999999999999" customHeight="1">
      <c r="B368" s="673"/>
      <c r="C368" s="553"/>
      <c r="D368" s="597"/>
      <c r="E368" s="573"/>
      <c r="F368" s="260" t="s">
        <v>21</v>
      </c>
      <c r="G368" s="447">
        <v>4.3979999999999997</v>
      </c>
      <c r="H368" s="422"/>
      <c r="I368" s="421">
        <f t="shared" ref="I368:I369" si="851">K367+G368+H368</f>
        <v>4.0409999999999995</v>
      </c>
      <c r="J368" s="518"/>
      <c r="K368" s="422">
        <f t="shared" si="799"/>
        <v>4.0409999999999995</v>
      </c>
      <c r="L368" s="286">
        <f t="shared" si="827"/>
        <v>0</v>
      </c>
      <c r="M368" s="423" t="s">
        <v>262</v>
      </c>
      <c r="N368" s="563"/>
      <c r="O368" s="565"/>
      <c r="P368" s="567">
        <f t="shared" si="842"/>
        <v>0</v>
      </c>
      <c r="Q368" s="565">
        <f t="shared" ref="Q368" si="852">+O368-P368</f>
        <v>0</v>
      </c>
      <c r="R368" s="565" t="e">
        <f t="shared" ref="R368" si="853">+P368/O368</f>
        <v>#DIV/0!</v>
      </c>
      <c r="S368" s="565" t="e">
        <f t="shared" ref="S368:S369" si="854">+Q368/P368</f>
        <v>#DIV/0!</v>
      </c>
      <c r="T368" s="429"/>
      <c r="U368" s="177"/>
      <c r="V368" s="177"/>
      <c r="W368" s="177"/>
      <c r="X368" s="177"/>
      <c r="Y368" s="177"/>
      <c r="Z368" s="177"/>
      <c r="AA368" s="173"/>
    </row>
    <row r="369" spans="1:27" s="246" customFormat="1" ht="19.899999999999999" customHeight="1">
      <c r="B369" s="673"/>
      <c r="C369" s="553"/>
      <c r="D369" s="597"/>
      <c r="E369" s="574"/>
      <c r="F369" s="184" t="s">
        <v>22</v>
      </c>
      <c r="G369" s="447">
        <v>5.3369999999999997</v>
      </c>
      <c r="H369" s="422"/>
      <c r="I369" s="421">
        <f t="shared" si="851"/>
        <v>9.3780000000000001</v>
      </c>
      <c r="J369" s="518"/>
      <c r="K369" s="422">
        <f t="shared" si="799"/>
        <v>9.3780000000000001</v>
      </c>
      <c r="L369" s="286">
        <f t="shared" si="827"/>
        <v>0</v>
      </c>
      <c r="M369" s="423" t="s">
        <v>262</v>
      </c>
      <c r="N369" s="564"/>
      <c r="O369" s="565"/>
      <c r="P369" s="568">
        <f t="shared" si="842"/>
        <v>0</v>
      </c>
      <c r="Q369" s="565"/>
      <c r="R369" s="565"/>
      <c r="S369" s="565" t="e">
        <f t="shared" si="854"/>
        <v>#DIV/0!</v>
      </c>
      <c r="T369" s="429"/>
      <c r="U369" s="177"/>
      <c r="V369" s="177"/>
      <c r="W369" s="177"/>
      <c r="X369" s="177"/>
      <c r="Y369" s="177"/>
      <c r="Z369" s="177"/>
      <c r="AA369" s="245"/>
    </row>
    <row r="370" spans="1:27" s="246" customFormat="1" ht="19.899999999999999" customHeight="1">
      <c r="B370" s="673"/>
      <c r="C370" s="553"/>
      <c r="D370" s="597"/>
      <c r="E370" s="572" t="s">
        <v>540</v>
      </c>
      <c r="F370" s="184" t="s">
        <v>20</v>
      </c>
      <c r="G370" s="447">
        <v>0.93899999999999995</v>
      </c>
      <c r="H370" s="422"/>
      <c r="I370" s="421">
        <f t="shared" ref="I370" si="855">G370+H370</f>
        <v>0.93899999999999995</v>
      </c>
      <c r="J370" s="518"/>
      <c r="K370" s="422">
        <f t="shared" si="799"/>
        <v>0.93899999999999995</v>
      </c>
      <c r="L370" s="286">
        <f t="shared" si="827"/>
        <v>0</v>
      </c>
      <c r="M370" s="423" t="s">
        <v>262</v>
      </c>
      <c r="N370" s="562">
        <f t="shared" ref="N370:O391" si="856">G370+G371+G372</f>
        <v>10.676</v>
      </c>
      <c r="O370" s="565">
        <f t="shared" si="856"/>
        <v>0</v>
      </c>
      <c r="P370" s="566">
        <f t="shared" si="842"/>
        <v>10.676</v>
      </c>
      <c r="Q370" s="565">
        <f t="shared" ref="Q370" si="857">J370+J371+J372</f>
        <v>0</v>
      </c>
      <c r="R370" s="565">
        <f t="shared" ref="R370" si="858">P370-Q370</f>
        <v>10.676</v>
      </c>
      <c r="S370" s="565">
        <f t="shared" ref="S370" si="859">Q370/P370</f>
        <v>0</v>
      </c>
      <c r="T370" s="429"/>
      <c r="U370" s="177"/>
      <c r="V370" s="177"/>
      <c r="W370" s="177"/>
      <c r="X370" s="177"/>
      <c r="Y370" s="177"/>
      <c r="Z370" s="177"/>
      <c r="AA370" s="245"/>
    </row>
    <row r="371" spans="1:27" s="246" customFormat="1" ht="19.899999999999999" customHeight="1">
      <c r="B371" s="673"/>
      <c r="C371" s="553"/>
      <c r="D371" s="597"/>
      <c r="E371" s="573"/>
      <c r="F371" s="260" t="s">
        <v>21</v>
      </c>
      <c r="G371" s="447">
        <v>4.399</v>
      </c>
      <c r="H371" s="422"/>
      <c r="I371" s="421">
        <f t="shared" ref="I371:I372" si="860">K370+G371+H371</f>
        <v>5.3380000000000001</v>
      </c>
      <c r="J371" s="518"/>
      <c r="K371" s="422">
        <f t="shared" si="799"/>
        <v>5.3380000000000001</v>
      </c>
      <c r="L371" s="286">
        <f t="shared" si="827"/>
        <v>0</v>
      </c>
      <c r="M371" s="423" t="s">
        <v>262</v>
      </c>
      <c r="N371" s="563"/>
      <c r="O371" s="565"/>
      <c r="P371" s="567">
        <f t="shared" si="842"/>
        <v>0</v>
      </c>
      <c r="Q371" s="565">
        <f t="shared" ref="Q371" si="861">+O371-P371</f>
        <v>0</v>
      </c>
      <c r="R371" s="565" t="e">
        <f t="shared" ref="R371" si="862">+P371/O371</f>
        <v>#DIV/0!</v>
      </c>
      <c r="S371" s="565" t="e">
        <f t="shared" ref="S371:S372" si="863">+Q371/P371</f>
        <v>#DIV/0!</v>
      </c>
      <c r="T371" s="429"/>
      <c r="U371" s="177"/>
      <c r="V371" s="177"/>
      <c r="W371" s="177"/>
      <c r="X371" s="177"/>
      <c r="Y371" s="177"/>
      <c r="Z371" s="177"/>
      <c r="AA371" s="245"/>
    </row>
    <row r="372" spans="1:27" s="246" customFormat="1" ht="19.899999999999999" customHeight="1">
      <c r="B372" s="673"/>
      <c r="C372" s="553"/>
      <c r="D372" s="597"/>
      <c r="E372" s="574"/>
      <c r="F372" s="184" t="s">
        <v>22</v>
      </c>
      <c r="G372" s="447">
        <v>5.3380000000000001</v>
      </c>
      <c r="H372" s="422"/>
      <c r="I372" s="421">
        <f t="shared" si="860"/>
        <v>10.676</v>
      </c>
      <c r="J372" s="518"/>
      <c r="K372" s="422">
        <f t="shared" si="799"/>
        <v>10.676</v>
      </c>
      <c r="L372" s="286">
        <f t="shared" si="827"/>
        <v>0</v>
      </c>
      <c r="M372" s="423" t="s">
        <v>262</v>
      </c>
      <c r="N372" s="564"/>
      <c r="O372" s="565"/>
      <c r="P372" s="568">
        <f t="shared" si="842"/>
        <v>0</v>
      </c>
      <c r="Q372" s="565"/>
      <c r="R372" s="565"/>
      <c r="S372" s="565" t="e">
        <f t="shared" si="863"/>
        <v>#DIV/0!</v>
      </c>
      <c r="T372" s="429"/>
      <c r="U372" s="177"/>
      <c r="V372" s="177"/>
      <c r="W372" s="177"/>
      <c r="X372" s="177"/>
      <c r="Y372" s="177"/>
      <c r="Z372" s="177"/>
      <c r="AA372" s="245"/>
    </row>
    <row r="373" spans="1:27" s="246" customFormat="1" ht="19.899999999999999" customHeight="1">
      <c r="B373" s="673"/>
      <c r="C373" s="553"/>
      <c r="D373" s="597"/>
      <c r="E373" s="572" t="s">
        <v>539</v>
      </c>
      <c r="F373" s="184" t="s">
        <v>20</v>
      </c>
      <c r="G373" s="447">
        <v>0.93899999999999995</v>
      </c>
      <c r="H373" s="422"/>
      <c r="I373" s="421">
        <f t="shared" ref="I373" si="864">G373+H373</f>
        <v>0.93899999999999995</v>
      </c>
      <c r="J373" s="518">
        <v>0.97200000000000009</v>
      </c>
      <c r="K373" s="422">
        <f t="shared" si="799"/>
        <v>-3.300000000000014E-2</v>
      </c>
      <c r="L373" s="286">
        <f t="shared" si="827"/>
        <v>1.0351437699680512</v>
      </c>
      <c r="M373" s="423" t="s">
        <v>262</v>
      </c>
      <c r="N373" s="562">
        <f t="shared" ref="N373:O394" si="865">G373+G374+G375</f>
        <v>10.672000000000001</v>
      </c>
      <c r="O373" s="565">
        <f t="shared" si="865"/>
        <v>0</v>
      </c>
      <c r="P373" s="566">
        <f t="shared" si="842"/>
        <v>10.672000000000001</v>
      </c>
      <c r="Q373" s="565">
        <f t="shared" ref="Q373" si="866">J373+J374+J375</f>
        <v>0.97200000000000009</v>
      </c>
      <c r="R373" s="565">
        <f t="shared" ref="R373" si="867">P373-Q373</f>
        <v>9.7000000000000011</v>
      </c>
      <c r="S373" s="565">
        <f t="shared" ref="S373" si="868">Q373/P373</f>
        <v>9.1079460269865076E-2</v>
      </c>
      <c r="T373" s="429"/>
      <c r="U373" s="177"/>
      <c r="V373" s="177"/>
      <c r="W373" s="177"/>
      <c r="X373" s="177"/>
      <c r="Y373" s="177"/>
      <c r="Z373" s="177"/>
      <c r="AA373" s="245"/>
    </row>
    <row r="374" spans="1:27" s="246" customFormat="1" ht="19.899999999999999" customHeight="1">
      <c r="B374" s="673"/>
      <c r="C374" s="553"/>
      <c r="D374" s="597"/>
      <c r="E374" s="573"/>
      <c r="F374" s="260" t="s">
        <v>21</v>
      </c>
      <c r="G374" s="447">
        <v>4.3970000000000002</v>
      </c>
      <c r="H374" s="422"/>
      <c r="I374" s="421">
        <f t="shared" ref="I374:I375" si="869">K373+G374+H374</f>
        <v>4.3639999999999999</v>
      </c>
      <c r="J374" s="518"/>
      <c r="K374" s="422">
        <f t="shared" si="799"/>
        <v>4.3639999999999999</v>
      </c>
      <c r="L374" s="286">
        <f t="shared" si="827"/>
        <v>0</v>
      </c>
      <c r="M374" s="423" t="s">
        <v>262</v>
      </c>
      <c r="N374" s="563"/>
      <c r="O374" s="565"/>
      <c r="P374" s="567">
        <f t="shared" si="842"/>
        <v>0</v>
      </c>
      <c r="Q374" s="565">
        <f t="shared" ref="Q374" si="870">+O374-P374</f>
        <v>0</v>
      </c>
      <c r="R374" s="565" t="e">
        <f t="shared" ref="R374" si="871">+P374/O374</f>
        <v>#DIV/0!</v>
      </c>
      <c r="S374" s="565" t="e">
        <f t="shared" ref="S374:S375" si="872">+Q374/P374</f>
        <v>#DIV/0!</v>
      </c>
      <c r="T374" s="429"/>
      <c r="U374" s="177"/>
      <c r="V374" s="177"/>
      <c r="W374" s="177"/>
      <c r="X374" s="177"/>
      <c r="Y374" s="177"/>
      <c r="Z374" s="177"/>
      <c r="AA374" s="245"/>
    </row>
    <row r="375" spans="1:27" s="246" customFormat="1" ht="19.899999999999999" customHeight="1">
      <c r="B375" s="673"/>
      <c r="C375" s="553"/>
      <c r="D375" s="597"/>
      <c r="E375" s="574"/>
      <c r="F375" s="184" t="s">
        <v>22</v>
      </c>
      <c r="G375" s="447">
        <v>5.3360000000000003</v>
      </c>
      <c r="H375" s="422"/>
      <c r="I375" s="421">
        <f t="shared" si="869"/>
        <v>9.6999999999999993</v>
      </c>
      <c r="J375" s="518"/>
      <c r="K375" s="422">
        <f t="shared" si="799"/>
        <v>9.6999999999999993</v>
      </c>
      <c r="L375" s="286">
        <f t="shared" si="827"/>
        <v>0</v>
      </c>
      <c r="M375" s="423" t="s">
        <v>262</v>
      </c>
      <c r="N375" s="564"/>
      <c r="O375" s="565"/>
      <c r="P375" s="568">
        <f t="shared" si="842"/>
        <v>0</v>
      </c>
      <c r="Q375" s="565"/>
      <c r="R375" s="565"/>
      <c r="S375" s="565" t="e">
        <f t="shared" si="872"/>
        <v>#DIV/0!</v>
      </c>
      <c r="T375" s="429"/>
      <c r="U375" s="177"/>
      <c r="V375" s="177"/>
      <c r="W375" s="177"/>
      <c r="X375" s="177"/>
      <c r="Y375" s="177"/>
      <c r="Z375" s="177"/>
      <c r="AA375" s="245"/>
    </row>
    <row r="376" spans="1:27" s="246" customFormat="1" ht="19.899999999999999" customHeight="1">
      <c r="B376" s="673"/>
      <c r="C376" s="553"/>
      <c r="D376" s="597"/>
      <c r="E376" s="572" t="s">
        <v>630</v>
      </c>
      <c r="F376" s="184" t="s">
        <v>20</v>
      </c>
      <c r="G376" s="447">
        <v>0.94199999999999995</v>
      </c>
      <c r="H376" s="422"/>
      <c r="I376" s="421">
        <f t="shared" ref="I376" si="873">G376+H376</f>
        <v>0.94199999999999995</v>
      </c>
      <c r="J376" s="518">
        <v>1.6740000000000002</v>
      </c>
      <c r="K376" s="422">
        <f t="shared" si="799"/>
        <v>-0.73200000000000021</v>
      </c>
      <c r="L376" s="286">
        <f t="shared" si="827"/>
        <v>1.7770700636942678</v>
      </c>
      <c r="M376" s="423">
        <v>43858</v>
      </c>
      <c r="N376" s="562">
        <f t="shared" ref="N376:O397" si="874">G376+G377+G378</f>
        <v>10.677</v>
      </c>
      <c r="O376" s="565">
        <f t="shared" si="874"/>
        <v>0</v>
      </c>
      <c r="P376" s="566">
        <f t="shared" si="842"/>
        <v>10.677</v>
      </c>
      <c r="Q376" s="565">
        <f t="shared" ref="Q376" si="875">J376+J377+J378</f>
        <v>1.6740000000000002</v>
      </c>
      <c r="R376" s="565">
        <f t="shared" ref="R376" si="876">P376-Q376</f>
        <v>9.0030000000000001</v>
      </c>
      <c r="S376" s="565">
        <f t="shared" ref="S376" si="877">Q376/P376</f>
        <v>0.15678561393649904</v>
      </c>
      <c r="T376" s="429"/>
      <c r="U376" s="177"/>
      <c r="V376" s="177"/>
      <c r="W376" s="177"/>
      <c r="X376" s="177"/>
      <c r="Y376" s="177"/>
      <c r="Z376" s="177"/>
      <c r="AA376" s="245"/>
    </row>
    <row r="377" spans="1:27" s="246" customFormat="1" ht="19.899999999999999" customHeight="1">
      <c r="B377" s="673"/>
      <c r="C377" s="553"/>
      <c r="D377" s="597"/>
      <c r="E377" s="573"/>
      <c r="F377" s="260" t="s">
        <v>21</v>
      </c>
      <c r="G377" s="447">
        <v>4.3970000000000002</v>
      </c>
      <c r="H377" s="422"/>
      <c r="I377" s="421">
        <f t="shared" ref="I377:I378" si="878">K376+G377+H377</f>
        <v>3.665</v>
      </c>
      <c r="J377" s="518"/>
      <c r="K377" s="422">
        <f t="shared" si="799"/>
        <v>3.665</v>
      </c>
      <c r="L377" s="286">
        <f t="shared" si="827"/>
        <v>0</v>
      </c>
      <c r="M377" s="423" t="s">
        <v>262</v>
      </c>
      <c r="N377" s="563"/>
      <c r="O377" s="565"/>
      <c r="P377" s="567">
        <f t="shared" si="842"/>
        <v>0</v>
      </c>
      <c r="Q377" s="565">
        <f t="shared" ref="Q377" si="879">+O377-P377</f>
        <v>0</v>
      </c>
      <c r="R377" s="565" t="e">
        <f t="shared" ref="R377" si="880">+P377/O377</f>
        <v>#DIV/0!</v>
      </c>
      <c r="S377" s="565" t="e">
        <f t="shared" ref="S377:S378" si="881">+Q377/P377</f>
        <v>#DIV/0!</v>
      </c>
      <c r="T377" s="429"/>
      <c r="U377" s="177"/>
      <c r="V377" s="177"/>
      <c r="W377" s="177"/>
      <c r="X377" s="177"/>
      <c r="Y377" s="177"/>
      <c r="Z377" s="177"/>
      <c r="AA377" s="245"/>
    </row>
    <row r="378" spans="1:27" s="246" customFormat="1" ht="19.899999999999999" customHeight="1">
      <c r="B378" s="673"/>
      <c r="C378" s="553"/>
      <c r="D378" s="598"/>
      <c r="E378" s="574"/>
      <c r="F378" s="184" t="s">
        <v>22</v>
      </c>
      <c r="G378" s="447">
        <v>5.3380000000000001</v>
      </c>
      <c r="H378" s="422"/>
      <c r="I378" s="421">
        <f t="shared" si="878"/>
        <v>9.0030000000000001</v>
      </c>
      <c r="J378" s="518"/>
      <c r="K378" s="422">
        <f t="shared" si="799"/>
        <v>9.0030000000000001</v>
      </c>
      <c r="L378" s="286">
        <f t="shared" si="827"/>
        <v>0</v>
      </c>
      <c r="M378" s="423" t="s">
        <v>262</v>
      </c>
      <c r="N378" s="564"/>
      <c r="O378" s="565"/>
      <c r="P378" s="568">
        <f t="shared" si="842"/>
        <v>0</v>
      </c>
      <c r="Q378" s="565"/>
      <c r="R378" s="565"/>
      <c r="S378" s="565" t="e">
        <f t="shared" si="881"/>
        <v>#DIV/0!</v>
      </c>
      <c r="T378" s="429"/>
      <c r="U378" s="177"/>
      <c r="V378" s="177"/>
      <c r="W378" s="177"/>
      <c r="X378" s="177"/>
      <c r="Y378" s="177"/>
      <c r="Z378" s="177"/>
      <c r="AA378" s="245"/>
    </row>
    <row r="379" spans="1:27" s="174" customFormat="1" ht="15" customHeight="1">
      <c r="B379" s="673"/>
      <c r="C379" s="553"/>
      <c r="D379" s="596" t="s">
        <v>652</v>
      </c>
      <c r="E379" s="569" t="s">
        <v>541</v>
      </c>
      <c r="F379" s="425" t="s">
        <v>20</v>
      </c>
      <c r="G379" s="447">
        <v>0.94</v>
      </c>
      <c r="H379" s="422"/>
      <c r="I379" s="421">
        <f t="shared" ref="I379" si="882">G379+H379</f>
        <v>0.94</v>
      </c>
      <c r="J379" s="518">
        <v>0.2</v>
      </c>
      <c r="K379" s="422">
        <f t="shared" si="799"/>
        <v>0.74</v>
      </c>
      <c r="L379" s="286">
        <f t="shared" si="827"/>
        <v>0.21276595744680854</v>
      </c>
      <c r="M379" s="423" t="s">
        <v>262</v>
      </c>
      <c r="N379" s="562">
        <f t="shared" ref="N379:O379" si="883">G379+G380+G381</f>
        <v>10.677</v>
      </c>
      <c r="O379" s="565">
        <f t="shared" si="883"/>
        <v>0</v>
      </c>
      <c r="P379" s="566">
        <f t="shared" si="842"/>
        <v>10.677</v>
      </c>
      <c r="Q379" s="565">
        <f t="shared" ref="Q379" si="884">J379+J380+J381</f>
        <v>0.2</v>
      </c>
      <c r="R379" s="565">
        <f t="shared" ref="R379" si="885">P379-Q379</f>
        <v>10.477</v>
      </c>
      <c r="S379" s="565">
        <f t="shared" ref="S379" si="886">Q379/P379</f>
        <v>1.8731853516905501E-2</v>
      </c>
      <c r="T379" s="429"/>
      <c r="U379" s="177"/>
      <c r="V379" s="177"/>
      <c r="W379" s="177"/>
      <c r="X379" s="177"/>
      <c r="Y379" s="177"/>
      <c r="Z379" s="177"/>
      <c r="AA379" s="173"/>
    </row>
    <row r="380" spans="1:27" s="174" customFormat="1" ht="19.899999999999999" customHeight="1">
      <c r="B380" s="673"/>
      <c r="C380" s="553"/>
      <c r="D380" s="597"/>
      <c r="E380" s="570"/>
      <c r="F380" s="260" t="s">
        <v>21</v>
      </c>
      <c r="G380" s="447">
        <v>4.399</v>
      </c>
      <c r="H380" s="422"/>
      <c r="I380" s="421">
        <f t="shared" ref="I380:I381" si="887">K379+G380+H380</f>
        <v>5.1390000000000002</v>
      </c>
      <c r="J380" s="519"/>
      <c r="K380" s="422">
        <f t="shared" si="799"/>
        <v>5.1390000000000002</v>
      </c>
      <c r="L380" s="286">
        <f t="shared" si="827"/>
        <v>0</v>
      </c>
      <c r="M380" s="423" t="s">
        <v>262</v>
      </c>
      <c r="N380" s="563"/>
      <c r="O380" s="565"/>
      <c r="P380" s="567">
        <f t="shared" si="842"/>
        <v>0</v>
      </c>
      <c r="Q380" s="565">
        <f t="shared" ref="Q380" si="888">+O380-P380</f>
        <v>0</v>
      </c>
      <c r="R380" s="565" t="e">
        <f t="shared" ref="R380" si="889">+P380/O380</f>
        <v>#DIV/0!</v>
      </c>
      <c r="S380" s="565" t="e">
        <f t="shared" ref="S380:S381" si="890">+Q380/P380</f>
        <v>#DIV/0!</v>
      </c>
      <c r="T380" s="429"/>
      <c r="U380" s="177"/>
      <c r="V380" s="177"/>
      <c r="W380" s="177"/>
      <c r="X380" s="177"/>
      <c r="Y380" s="177"/>
      <c r="Z380" s="177"/>
      <c r="AA380" s="173"/>
    </row>
    <row r="381" spans="1:27" s="174" customFormat="1" ht="19.899999999999999" customHeight="1">
      <c r="B381" s="673"/>
      <c r="C381" s="553"/>
      <c r="D381" s="597"/>
      <c r="E381" s="571"/>
      <c r="F381" s="184" t="s">
        <v>22</v>
      </c>
      <c r="G381" s="447">
        <v>5.3380000000000001</v>
      </c>
      <c r="H381" s="422"/>
      <c r="I381" s="421">
        <f t="shared" si="887"/>
        <v>10.477</v>
      </c>
      <c r="J381" s="519"/>
      <c r="K381" s="422">
        <f t="shared" si="799"/>
        <v>10.477</v>
      </c>
      <c r="L381" s="286">
        <f t="shared" si="827"/>
        <v>0</v>
      </c>
      <c r="M381" s="423" t="s">
        <v>262</v>
      </c>
      <c r="N381" s="564"/>
      <c r="O381" s="565"/>
      <c r="P381" s="568">
        <f t="shared" si="842"/>
        <v>0</v>
      </c>
      <c r="Q381" s="565"/>
      <c r="R381" s="565"/>
      <c r="S381" s="565" t="e">
        <f t="shared" si="890"/>
        <v>#DIV/0!</v>
      </c>
      <c r="T381" s="429"/>
      <c r="U381" s="177"/>
      <c r="V381" s="177"/>
      <c r="W381" s="177"/>
      <c r="X381" s="177"/>
      <c r="Y381" s="177"/>
      <c r="Z381" s="177"/>
      <c r="AA381" s="173"/>
    </row>
    <row r="382" spans="1:27" s="246" customFormat="1" ht="19.899999999999999" customHeight="1">
      <c r="B382" s="673"/>
      <c r="C382" s="553"/>
      <c r="D382" s="597"/>
      <c r="E382" s="569" t="s">
        <v>542</v>
      </c>
      <c r="F382" s="184" t="s">
        <v>20</v>
      </c>
      <c r="G382" s="447">
        <v>0.93899999999999995</v>
      </c>
      <c r="H382" s="422"/>
      <c r="I382" s="421">
        <f t="shared" ref="I382" si="891">G382+H382</f>
        <v>0.93899999999999995</v>
      </c>
      <c r="J382" s="519">
        <v>1.08</v>
      </c>
      <c r="K382" s="422">
        <f t="shared" si="799"/>
        <v>-0.14100000000000013</v>
      </c>
      <c r="L382" s="286">
        <f t="shared" si="827"/>
        <v>1.1501597444089458</v>
      </c>
      <c r="M382" s="423" t="s">
        <v>262</v>
      </c>
      <c r="N382" s="562">
        <f t="shared" ref="N382" si="892">G382+G383+G384</f>
        <v>10.666</v>
      </c>
      <c r="O382" s="565">
        <f t="shared" si="828"/>
        <v>0</v>
      </c>
      <c r="P382" s="566">
        <f t="shared" si="842"/>
        <v>10.666</v>
      </c>
      <c r="Q382" s="565">
        <f t="shared" ref="Q382" si="893">J382+J383+J384</f>
        <v>1.08</v>
      </c>
      <c r="R382" s="565">
        <f t="shared" ref="R382" si="894">P382-Q382</f>
        <v>9.5860000000000003</v>
      </c>
      <c r="S382" s="565">
        <f t="shared" ref="S382" si="895">Q382/P382</f>
        <v>0.10125632852053254</v>
      </c>
      <c r="T382" s="429"/>
      <c r="U382" s="177"/>
      <c r="V382" s="177"/>
      <c r="W382" s="177"/>
      <c r="X382" s="177"/>
      <c r="Y382" s="177"/>
      <c r="Z382" s="177"/>
      <c r="AA382" s="245"/>
    </row>
    <row r="383" spans="1:27" s="246" customFormat="1" ht="19.899999999999999" customHeight="1">
      <c r="A383" s="245"/>
      <c r="B383" s="673"/>
      <c r="C383" s="553"/>
      <c r="D383" s="597"/>
      <c r="E383" s="570"/>
      <c r="F383" s="260" t="s">
        <v>21</v>
      </c>
      <c r="G383" s="447">
        <v>4.3940000000000001</v>
      </c>
      <c r="H383" s="422"/>
      <c r="I383" s="421">
        <f t="shared" ref="I383:I384" si="896">K382+G383+H383</f>
        <v>4.2530000000000001</v>
      </c>
      <c r="J383" s="519"/>
      <c r="K383" s="422">
        <f t="shared" si="799"/>
        <v>4.2530000000000001</v>
      </c>
      <c r="L383" s="286">
        <f t="shared" si="827"/>
        <v>0</v>
      </c>
      <c r="M383" s="423" t="s">
        <v>262</v>
      </c>
      <c r="N383" s="563"/>
      <c r="O383" s="565"/>
      <c r="P383" s="567">
        <f t="shared" si="842"/>
        <v>0</v>
      </c>
      <c r="Q383" s="565">
        <f t="shared" ref="Q383" si="897">+O383-P383</f>
        <v>0</v>
      </c>
      <c r="R383" s="565" t="e">
        <f t="shared" ref="R383" si="898">+P383/O383</f>
        <v>#DIV/0!</v>
      </c>
      <c r="S383" s="565" t="e">
        <f t="shared" ref="S383:S384" si="899">+Q383/P383</f>
        <v>#DIV/0!</v>
      </c>
      <c r="T383" s="429"/>
      <c r="U383" s="177"/>
      <c r="V383" s="177"/>
      <c r="W383" s="177"/>
      <c r="X383" s="177"/>
      <c r="Y383" s="177"/>
      <c r="Z383" s="177"/>
      <c r="AA383" s="245"/>
    </row>
    <row r="384" spans="1:27" s="246" customFormat="1" ht="19.899999999999999" customHeight="1">
      <c r="B384" s="673"/>
      <c r="C384" s="553"/>
      <c r="D384" s="597"/>
      <c r="E384" s="571"/>
      <c r="F384" s="184" t="s">
        <v>22</v>
      </c>
      <c r="G384" s="447">
        <v>5.3330000000000002</v>
      </c>
      <c r="H384" s="422"/>
      <c r="I384" s="421">
        <f t="shared" si="896"/>
        <v>9.5860000000000003</v>
      </c>
      <c r="J384" s="519"/>
      <c r="K384" s="422">
        <f t="shared" si="799"/>
        <v>9.5860000000000003</v>
      </c>
      <c r="L384" s="286">
        <f t="shared" si="827"/>
        <v>0</v>
      </c>
      <c r="M384" s="423" t="s">
        <v>262</v>
      </c>
      <c r="N384" s="564"/>
      <c r="O384" s="565"/>
      <c r="P384" s="568">
        <f t="shared" si="842"/>
        <v>0</v>
      </c>
      <c r="Q384" s="565"/>
      <c r="R384" s="565"/>
      <c r="S384" s="565" t="e">
        <f t="shared" si="899"/>
        <v>#DIV/0!</v>
      </c>
      <c r="T384" s="429"/>
      <c r="U384" s="177"/>
      <c r="V384" s="177"/>
      <c r="W384" s="177"/>
      <c r="X384" s="177"/>
      <c r="Y384" s="177"/>
      <c r="Z384" s="177"/>
      <c r="AA384" s="245"/>
    </row>
    <row r="385" spans="1:27" s="246" customFormat="1" ht="19.899999999999999" customHeight="1">
      <c r="B385" s="673"/>
      <c r="C385" s="553"/>
      <c r="D385" s="597"/>
      <c r="E385" s="569" t="s">
        <v>543</v>
      </c>
      <c r="F385" s="184" t="s">
        <v>20</v>
      </c>
      <c r="G385" s="447">
        <v>0.93899999999999995</v>
      </c>
      <c r="H385" s="422"/>
      <c r="I385" s="421">
        <f t="shared" ref="I385" si="900">G385+H385</f>
        <v>0.93899999999999995</v>
      </c>
      <c r="J385" s="519"/>
      <c r="K385" s="422">
        <f t="shared" si="799"/>
        <v>0.93899999999999995</v>
      </c>
      <c r="L385" s="286">
        <f t="shared" si="827"/>
        <v>0</v>
      </c>
      <c r="M385" s="423" t="s">
        <v>262</v>
      </c>
      <c r="N385" s="562">
        <f t="shared" ref="N385" si="901">G385+G386+G387</f>
        <v>10.672000000000001</v>
      </c>
      <c r="O385" s="565">
        <f t="shared" si="837"/>
        <v>0</v>
      </c>
      <c r="P385" s="566">
        <f t="shared" si="842"/>
        <v>10.672000000000001</v>
      </c>
      <c r="Q385" s="565">
        <f t="shared" ref="Q385" si="902">J385+J386+J387</f>
        <v>0</v>
      </c>
      <c r="R385" s="565">
        <f t="shared" ref="R385" si="903">P385-Q385</f>
        <v>10.672000000000001</v>
      </c>
      <c r="S385" s="565">
        <f t="shared" ref="S385" si="904">Q385/P385</f>
        <v>0</v>
      </c>
      <c r="T385" s="429"/>
      <c r="U385" s="177"/>
      <c r="V385" s="177"/>
      <c r="W385" s="177"/>
      <c r="X385" s="177"/>
      <c r="Y385" s="177"/>
      <c r="Z385" s="177"/>
      <c r="AA385" s="245"/>
    </row>
    <row r="386" spans="1:27" s="246" customFormat="1" ht="19.899999999999999" customHeight="1">
      <c r="A386" s="245"/>
      <c r="B386" s="673"/>
      <c r="C386" s="553"/>
      <c r="D386" s="597"/>
      <c r="E386" s="570"/>
      <c r="F386" s="260" t="s">
        <v>21</v>
      </c>
      <c r="G386" s="447">
        <v>4.3970000000000002</v>
      </c>
      <c r="H386" s="422"/>
      <c r="I386" s="421">
        <f t="shared" ref="I386:I387" si="905">K385+G386+H386</f>
        <v>5.3360000000000003</v>
      </c>
      <c r="J386" s="519"/>
      <c r="K386" s="422">
        <f t="shared" si="799"/>
        <v>5.3360000000000003</v>
      </c>
      <c r="L386" s="286">
        <f t="shared" si="827"/>
        <v>0</v>
      </c>
      <c r="M386" s="423" t="s">
        <v>262</v>
      </c>
      <c r="N386" s="563"/>
      <c r="O386" s="565"/>
      <c r="P386" s="567">
        <f t="shared" si="842"/>
        <v>0</v>
      </c>
      <c r="Q386" s="565">
        <f t="shared" ref="Q386" si="906">+O386-P386</f>
        <v>0</v>
      </c>
      <c r="R386" s="565" t="e">
        <f t="shared" ref="R386" si="907">+P386/O386</f>
        <v>#DIV/0!</v>
      </c>
      <c r="S386" s="565" t="e">
        <f t="shared" ref="S386:S387" si="908">+Q386/P386</f>
        <v>#DIV/0!</v>
      </c>
      <c r="T386" s="429"/>
      <c r="U386" s="177"/>
      <c r="V386" s="177"/>
      <c r="W386" s="177"/>
      <c r="X386" s="177"/>
      <c r="Y386" s="177"/>
      <c r="Z386" s="177"/>
      <c r="AA386" s="245"/>
    </row>
    <row r="387" spans="1:27" s="246" customFormat="1" ht="19.899999999999999" customHeight="1">
      <c r="A387" s="245"/>
      <c r="B387" s="673"/>
      <c r="C387" s="553"/>
      <c r="D387" s="597"/>
      <c r="E387" s="571"/>
      <c r="F387" s="184" t="s">
        <v>22</v>
      </c>
      <c r="G387" s="447">
        <v>5.3360000000000003</v>
      </c>
      <c r="H387" s="422"/>
      <c r="I387" s="421">
        <f t="shared" si="905"/>
        <v>10.672000000000001</v>
      </c>
      <c r="J387" s="519"/>
      <c r="K387" s="422">
        <f t="shared" si="799"/>
        <v>10.672000000000001</v>
      </c>
      <c r="L387" s="286">
        <f t="shared" si="827"/>
        <v>0</v>
      </c>
      <c r="M387" s="423" t="s">
        <v>262</v>
      </c>
      <c r="N387" s="564"/>
      <c r="O387" s="565"/>
      <c r="P387" s="568">
        <f t="shared" si="842"/>
        <v>0</v>
      </c>
      <c r="Q387" s="565"/>
      <c r="R387" s="565"/>
      <c r="S387" s="565" t="e">
        <f t="shared" si="908"/>
        <v>#DIV/0!</v>
      </c>
      <c r="T387" s="429"/>
      <c r="U387" s="177"/>
      <c r="V387" s="177"/>
      <c r="W387" s="177"/>
      <c r="X387" s="177"/>
      <c r="Y387" s="177"/>
      <c r="Z387" s="177"/>
      <c r="AA387" s="245"/>
    </row>
    <row r="388" spans="1:27" s="246" customFormat="1" ht="19.899999999999999" customHeight="1">
      <c r="A388" s="245"/>
      <c r="B388" s="673"/>
      <c r="C388" s="553"/>
      <c r="D388" s="597"/>
      <c r="E388" s="569" t="s">
        <v>544</v>
      </c>
      <c r="F388" s="184" t="s">
        <v>20</v>
      </c>
      <c r="G388" s="447">
        <v>0.93899999999999995</v>
      </c>
      <c r="H388" s="422"/>
      <c r="I388" s="421">
        <f t="shared" ref="I388" si="909">G388+H388</f>
        <v>0.93899999999999995</v>
      </c>
      <c r="J388" s="519">
        <v>0.81</v>
      </c>
      <c r="K388" s="422">
        <f t="shared" si="799"/>
        <v>0.12899999999999989</v>
      </c>
      <c r="L388" s="286">
        <f t="shared" si="827"/>
        <v>0.86261980830670937</v>
      </c>
      <c r="M388" s="423" t="s">
        <v>262</v>
      </c>
      <c r="N388" s="562">
        <f t="shared" ref="N388" si="910">G388+G389+G390</f>
        <v>10.675000000000001</v>
      </c>
      <c r="O388" s="565">
        <f t="shared" si="847"/>
        <v>0</v>
      </c>
      <c r="P388" s="566">
        <f t="shared" si="842"/>
        <v>10.675000000000001</v>
      </c>
      <c r="Q388" s="565">
        <f t="shared" ref="Q388" si="911">J388+J389+J390</f>
        <v>0.81</v>
      </c>
      <c r="R388" s="565">
        <f t="shared" ref="R388" si="912">P388-Q388</f>
        <v>9.8650000000000002</v>
      </c>
      <c r="S388" s="565">
        <f t="shared" ref="S388" si="913">Q388/P388</f>
        <v>7.5878220140515221E-2</v>
      </c>
      <c r="T388" s="429"/>
      <c r="U388" s="177"/>
      <c r="V388" s="177"/>
      <c r="W388" s="177"/>
      <c r="X388" s="177"/>
      <c r="Y388" s="177"/>
      <c r="Z388" s="177"/>
      <c r="AA388" s="245"/>
    </row>
    <row r="389" spans="1:27" s="246" customFormat="1" ht="19.899999999999999" customHeight="1">
      <c r="A389" s="245"/>
      <c r="B389" s="673"/>
      <c r="C389" s="553"/>
      <c r="D389" s="597"/>
      <c r="E389" s="570"/>
      <c r="F389" s="260" t="s">
        <v>21</v>
      </c>
      <c r="G389" s="447">
        <v>4.3979999999999997</v>
      </c>
      <c r="H389" s="422"/>
      <c r="I389" s="421">
        <f t="shared" ref="I389:I390" si="914">K388+G389+H389</f>
        <v>4.5269999999999992</v>
      </c>
      <c r="J389" s="519"/>
      <c r="K389" s="422">
        <f t="shared" si="799"/>
        <v>4.5269999999999992</v>
      </c>
      <c r="L389" s="286">
        <f t="shared" si="827"/>
        <v>0</v>
      </c>
      <c r="M389" s="423" t="s">
        <v>262</v>
      </c>
      <c r="N389" s="563"/>
      <c r="O389" s="565"/>
      <c r="P389" s="567">
        <f t="shared" si="842"/>
        <v>0</v>
      </c>
      <c r="Q389" s="565">
        <f t="shared" ref="Q389" si="915">+O389-P389</f>
        <v>0</v>
      </c>
      <c r="R389" s="565" t="e">
        <f t="shared" ref="R389" si="916">+P389/O389</f>
        <v>#DIV/0!</v>
      </c>
      <c r="S389" s="565" t="e">
        <f t="shared" ref="S389:S390" si="917">+Q389/P389</f>
        <v>#DIV/0!</v>
      </c>
      <c r="T389" s="429"/>
      <c r="U389" s="177"/>
      <c r="V389" s="177"/>
      <c r="W389" s="177"/>
      <c r="X389" s="177"/>
      <c r="Y389" s="177"/>
      <c r="Z389" s="177"/>
      <c r="AA389" s="245"/>
    </row>
    <row r="390" spans="1:27" s="246" customFormat="1" ht="19.899999999999999" customHeight="1">
      <c r="A390" s="245"/>
      <c r="B390" s="673"/>
      <c r="C390" s="553"/>
      <c r="D390" s="597"/>
      <c r="E390" s="571"/>
      <c r="F390" s="184" t="s">
        <v>22</v>
      </c>
      <c r="G390" s="447">
        <v>5.3380000000000001</v>
      </c>
      <c r="H390" s="422"/>
      <c r="I390" s="421">
        <f t="shared" si="914"/>
        <v>9.8649999999999984</v>
      </c>
      <c r="J390" s="519"/>
      <c r="K390" s="422">
        <f t="shared" si="799"/>
        <v>9.8649999999999984</v>
      </c>
      <c r="L390" s="286">
        <f t="shared" si="827"/>
        <v>0</v>
      </c>
      <c r="M390" s="423" t="s">
        <v>262</v>
      </c>
      <c r="N390" s="564"/>
      <c r="O390" s="565"/>
      <c r="P390" s="568">
        <f t="shared" si="842"/>
        <v>0</v>
      </c>
      <c r="Q390" s="565"/>
      <c r="R390" s="565"/>
      <c r="S390" s="565" t="e">
        <f t="shared" si="917"/>
        <v>#DIV/0!</v>
      </c>
      <c r="T390" s="429"/>
      <c r="U390" s="177"/>
      <c r="V390" s="177"/>
      <c r="W390" s="177"/>
      <c r="X390" s="177"/>
      <c r="Y390" s="177"/>
      <c r="Z390" s="177"/>
      <c r="AA390" s="245"/>
    </row>
    <row r="391" spans="1:27" s="246" customFormat="1" ht="19.899999999999999" customHeight="1">
      <c r="A391" s="245"/>
      <c r="B391" s="673"/>
      <c r="C391" s="553"/>
      <c r="D391" s="597"/>
      <c r="E391" s="569" t="s">
        <v>545</v>
      </c>
      <c r="F391" s="184" t="s">
        <v>20</v>
      </c>
      <c r="G391" s="447">
        <v>0.93899999999999995</v>
      </c>
      <c r="H391" s="422"/>
      <c r="I391" s="421">
        <f t="shared" ref="I391" si="918">G391+H391</f>
        <v>0.93899999999999995</v>
      </c>
      <c r="J391" s="519">
        <v>8.3999999999999991E-2</v>
      </c>
      <c r="K391" s="422">
        <f t="shared" si="799"/>
        <v>0.85499999999999998</v>
      </c>
      <c r="L391" s="286">
        <f t="shared" si="827"/>
        <v>8.9456869009584661E-2</v>
      </c>
      <c r="M391" s="423" t="s">
        <v>262</v>
      </c>
      <c r="N391" s="562">
        <f t="shared" ref="N391" si="919">G391+G392+G393</f>
        <v>10.673</v>
      </c>
      <c r="O391" s="565">
        <f t="shared" si="856"/>
        <v>0</v>
      </c>
      <c r="P391" s="566">
        <f t="shared" si="842"/>
        <v>10.673</v>
      </c>
      <c r="Q391" s="565">
        <f t="shared" ref="Q391" si="920">J391+J392+J393</f>
        <v>8.3999999999999991E-2</v>
      </c>
      <c r="R391" s="565">
        <f t="shared" ref="R391" si="921">P391-Q391</f>
        <v>10.589</v>
      </c>
      <c r="S391" s="565">
        <f t="shared" ref="S391" si="922">Q391/P391</f>
        <v>7.8703269933476996E-3</v>
      </c>
      <c r="T391" s="429"/>
      <c r="U391" s="177"/>
      <c r="V391" s="177"/>
      <c r="W391" s="177"/>
      <c r="X391" s="177"/>
      <c r="Y391" s="177"/>
      <c r="Z391" s="177"/>
      <c r="AA391" s="245"/>
    </row>
    <row r="392" spans="1:27" s="246" customFormat="1" ht="19.899999999999999" customHeight="1">
      <c r="A392" s="245"/>
      <c r="B392" s="673"/>
      <c r="C392" s="553"/>
      <c r="D392" s="597"/>
      <c r="E392" s="570"/>
      <c r="F392" s="260" t="s">
        <v>21</v>
      </c>
      <c r="G392" s="447">
        <v>4.3970000000000002</v>
      </c>
      <c r="H392" s="422"/>
      <c r="I392" s="421">
        <f t="shared" ref="I392:I393" si="923">K391+G392+H392</f>
        <v>5.2520000000000007</v>
      </c>
      <c r="J392" s="519"/>
      <c r="K392" s="422">
        <f t="shared" si="799"/>
        <v>5.2520000000000007</v>
      </c>
      <c r="L392" s="286">
        <f t="shared" si="827"/>
        <v>0</v>
      </c>
      <c r="M392" s="423" t="s">
        <v>262</v>
      </c>
      <c r="N392" s="563"/>
      <c r="O392" s="565"/>
      <c r="P392" s="567">
        <f t="shared" si="842"/>
        <v>0</v>
      </c>
      <c r="Q392" s="565">
        <f t="shared" ref="Q392" si="924">+O392-P392</f>
        <v>0</v>
      </c>
      <c r="R392" s="565" t="e">
        <f t="shared" ref="R392" si="925">+P392/O392</f>
        <v>#DIV/0!</v>
      </c>
      <c r="S392" s="565" t="e">
        <f t="shared" ref="S392:S393" si="926">+Q392/P392</f>
        <v>#DIV/0!</v>
      </c>
      <c r="T392" s="429"/>
      <c r="U392" s="177"/>
      <c r="V392" s="177"/>
      <c r="W392" s="177"/>
      <c r="X392" s="177"/>
      <c r="Y392" s="177"/>
      <c r="Z392" s="177"/>
      <c r="AA392" s="245"/>
    </row>
    <row r="393" spans="1:27" s="246" customFormat="1" ht="19.899999999999999" customHeight="1">
      <c r="A393" s="245"/>
      <c r="B393" s="673"/>
      <c r="C393" s="553"/>
      <c r="D393" s="597"/>
      <c r="E393" s="571"/>
      <c r="F393" s="184" t="s">
        <v>22</v>
      </c>
      <c r="G393" s="447">
        <v>5.3369999999999997</v>
      </c>
      <c r="H393" s="422"/>
      <c r="I393" s="421">
        <f t="shared" si="923"/>
        <v>10.589</v>
      </c>
      <c r="J393" s="519"/>
      <c r="K393" s="422">
        <f t="shared" si="799"/>
        <v>10.589</v>
      </c>
      <c r="L393" s="286">
        <f t="shared" si="827"/>
        <v>0</v>
      </c>
      <c r="M393" s="423" t="s">
        <v>262</v>
      </c>
      <c r="N393" s="564"/>
      <c r="O393" s="565"/>
      <c r="P393" s="568">
        <f t="shared" si="842"/>
        <v>0</v>
      </c>
      <c r="Q393" s="565"/>
      <c r="R393" s="565"/>
      <c r="S393" s="565" t="e">
        <f t="shared" si="926"/>
        <v>#DIV/0!</v>
      </c>
      <c r="T393" s="429"/>
      <c r="U393" s="177"/>
      <c r="V393" s="177"/>
      <c r="W393" s="177"/>
      <c r="X393" s="177"/>
      <c r="Y393" s="177"/>
      <c r="Z393" s="177"/>
      <c r="AA393" s="245"/>
    </row>
    <row r="394" spans="1:27" s="246" customFormat="1" ht="19.899999999999999" customHeight="1">
      <c r="A394" s="245"/>
      <c r="B394" s="673"/>
      <c r="C394" s="553"/>
      <c r="D394" s="597"/>
      <c r="E394" s="569" t="s">
        <v>643</v>
      </c>
      <c r="F394" s="184" t="s">
        <v>20</v>
      </c>
      <c r="G394" s="447">
        <v>0.94</v>
      </c>
      <c r="H394" s="422"/>
      <c r="I394" s="421">
        <f t="shared" ref="I394" si="927">G394+H394</f>
        <v>0.94</v>
      </c>
      <c r="J394" s="519">
        <v>1.0760000000000001</v>
      </c>
      <c r="K394" s="422">
        <f t="shared" si="799"/>
        <v>-0.13600000000000012</v>
      </c>
      <c r="L394" s="286">
        <f t="shared" si="827"/>
        <v>1.14468085106383</v>
      </c>
      <c r="M394" s="423" t="s">
        <v>262</v>
      </c>
      <c r="N394" s="562">
        <f t="shared" ref="N394" si="928">G394+G395+G396</f>
        <v>10.68</v>
      </c>
      <c r="O394" s="565">
        <f t="shared" si="865"/>
        <v>0</v>
      </c>
      <c r="P394" s="566">
        <f t="shared" si="842"/>
        <v>10.68</v>
      </c>
      <c r="Q394" s="565">
        <f t="shared" ref="Q394" si="929">J394+J395+J396</f>
        <v>1.0760000000000001</v>
      </c>
      <c r="R394" s="565">
        <f t="shared" ref="R394" si="930">P394-Q394</f>
        <v>9.6039999999999992</v>
      </c>
      <c r="S394" s="565">
        <f t="shared" ref="S394" si="931">Q394/P394</f>
        <v>0.10074906367041199</v>
      </c>
      <c r="T394" s="429"/>
      <c r="U394" s="177"/>
      <c r="V394" s="177"/>
      <c r="W394" s="177"/>
      <c r="X394" s="177"/>
      <c r="Y394" s="177"/>
      <c r="Z394" s="177"/>
      <c r="AA394" s="245"/>
    </row>
    <row r="395" spans="1:27" s="246" customFormat="1" ht="19.899999999999999" customHeight="1">
      <c r="A395" s="245"/>
      <c r="B395" s="673"/>
      <c r="C395" s="553"/>
      <c r="D395" s="597"/>
      <c r="E395" s="570"/>
      <c r="F395" s="260" t="s">
        <v>21</v>
      </c>
      <c r="G395" s="447">
        <v>4.4000000000000004</v>
      </c>
      <c r="H395" s="422"/>
      <c r="I395" s="421">
        <f t="shared" ref="I395:I396" si="932">K394+G395+H395</f>
        <v>4.2640000000000002</v>
      </c>
      <c r="J395" s="519"/>
      <c r="K395" s="422">
        <f t="shared" si="799"/>
        <v>4.2640000000000002</v>
      </c>
      <c r="L395" s="286">
        <f t="shared" si="827"/>
        <v>0</v>
      </c>
      <c r="M395" s="423" t="s">
        <v>262</v>
      </c>
      <c r="N395" s="563"/>
      <c r="O395" s="565"/>
      <c r="P395" s="567">
        <f t="shared" si="842"/>
        <v>0</v>
      </c>
      <c r="Q395" s="565">
        <f t="shared" ref="Q395" si="933">+O395-P395</f>
        <v>0</v>
      </c>
      <c r="R395" s="565" t="e">
        <f t="shared" ref="R395" si="934">+P395/O395</f>
        <v>#DIV/0!</v>
      </c>
      <c r="S395" s="565" t="e">
        <f t="shared" ref="S395:S396" si="935">+Q395/P395</f>
        <v>#DIV/0!</v>
      </c>
      <c r="T395" s="429"/>
      <c r="U395" s="177"/>
      <c r="V395" s="177"/>
      <c r="W395" s="177"/>
      <c r="X395" s="177"/>
      <c r="Y395" s="177"/>
      <c r="Z395" s="177"/>
      <c r="AA395" s="245"/>
    </row>
    <row r="396" spans="1:27" s="246" customFormat="1" ht="19.899999999999999" customHeight="1">
      <c r="A396" s="245"/>
      <c r="B396" s="673"/>
      <c r="C396" s="553"/>
      <c r="D396" s="597"/>
      <c r="E396" s="571"/>
      <c r="F396" s="184" t="s">
        <v>22</v>
      </c>
      <c r="G396" s="447">
        <v>5.34</v>
      </c>
      <c r="H396" s="422"/>
      <c r="I396" s="421">
        <f t="shared" si="932"/>
        <v>9.6039999999999992</v>
      </c>
      <c r="J396" s="519"/>
      <c r="K396" s="422">
        <f t="shared" si="799"/>
        <v>9.6039999999999992</v>
      </c>
      <c r="L396" s="286">
        <f t="shared" si="827"/>
        <v>0</v>
      </c>
      <c r="M396" s="423" t="s">
        <v>262</v>
      </c>
      <c r="N396" s="564"/>
      <c r="O396" s="565"/>
      <c r="P396" s="568">
        <f t="shared" si="842"/>
        <v>0</v>
      </c>
      <c r="Q396" s="565"/>
      <c r="R396" s="565"/>
      <c r="S396" s="565" t="e">
        <f t="shared" si="935"/>
        <v>#DIV/0!</v>
      </c>
      <c r="T396" s="429"/>
      <c r="U396" s="177"/>
      <c r="V396" s="177"/>
      <c r="W396" s="177"/>
      <c r="X396" s="177"/>
      <c r="Y396" s="177"/>
      <c r="Z396" s="177"/>
      <c r="AA396" s="245"/>
    </row>
    <row r="397" spans="1:27" s="246" customFormat="1" ht="19.899999999999999" customHeight="1">
      <c r="A397" s="245"/>
      <c r="B397" s="673"/>
      <c r="C397" s="553"/>
      <c r="D397" s="597"/>
      <c r="E397" s="569" t="s">
        <v>546</v>
      </c>
      <c r="F397" s="184" t="s">
        <v>20</v>
      </c>
      <c r="G397" s="447">
        <v>0.94099999999999995</v>
      </c>
      <c r="H397" s="422"/>
      <c r="I397" s="421">
        <f t="shared" ref="I397" si="936">G397+H397</f>
        <v>0.94099999999999995</v>
      </c>
      <c r="J397" s="519">
        <v>0.13500000000000001</v>
      </c>
      <c r="K397" s="422">
        <f t="shared" si="799"/>
        <v>0.80599999999999994</v>
      </c>
      <c r="L397" s="286">
        <f t="shared" si="827"/>
        <v>0.14346439957492033</v>
      </c>
      <c r="M397" s="423" t="s">
        <v>262</v>
      </c>
      <c r="N397" s="562">
        <f t="shared" ref="N397" si="937">G397+G398+G399</f>
        <v>10.696999999999999</v>
      </c>
      <c r="O397" s="565">
        <f t="shared" si="874"/>
        <v>0</v>
      </c>
      <c r="P397" s="566">
        <f t="shared" si="842"/>
        <v>10.696999999999999</v>
      </c>
      <c r="Q397" s="565">
        <f t="shared" ref="Q397" si="938">J397+J398+J399</f>
        <v>0.13500000000000001</v>
      </c>
      <c r="R397" s="565">
        <f t="shared" ref="R397" si="939">P397-Q397</f>
        <v>10.561999999999999</v>
      </c>
      <c r="S397" s="565">
        <f t="shared" ref="S397" si="940">Q397/P397</f>
        <v>1.2620360848836124E-2</v>
      </c>
      <c r="T397" s="429"/>
      <c r="U397" s="177"/>
      <c r="V397" s="177"/>
      <c r="W397" s="177"/>
      <c r="X397" s="177"/>
      <c r="Y397" s="177"/>
      <c r="Z397" s="177"/>
      <c r="AA397" s="245"/>
    </row>
    <row r="398" spans="1:27" s="246" customFormat="1" ht="19.899999999999999" customHeight="1">
      <c r="A398" s="245"/>
      <c r="B398" s="673"/>
      <c r="C398" s="553"/>
      <c r="D398" s="597"/>
      <c r="E398" s="570"/>
      <c r="F398" s="260" t="s">
        <v>21</v>
      </c>
      <c r="G398" s="447">
        <v>4.407</v>
      </c>
      <c r="H398" s="422"/>
      <c r="I398" s="421">
        <f t="shared" ref="I398:I399" si="941">K397+G398+H398</f>
        <v>5.2130000000000001</v>
      </c>
      <c r="J398" s="519"/>
      <c r="K398" s="422">
        <f t="shared" si="799"/>
        <v>5.2130000000000001</v>
      </c>
      <c r="L398" s="286">
        <f t="shared" si="827"/>
        <v>0</v>
      </c>
      <c r="M398" s="423" t="s">
        <v>262</v>
      </c>
      <c r="N398" s="563"/>
      <c r="O398" s="565"/>
      <c r="P398" s="567">
        <f t="shared" si="842"/>
        <v>0</v>
      </c>
      <c r="Q398" s="565">
        <f t="shared" ref="Q398" si="942">+O398-P398</f>
        <v>0</v>
      </c>
      <c r="R398" s="565" t="e">
        <f t="shared" ref="R398" si="943">+P398/O398</f>
        <v>#DIV/0!</v>
      </c>
      <c r="S398" s="565" t="e">
        <f t="shared" ref="S398:S399" si="944">+Q398/P398</f>
        <v>#DIV/0!</v>
      </c>
      <c r="T398" s="429"/>
      <c r="U398" s="177"/>
      <c r="V398" s="177"/>
      <c r="W398" s="177"/>
      <c r="X398" s="177"/>
      <c r="Y398" s="177"/>
      <c r="Z398" s="177"/>
      <c r="AA398" s="245"/>
    </row>
    <row r="399" spans="1:27" s="246" customFormat="1" ht="19.899999999999999" customHeight="1">
      <c r="A399" s="245"/>
      <c r="B399" s="673"/>
      <c r="C399" s="553"/>
      <c r="D399" s="597"/>
      <c r="E399" s="571"/>
      <c r="F399" s="184" t="s">
        <v>22</v>
      </c>
      <c r="G399" s="447">
        <v>5.3490000000000002</v>
      </c>
      <c r="H399" s="422"/>
      <c r="I399" s="421">
        <f t="shared" si="941"/>
        <v>10.562000000000001</v>
      </c>
      <c r="J399" s="519"/>
      <c r="K399" s="422">
        <f t="shared" si="799"/>
        <v>10.562000000000001</v>
      </c>
      <c r="L399" s="286">
        <f t="shared" si="827"/>
        <v>0</v>
      </c>
      <c r="M399" s="423" t="s">
        <v>262</v>
      </c>
      <c r="N399" s="564"/>
      <c r="O399" s="565"/>
      <c r="P399" s="568">
        <f t="shared" si="842"/>
        <v>0</v>
      </c>
      <c r="Q399" s="565"/>
      <c r="R399" s="565"/>
      <c r="S399" s="565" t="e">
        <f t="shared" si="944"/>
        <v>#DIV/0!</v>
      </c>
      <c r="T399" s="429"/>
      <c r="U399" s="177"/>
      <c r="V399" s="177"/>
      <c r="W399" s="177"/>
      <c r="X399" s="177"/>
      <c r="Y399" s="177"/>
      <c r="Z399" s="177"/>
      <c r="AA399" s="245"/>
    </row>
    <row r="400" spans="1:27" s="246" customFormat="1" ht="19.899999999999999" customHeight="1">
      <c r="A400" s="245"/>
      <c r="B400" s="673"/>
      <c r="C400" s="553"/>
      <c r="D400" s="597"/>
      <c r="E400" s="569" t="s">
        <v>547</v>
      </c>
      <c r="F400" s="184" t="s">
        <v>388</v>
      </c>
      <c r="G400" s="447">
        <v>0.93899999999999995</v>
      </c>
      <c r="H400" s="422"/>
      <c r="I400" s="421">
        <f t="shared" ref="I400" si="945">G400+H400</f>
        <v>0.93899999999999995</v>
      </c>
      <c r="J400" s="519"/>
      <c r="K400" s="422">
        <f t="shared" si="799"/>
        <v>0.93899999999999995</v>
      </c>
      <c r="L400" s="286">
        <f t="shared" si="827"/>
        <v>0</v>
      </c>
      <c r="M400" s="423" t="s">
        <v>262</v>
      </c>
      <c r="N400" s="562">
        <f t="shared" ref="N400:O400" si="946">G400+G401+G402</f>
        <v>10.673</v>
      </c>
      <c r="O400" s="565">
        <f t="shared" si="946"/>
        <v>0</v>
      </c>
      <c r="P400" s="566">
        <f t="shared" si="842"/>
        <v>10.673</v>
      </c>
      <c r="Q400" s="565">
        <f t="shared" ref="Q400" si="947">J400+J401+J402</f>
        <v>0</v>
      </c>
      <c r="R400" s="565">
        <f t="shared" ref="R400" si="948">P400-Q400</f>
        <v>10.673</v>
      </c>
      <c r="S400" s="565">
        <f t="shared" ref="S400" si="949">Q400/P400</f>
        <v>0</v>
      </c>
      <c r="T400" s="429"/>
      <c r="U400" s="177"/>
      <c r="V400" s="177"/>
      <c r="W400" s="177"/>
      <c r="X400" s="177"/>
      <c r="Y400" s="177"/>
      <c r="Z400" s="177"/>
      <c r="AA400" s="245"/>
    </row>
    <row r="401" spans="1:27" s="246" customFormat="1" ht="19.899999999999999" customHeight="1">
      <c r="A401" s="245"/>
      <c r="B401" s="673"/>
      <c r="C401" s="553"/>
      <c r="D401" s="597"/>
      <c r="E401" s="570"/>
      <c r="F401" s="260" t="s">
        <v>21</v>
      </c>
      <c r="G401" s="447">
        <v>4.3970000000000002</v>
      </c>
      <c r="H401" s="422"/>
      <c r="I401" s="421">
        <f t="shared" ref="I401:I402" si="950">K400+G401+H401</f>
        <v>5.3360000000000003</v>
      </c>
      <c r="J401" s="519"/>
      <c r="K401" s="422">
        <f t="shared" si="799"/>
        <v>5.3360000000000003</v>
      </c>
      <c r="L401" s="286">
        <f t="shared" si="827"/>
        <v>0</v>
      </c>
      <c r="M401" s="423" t="s">
        <v>262</v>
      </c>
      <c r="N401" s="563"/>
      <c r="O401" s="565"/>
      <c r="P401" s="567">
        <f t="shared" si="842"/>
        <v>0</v>
      </c>
      <c r="Q401" s="565">
        <f t="shared" ref="Q401" si="951">+O401-P401</f>
        <v>0</v>
      </c>
      <c r="R401" s="565" t="e">
        <f t="shared" ref="R401" si="952">+P401/O401</f>
        <v>#DIV/0!</v>
      </c>
      <c r="S401" s="565" t="e">
        <f t="shared" ref="S401:S402" si="953">+Q401/P401</f>
        <v>#DIV/0!</v>
      </c>
      <c r="T401" s="429"/>
      <c r="U401" s="177"/>
      <c r="V401" s="177"/>
      <c r="W401" s="177"/>
      <c r="X401" s="177"/>
      <c r="Y401" s="177"/>
      <c r="Z401" s="177"/>
      <c r="AA401" s="245"/>
    </row>
    <row r="402" spans="1:27" s="246" customFormat="1" ht="19.899999999999999" customHeight="1">
      <c r="A402" s="245"/>
      <c r="B402" s="673"/>
      <c r="C402" s="553"/>
      <c r="D402" s="597"/>
      <c r="E402" s="571"/>
      <c r="F402" s="184" t="s">
        <v>22</v>
      </c>
      <c r="G402" s="447">
        <v>5.3369999999999997</v>
      </c>
      <c r="H402" s="422"/>
      <c r="I402" s="421">
        <f t="shared" si="950"/>
        <v>10.673</v>
      </c>
      <c r="J402" s="519"/>
      <c r="K402" s="422">
        <f t="shared" si="799"/>
        <v>10.673</v>
      </c>
      <c r="L402" s="286">
        <f t="shared" si="827"/>
        <v>0</v>
      </c>
      <c r="M402" s="423" t="s">
        <v>262</v>
      </c>
      <c r="N402" s="564"/>
      <c r="O402" s="565"/>
      <c r="P402" s="568">
        <f t="shared" si="842"/>
        <v>0</v>
      </c>
      <c r="Q402" s="565"/>
      <c r="R402" s="565"/>
      <c r="S402" s="565" t="e">
        <f t="shared" si="953"/>
        <v>#DIV/0!</v>
      </c>
      <c r="T402" s="429"/>
      <c r="U402" s="177"/>
      <c r="V402" s="177"/>
      <c r="W402" s="177"/>
      <c r="X402" s="177"/>
      <c r="Y402" s="177"/>
      <c r="Z402" s="177"/>
      <c r="AA402" s="245"/>
    </row>
    <row r="403" spans="1:27" s="246" customFormat="1" ht="19.899999999999999" customHeight="1">
      <c r="A403" s="245"/>
      <c r="B403" s="673"/>
      <c r="C403" s="553"/>
      <c r="D403" s="597"/>
      <c r="E403" s="569" t="s">
        <v>548</v>
      </c>
      <c r="F403" s="184" t="s">
        <v>20</v>
      </c>
      <c r="G403" s="447">
        <v>0.93899999999999995</v>
      </c>
      <c r="H403" s="422"/>
      <c r="I403" s="421">
        <f t="shared" ref="I403" si="954">G403+H403</f>
        <v>0.93899999999999995</v>
      </c>
      <c r="J403" s="519">
        <v>0.189</v>
      </c>
      <c r="K403" s="422">
        <f t="shared" si="799"/>
        <v>0.75</v>
      </c>
      <c r="L403" s="286">
        <f t="shared" si="827"/>
        <v>0.2012779552715655</v>
      </c>
      <c r="M403" s="423" t="s">
        <v>262</v>
      </c>
      <c r="N403" s="562">
        <f t="shared" ref="N403:O424" si="955">G403+G404+G405</f>
        <v>10.672000000000001</v>
      </c>
      <c r="O403" s="565">
        <f t="shared" si="955"/>
        <v>0</v>
      </c>
      <c r="P403" s="566">
        <f t="shared" si="842"/>
        <v>10.672000000000001</v>
      </c>
      <c r="Q403" s="565">
        <f t="shared" ref="Q403" si="956">J403+J404+J405</f>
        <v>0.189</v>
      </c>
      <c r="R403" s="565">
        <f t="shared" ref="R403" si="957">P403-Q403</f>
        <v>10.483000000000001</v>
      </c>
      <c r="S403" s="565">
        <f t="shared" ref="S403" si="958">Q403/P403</f>
        <v>1.7709895052473761E-2</v>
      </c>
      <c r="T403" s="429"/>
      <c r="U403" s="177"/>
      <c r="V403" s="177"/>
      <c r="W403" s="177"/>
      <c r="X403" s="177"/>
      <c r="Y403" s="177"/>
      <c r="Z403" s="177"/>
      <c r="AA403" s="245"/>
    </row>
    <row r="404" spans="1:27" s="246" customFormat="1" ht="19.899999999999999" customHeight="1">
      <c r="B404" s="673"/>
      <c r="C404" s="553"/>
      <c r="D404" s="597"/>
      <c r="E404" s="570"/>
      <c r="F404" s="260" t="s">
        <v>21</v>
      </c>
      <c r="G404" s="447">
        <v>4.3970000000000002</v>
      </c>
      <c r="H404" s="422"/>
      <c r="I404" s="421">
        <f t="shared" ref="I404:I405" si="959">K403+G404+H404</f>
        <v>5.1470000000000002</v>
      </c>
      <c r="J404" s="519"/>
      <c r="K404" s="422">
        <f t="shared" si="799"/>
        <v>5.1470000000000002</v>
      </c>
      <c r="L404" s="286">
        <f t="shared" si="827"/>
        <v>0</v>
      </c>
      <c r="M404" s="423" t="s">
        <v>262</v>
      </c>
      <c r="N404" s="563"/>
      <c r="O404" s="565"/>
      <c r="P404" s="567">
        <f t="shared" si="842"/>
        <v>0</v>
      </c>
      <c r="Q404" s="565">
        <f t="shared" ref="Q404" si="960">+O404-P404</f>
        <v>0</v>
      </c>
      <c r="R404" s="565" t="e">
        <f t="shared" ref="R404" si="961">+P404/O404</f>
        <v>#DIV/0!</v>
      </c>
      <c r="S404" s="565" t="e">
        <f t="shared" ref="S404:S405" si="962">+Q404/P404</f>
        <v>#DIV/0!</v>
      </c>
      <c r="T404" s="429"/>
      <c r="U404" s="177"/>
      <c r="V404" s="177"/>
      <c r="W404" s="177"/>
      <c r="X404" s="177"/>
      <c r="Y404" s="177"/>
      <c r="Z404" s="177"/>
      <c r="AA404" s="245"/>
    </row>
    <row r="405" spans="1:27" s="246" customFormat="1" ht="19.899999999999999" customHeight="1">
      <c r="B405" s="673"/>
      <c r="C405" s="553"/>
      <c r="D405" s="597"/>
      <c r="E405" s="571"/>
      <c r="F405" s="184" t="s">
        <v>22</v>
      </c>
      <c r="G405" s="447">
        <v>5.3360000000000003</v>
      </c>
      <c r="H405" s="422"/>
      <c r="I405" s="421">
        <f t="shared" si="959"/>
        <v>10.483000000000001</v>
      </c>
      <c r="J405" s="519"/>
      <c r="K405" s="422">
        <f t="shared" si="799"/>
        <v>10.483000000000001</v>
      </c>
      <c r="L405" s="286">
        <f t="shared" si="827"/>
        <v>0</v>
      </c>
      <c r="M405" s="423" t="s">
        <v>262</v>
      </c>
      <c r="N405" s="564"/>
      <c r="O405" s="565"/>
      <c r="P405" s="568">
        <f t="shared" si="842"/>
        <v>0</v>
      </c>
      <c r="Q405" s="565"/>
      <c r="R405" s="565"/>
      <c r="S405" s="565" t="e">
        <f t="shared" si="962"/>
        <v>#DIV/0!</v>
      </c>
      <c r="T405" s="429"/>
      <c r="U405" s="177"/>
      <c r="V405" s="177"/>
      <c r="W405" s="177"/>
      <c r="X405" s="177"/>
      <c r="Y405" s="177"/>
      <c r="Z405" s="177"/>
      <c r="AA405" s="245"/>
    </row>
    <row r="406" spans="1:27" s="246" customFormat="1" ht="19.899999999999999" customHeight="1">
      <c r="B406" s="673"/>
      <c r="C406" s="553"/>
      <c r="D406" s="597"/>
      <c r="E406" s="569" t="s">
        <v>549</v>
      </c>
      <c r="F406" s="184" t="s">
        <v>20</v>
      </c>
      <c r="G406" s="447">
        <v>0.93899999999999995</v>
      </c>
      <c r="H406" s="422"/>
      <c r="I406" s="421">
        <f t="shared" ref="I406" si="963">G406+H406</f>
        <v>0.93899999999999995</v>
      </c>
      <c r="J406" s="519">
        <v>0.108</v>
      </c>
      <c r="K406" s="422">
        <f t="shared" si="799"/>
        <v>0.83099999999999996</v>
      </c>
      <c r="L406" s="286">
        <f t="shared" si="827"/>
        <v>0.11501597444089458</v>
      </c>
      <c r="M406" s="423" t="s">
        <v>262</v>
      </c>
      <c r="N406" s="562">
        <f t="shared" ref="N406:O427" si="964">G406+G407+G408</f>
        <v>10.675000000000001</v>
      </c>
      <c r="O406" s="565">
        <f t="shared" si="964"/>
        <v>0</v>
      </c>
      <c r="P406" s="566">
        <f t="shared" si="842"/>
        <v>10.675000000000001</v>
      </c>
      <c r="Q406" s="565">
        <f t="shared" ref="Q406" si="965">J406+J407+J408</f>
        <v>0.108</v>
      </c>
      <c r="R406" s="565">
        <f t="shared" ref="R406" si="966">P406-Q406</f>
        <v>10.567</v>
      </c>
      <c r="S406" s="565">
        <f t="shared" ref="S406" si="967">Q406/P406</f>
        <v>1.0117096018735363E-2</v>
      </c>
      <c r="T406" s="429"/>
      <c r="U406" s="177"/>
      <c r="V406" s="177"/>
      <c r="W406" s="177"/>
      <c r="X406" s="177"/>
      <c r="Y406" s="177"/>
      <c r="Z406" s="177"/>
      <c r="AA406" s="245"/>
    </row>
    <row r="407" spans="1:27" s="246" customFormat="1" ht="19.899999999999999" customHeight="1">
      <c r="B407" s="673"/>
      <c r="C407" s="553"/>
      <c r="D407" s="597"/>
      <c r="E407" s="570"/>
      <c r="F407" s="260" t="s">
        <v>21</v>
      </c>
      <c r="G407" s="447">
        <v>4.3979999999999997</v>
      </c>
      <c r="H407" s="422"/>
      <c r="I407" s="421">
        <f t="shared" ref="I407:I408" si="968">K406+G407+H407</f>
        <v>5.2289999999999992</v>
      </c>
      <c r="J407" s="519"/>
      <c r="K407" s="422">
        <f t="shared" si="799"/>
        <v>5.2289999999999992</v>
      </c>
      <c r="L407" s="286">
        <f t="shared" si="827"/>
        <v>0</v>
      </c>
      <c r="M407" s="423" t="s">
        <v>262</v>
      </c>
      <c r="N407" s="563"/>
      <c r="O407" s="565"/>
      <c r="P407" s="567">
        <f t="shared" si="842"/>
        <v>0</v>
      </c>
      <c r="Q407" s="565">
        <f t="shared" ref="Q407" si="969">+O407-P407</f>
        <v>0</v>
      </c>
      <c r="R407" s="565" t="e">
        <f t="shared" ref="R407" si="970">+P407/O407</f>
        <v>#DIV/0!</v>
      </c>
      <c r="S407" s="565" t="e">
        <f t="shared" ref="S407:S408" si="971">+Q407/P407</f>
        <v>#DIV/0!</v>
      </c>
      <c r="T407" s="429"/>
      <c r="U407" s="177"/>
      <c r="V407" s="177"/>
      <c r="W407" s="177"/>
      <c r="X407" s="177"/>
      <c r="Y407" s="177"/>
      <c r="Z407" s="177"/>
      <c r="AA407" s="245"/>
    </row>
    <row r="408" spans="1:27" s="246" customFormat="1" ht="19.899999999999999" customHeight="1">
      <c r="A408" s="245"/>
      <c r="B408" s="673"/>
      <c r="C408" s="553"/>
      <c r="D408" s="597"/>
      <c r="E408" s="571"/>
      <c r="F408" s="184" t="s">
        <v>22</v>
      </c>
      <c r="G408" s="447">
        <v>5.3380000000000001</v>
      </c>
      <c r="H408" s="422"/>
      <c r="I408" s="421">
        <f t="shared" si="968"/>
        <v>10.567</v>
      </c>
      <c r="J408" s="519"/>
      <c r="K408" s="422">
        <f t="shared" si="799"/>
        <v>10.567</v>
      </c>
      <c r="L408" s="286">
        <f t="shared" si="827"/>
        <v>0</v>
      </c>
      <c r="M408" s="423" t="s">
        <v>262</v>
      </c>
      <c r="N408" s="564"/>
      <c r="O408" s="565"/>
      <c r="P408" s="568">
        <f t="shared" si="842"/>
        <v>0</v>
      </c>
      <c r="Q408" s="565"/>
      <c r="R408" s="565"/>
      <c r="S408" s="565" t="e">
        <f t="shared" si="971"/>
        <v>#DIV/0!</v>
      </c>
      <c r="T408" s="429"/>
      <c r="U408" s="177"/>
      <c r="V408" s="177"/>
      <c r="W408" s="177"/>
      <c r="X408" s="177"/>
      <c r="Y408" s="177"/>
      <c r="Z408" s="177"/>
      <c r="AA408" s="245"/>
    </row>
    <row r="409" spans="1:27" s="246" customFormat="1" ht="19.899999999999999" customHeight="1">
      <c r="A409" s="245"/>
      <c r="B409" s="673"/>
      <c r="C409" s="553"/>
      <c r="D409" s="597"/>
      <c r="E409" s="569" t="s">
        <v>550</v>
      </c>
      <c r="F409" s="184" t="s">
        <v>20</v>
      </c>
      <c r="G409" s="447">
        <v>0.93899999999999995</v>
      </c>
      <c r="H409" s="422"/>
      <c r="I409" s="421">
        <f t="shared" ref="I409" si="972">G409+H409</f>
        <v>0.93899999999999995</v>
      </c>
      <c r="J409" s="519">
        <v>0.48599999999999999</v>
      </c>
      <c r="K409" s="422">
        <f t="shared" si="799"/>
        <v>0.45299999999999996</v>
      </c>
      <c r="L409" s="286">
        <f t="shared" si="827"/>
        <v>0.51757188498402562</v>
      </c>
      <c r="M409" s="423" t="s">
        <v>262</v>
      </c>
      <c r="N409" s="562">
        <f t="shared" ref="N409:O430" si="973">G409+G410+G411</f>
        <v>10.673999999999999</v>
      </c>
      <c r="O409" s="565">
        <f t="shared" si="973"/>
        <v>0</v>
      </c>
      <c r="P409" s="566">
        <f t="shared" si="842"/>
        <v>10.673999999999999</v>
      </c>
      <c r="Q409" s="565">
        <f t="shared" ref="Q409" si="974">J409+J410+J411</f>
        <v>0.48599999999999999</v>
      </c>
      <c r="R409" s="565">
        <f t="shared" ref="R409" si="975">P409-Q409</f>
        <v>10.187999999999999</v>
      </c>
      <c r="S409" s="565">
        <f t="shared" ref="S409" si="976">Q409/P409</f>
        <v>4.5531197301854974E-2</v>
      </c>
      <c r="T409" s="429"/>
      <c r="U409" s="177"/>
      <c r="V409" s="177"/>
      <c r="W409" s="177"/>
      <c r="X409" s="177"/>
      <c r="Y409" s="177"/>
      <c r="Z409" s="177"/>
      <c r="AA409" s="245"/>
    </row>
    <row r="410" spans="1:27" s="246" customFormat="1" ht="19.899999999999999" customHeight="1">
      <c r="B410" s="673"/>
      <c r="C410" s="553"/>
      <c r="D410" s="597"/>
      <c r="E410" s="570"/>
      <c r="F410" s="260" t="s">
        <v>21</v>
      </c>
      <c r="G410" s="447">
        <v>4.3979999999999997</v>
      </c>
      <c r="H410" s="422"/>
      <c r="I410" s="421">
        <f t="shared" ref="I410:I411" si="977">K409+G410+H410</f>
        <v>4.851</v>
      </c>
      <c r="J410" s="519"/>
      <c r="K410" s="422">
        <f t="shared" si="799"/>
        <v>4.851</v>
      </c>
      <c r="L410" s="286">
        <f t="shared" si="827"/>
        <v>0</v>
      </c>
      <c r="M410" s="423" t="s">
        <v>262</v>
      </c>
      <c r="N410" s="563"/>
      <c r="O410" s="565"/>
      <c r="P410" s="567">
        <f t="shared" si="842"/>
        <v>0</v>
      </c>
      <c r="Q410" s="565">
        <f t="shared" ref="Q410" si="978">+O410-P410</f>
        <v>0</v>
      </c>
      <c r="R410" s="565" t="e">
        <f t="shared" ref="R410" si="979">+P410/O410</f>
        <v>#DIV/0!</v>
      </c>
      <c r="S410" s="565" t="e">
        <f t="shared" ref="S410:S411" si="980">+Q410/P410</f>
        <v>#DIV/0!</v>
      </c>
      <c r="T410" s="429"/>
      <c r="U410" s="177"/>
      <c r="V410" s="177"/>
      <c r="W410" s="177"/>
      <c r="X410" s="177"/>
      <c r="Y410" s="177"/>
      <c r="Z410" s="177"/>
      <c r="AA410" s="245"/>
    </row>
    <row r="411" spans="1:27" s="246" customFormat="1" ht="19.899999999999999" customHeight="1">
      <c r="B411" s="673"/>
      <c r="C411" s="553"/>
      <c r="D411" s="597"/>
      <c r="E411" s="570"/>
      <c r="F411" s="184" t="s">
        <v>22</v>
      </c>
      <c r="G411" s="447">
        <v>5.3369999999999997</v>
      </c>
      <c r="H411" s="422"/>
      <c r="I411" s="421">
        <f t="shared" si="977"/>
        <v>10.187999999999999</v>
      </c>
      <c r="J411" s="519"/>
      <c r="K411" s="422">
        <f t="shared" si="799"/>
        <v>10.187999999999999</v>
      </c>
      <c r="L411" s="286">
        <f t="shared" si="827"/>
        <v>0</v>
      </c>
      <c r="M411" s="423" t="s">
        <v>262</v>
      </c>
      <c r="N411" s="564"/>
      <c r="O411" s="565"/>
      <c r="P411" s="568">
        <f t="shared" si="842"/>
        <v>0</v>
      </c>
      <c r="Q411" s="565"/>
      <c r="R411" s="565"/>
      <c r="S411" s="565" t="e">
        <f t="shared" si="980"/>
        <v>#DIV/0!</v>
      </c>
      <c r="T411" s="429"/>
      <c r="U411" s="177"/>
      <c r="V411" s="177"/>
      <c r="W411" s="177"/>
      <c r="X411" s="177"/>
      <c r="Y411" s="177"/>
      <c r="Z411" s="177"/>
      <c r="AA411" s="245"/>
    </row>
    <row r="412" spans="1:27" s="246" customFormat="1" ht="19.899999999999999" customHeight="1">
      <c r="B412" s="673"/>
      <c r="C412" s="553"/>
      <c r="D412" s="558"/>
      <c r="E412" s="569" t="s">
        <v>551</v>
      </c>
      <c r="F412" s="184" t="s">
        <v>20</v>
      </c>
      <c r="G412" s="447">
        <v>0.93899999999999995</v>
      </c>
      <c r="H412" s="422"/>
      <c r="I412" s="421">
        <f t="shared" ref="I412" si="981">G412+H412</f>
        <v>0.93899999999999995</v>
      </c>
      <c r="J412" s="519">
        <v>0.89100000000000001</v>
      </c>
      <c r="K412" s="422">
        <f t="shared" si="799"/>
        <v>4.7999999999999932E-2</v>
      </c>
      <c r="L412" s="286">
        <f t="shared" si="827"/>
        <v>0.9488817891373803</v>
      </c>
      <c r="M412" s="423" t="s">
        <v>262</v>
      </c>
      <c r="N412" s="562">
        <f t="shared" ref="N412:O433" si="982">G412+G413+G414</f>
        <v>10.672000000000001</v>
      </c>
      <c r="O412" s="565">
        <f t="shared" si="982"/>
        <v>0</v>
      </c>
      <c r="P412" s="566">
        <f t="shared" si="842"/>
        <v>10.672000000000001</v>
      </c>
      <c r="Q412" s="565">
        <f t="shared" ref="Q412" si="983">J412+J413+J414</f>
        <v>0.89100000000000001</v>
      </c>
      <c r="R412" s="565">
        <f t="shared" ref="R412" si="984">P412-Q412</f>
        <v>9.7810000000000006</v>
      </c>
      <c r="S412" s="565">
        <f t="shared" ref="S412" si="985">Q412/P412</f>
        <v>8.3489505247376306E-2</v>
      </c>
      <c r="T412" s="429"/>
      <c r="U412" s="177"/>
      <c r="V412" s="177"/>
      <c r="W412" s="177"/>
      <c r="X412" s="177"/>
      <c r="Y412" s="177"/>
      <c r="Z412" s="177"/>
      <c r="AA412" s="245"/>
    </row>
    <row r="413" spans="1:27" s="246" customFormat="1" ht="19.899999999999999" customHeight="1">
      <c r="B413" s="673"/>
      <c r="C413" s="553"/>
      <c r="D413" s="558"/>
      <c r="E413" s="570"/>
      <c r="F413" s="260" t="s">
        <v>21</v>
      </c>
      <c r="G413" s="447">
        <v>4.3970000000000002</v>
      </c>
      <c r="H413" s="422"/>
      <c r="I413" s="421">
        <f t="shared" ref="I413:I414" si="986">K412+G413+H413</f>
        <v>4.4450000000000003</v>
      </c>
      <c r="J413" s="519"/>
      <c r="K413" s="422">
        <f t="shared" si="799"/>
        <v>4.4450000000000003</v>
      </c>
      <c r="L413" s="286">
        <f t="shared" si="827"/>
        <v>0</v>
      </c>
      <c r="M413" s="423" t="s">
        <v>262</v>
      </c>
      <c r="N413" s="563"/>
      <c r="O413" s="565"/>
      <c r="P413" s="567">
        <f t="shared" si="842"/>
        <v>0</v>
      </c>
      <c r="Q413" s="565">
        <f t="shared" ref="Q413" si="987">+O413-P413</f>
        <v>0</v>
      </c>
      <c r="R413" s="565" t="e">
        <f t="shared" ref="R413" si="988">+P413/O413</f>
        <v>#DIV/0!</v>
      </c>
      <c r="S413" s="565" t="e">
        <f t="shared" ref="S413:S414" si="989">+Q413/P413</f>
        <v>#DIV/0!</v>
      </c>
      <c r="T413" s="429"/>
      <c r="U413" s="177"/>
      <c r="V413" s="177"/>
      <c r="W413" s="177"/>
      <c r="X413" s="177"/>
      <c r="Y413" s="177"/>
      <c r="Z413" s="177"/>
      <c r="AA413" s="245"/>
    </row>
    <row r="414" spans="1:27" s="246" customFormat="1" ht="19.899999999999999" customHeight="1">
      <c r="B414" s="673"/>
      <c r="C414" s="553"/>
      <c r="D414" s="558"/>
      <c r="E414" s="571"/>
      <c r="F414" s="184" t="s">
        <v>22</v>
      </c>
      <c r="G414" s="447">
        <v>5.3360000000000003</v>
      </c>
      <c r="H414" s="422"/>
      <c r="I414" s="421">
        <f t="shared" si="986"/>
        <v>9.7810000000000006</v>
      </c>
      <c r="J414" s="519"/>
      <c r="K414" s="422">
        <f t="shared" si="799"/>
        <v>9.7810000000000006</v>
      </c>
      <c r="L414" s="286">
        <f t="shared" si="827"/>
        <v>0</v>
      </c>
      <c r="M414" s="423" t="s">
        <v>262</v>
      </c>
      <c r="N414" s="564"/>
      <c r="O414" s="565"/>
      <c r="P414" s="568">
        <f t="shared" si="842"/>
        <v>0</v>
      </c>
      <c r="Q414" s="565"/>
      <c r="R414" s="565"/>
      <c r="S414" s="565" t="e">
        <f t="shared" si="989"/>
        <v>#DIV/0!</v>
      </c>
      <c r="T414" s="429"/>
      <c r="U414" s="177"/>
      <c r="V414" s="177"/>
      <c r="W414" s="177"/>
      <c r="X414" s="177"/>
      <c r="Y414" s="177"/>
      <c r="Z414" s="177"/>
      <c r="AA414" s="245"/>
    </row>
    <row r="415" spans="1:27" s="246" customFormat="1" ht="19.899999999999999" customHeight="1">
      <c r="B415" s="673"/>
      <c r="C415" s="553"/>
      <c r="D415" s="597"/>
      <c r="E415" s="570" t="s">
        <v>552</v>
      </c>
      <c r="F415" s="184" t="s">
        <v>20</v>
      </c>
      <c r="G415" s="447">
        <v>0.93899999999999995</v>
      </c>
      <c r="H415" s="422"/>
      <c r="I415" s="421">
        <f t="shared" ref="I415" si="990">G415+H415</f>
        <v>0.93899999999999995</v>
      </c>
      <c r="J415" s="519"/>
      <c r="K415" s="422">
        <f t="shared" si="799"/>
        <v>0.93899999999999995</v>
      </c>
      <c r="L415" s="286">
        <f t="shared" si="827"/>
        <v>0</v>
      </c>
      <c r="M415" s="423" t="s">
        <v>262</v>
      </c>
      <c r="N415" s="562">
        <f t="shared" ref="N415:O436" si="991">G415+G416+G417</f>
        <v>10.667</v>
      </c>
      <c r="O415" s="565">
        <f t="shared" si="991"/>
        <v>0</v>
      </c>
      <c r="P415" s="566">
        <f t="shared" si="842"/>
        <v>10.667</v>
      </c>
      <c r="Q415" s="565">
        <f t="shared" ref="Q415" si="992">J415+J416+J417</f>
        <v>0</v>
      </c>
      <c r="R415" s="565">
        <f t="shared" ref="R415" si="993">P415-Q415</f>
        <v>10.667</v>
      </c>
      <c r="S415" s="565">
        <f t="shared" ref="S415" si="994">Q415/P415</f>
        <v>0</v>
      </c>
      <c r="T415" s="429"/>
      <c r="U415" s="177"/>
      <c r="V415" s="177"/>
      <c r="W415" s="177"/>
      <c r="X415" s="177"/>
      <c r="Y415" s="177"/>
      <c r="Z415" s="177"/>
      <c r="AA415" s="245"/>
    </row>
    <row r="416" spans="1:27" s="246" customFormat="1" ht="19.899999999999999" customHeight="1">
      <c r="B416" s="673"/>
      <c r="C416" s="553"/>
      <c r="D416" s="597"/>
      <c r="E416" s="570"/>
      <c r="F416" s="260" t="s">
        <v>21</v>
      </c>
      <c r="G416" s="447">
        <v>4.3949999999999996</v>
      </c>
      <c r="H416" s="422"/>
      <c r="I416" s="421">
        <f t="shared" ref="I416:I417" si="995">K415+G416+H416</f>
        <v>5.3339999999999996</v>
      </c>
      <c r="J416" s="519"/>
      <c r="K416" s="422">
        <f t="shared" ref="K416:K479" si="996">+I416-J416</f>
        <v>5.3339999999999996</v>
      </c>
      <c r="L416" s="286">
        <f t="shared" si="827"/>
        <v>0</v>
      </c>
      <c r="M416" s="423" t="s">
        <v>262</v>
      </c>
      <c r="N416" s="563"/>
      <c r="O416" s="565"/>
      <c r="P416" s="567">
        <f t="shared" si="842"/>
        <v>0</v>
      </c>
      <c r="Q416" s="565">
        <f t="shared" ref="Q416" si="997">+O416-P416</f>
        <v>0</v>
      </c>
      <c r="R416" s="565" t="e">
        <f t="shared" ref="R416" si="998">+P416/O416</f>
        <v>#DIV/0!</v>
      </c>
      <c r="S416" s="565" t="e">
        <f t="shared" ref="S416:S417" si="999">+Q416/P416</f>
        <v>#DIV/0!</v>
      </c>
      <c r="T416" s="429"/>
      <c r="U416" s="177"/>
      <c r="V416" s="177"/>
      <c r="W416" s="177"/>
      <c r="X416" s="177"/>
      <c r="Y416" s="177"/>
      <c r="Z416" s="177"/>
      <c r="AA416" s="245"/>
    </row>
    <row r="417" spans="2:27" s="246" customFormat="1" ht="19.899999999999999" customHeight="1">
      <c r="B417" s="673"/>
      <c r="C417" s="553"/>
      <c r="D417" s="597"/>
      <c r="E417" s="571"/>
      <c r="F417" s="184" t="s">
        <v>22</v>
      </c>
      <c r="G417" s="447">
        <v>5.3330000000000002</v>
      </c>
      <c r="H417" s="422"/>
      <c r="I417" s="421">
        <f t="shared" si="995"/>
        <v>10.667</v>
      </c>
      <c r="J417" s="519"/>
      <c r="K417" s="422">
        <f t="shared" si="996"/>
        <v>10.667</v>
      </c>
      <c r="L417" s="286">
        <f t="shared" si="827"/>
        <v>0</v>
      </c>
      <c r="M417" s="423" t="s">
        <v>262</v>
      </c>
      <c r="N417" s="564"/>
      <c r="O417" s="565"/>
      <c r="P417" s="568">
        <f t="shared" si="842"/>
        <v>0</v>
      </c>
      <c r="Q417" s="565"/>
      <c r="R417" s="565"/>
      <c r="S417" s="565" t="e">
        <f t="shared" si="999"/>
        <v>#DIV/0!</v>
      </c>
      <c r="T417" s="429"/>
      <c r="U417" s="177"/>
      <c r="V417" s="177"/>
      <c r="W417" s="177"/>
      <c r="X417" s="177"/>
      <c r="Y417" s="177"/>
      <c r="Z417" s="177"/>
      <c r="AA417" s="245"/>
    </row>
    <row r="418" spans="2:27" s="246" customFormat="1" ht="19.899999999999999" customHeight="1">
      <c r="B418" s="673"/>
      <c r="C418" s="553"/>
      <c r="D418" s="597"/>
      <c r="E418" s="569" t="s">
        <v>644</v>
      </c>
      <c r="F418" s="184" t="s">
        <v>20</v>
      </c>
      <c r="G418" s="447">
        <v>0.93899999999999995</v>
      </c>
      <c r="H418" s="422"/>
      <c r="I418" s="421">
        <f t="shared" ref="I418" si="1000">G418+H418</f>
        <v>0.93899999999999995</v>
      </c>
      <c r="J418" s="519">
        <v>0.2</v>
      </c>
      <c r="K418" s="422">
        <f t="shared" si="996"/>
        <v>0.73899999999999988</v>
      </c>
      <c r="L418" s="286">
        <f t="shared" si="827"/>
        <v>0.21299254526091591</v>
      </c>
      <c r="M418" s="423" t="s">
        <v>262</v>
      </c>
      <c r="N418" s="562">
        <f t="shared" ref="N418:O439" si="1001">G418+G419+G420</f>
        <v>10.675000000000001</v>
      </c>
      <c r="O418" s="565">
        <f t="shared" si="1001"/>
        <v>0</v>
      </c>
      <c r="P418" s="566">
        <f t="shared" si="842"/>
        <v>10.675000000000001</v>
      </c>
      <c r="Q418" s="565">
        <f t="shared" ref="Q418" si="1002">J418+J419+J420</f>
        <v>0.2</v>
      </c>
      <c r="R418" s="565">
        <f t="shared" ref="R418" si="1003">P418-Q418</f>
        <v>10.475000000000001</v>
      </c>
      <c r="S418" s="565">
        <f t="shared" ref="S418" si="1004">Q418/P418</f>
        <v>1.873536299765808E-2</v>
      </c>
      <c r="T418" s="429"/>
      <c r="U418" s="177"/>
      <c r="V418" s="177"/>
      <c r="W418" s="177"/>
      <c r="X418" s="177"/>
      <c r="Y418" s="177"/>
      <c r="Z418" s="177"/>
      <c r="AA418" s="245"/>
    </row>
    <row r="419" spans="2:27" s="246" customFormat="1" ht="19.899999999999999" customHeight="1">
      <c r="B419" s="673"/>
      <c r="C419" s="553"/>
      <c r="D419" s="597"/>
      <c r="E419" s="570"/>
      <c r="F419" s="260" t="s">
        <v>21</v>
      </c>
      <c r="G419" s="447">
        <v>4.3979999999999997</v>
      </c>
      <c r="H419" s="422"/>
      <c r="I419" s="421">
        <f t="shared" ref="I419:I420" si="1005">K418+G419+H419</f>
        <v>5.1369999999999996</v>
      </c>
      <c r="J419" s="519"/>
      <c r="K419" s="422">
        <f t="shared" si="996"/>
        <v>5.1369999999999996</v>
      </c>
      <c r="L419" s="286">
        <f t="shared" si="827"/>
        <v>0</v>
      </c>
      <c r="M419" s="423" t="s">
        <v>262</v>
      </c>
      <c r="N419" s="563"/>
      <c r="O419" s="565"/>
      <c r="P419" s="567">
        <f t="shared" si="842"/>
        <v>0</v>
      </c>
      <c r="Q419" s="565">
        <f t="shared" ref="Q419" si="1006">+O419-P419</f>
        <v>0</v>
      </c>
      <c r="R419" s="565" t="e">
        <f t="shared" ref="R419" si="1007">+P419/O419</f>
        <v>#DIV/0!</v>
      </c>
      <c r="S419" s="565" t="e">
        <f t="shared" ref="S419:S420" si="1008">+Q419/P419</f>
        <v>#DIV/0!</v>
      </c>
      <c r="T419" s="429"/>
      <c r="U419" s="177"/>
      <c r="V419" s="177"/>
      <c r="W419" s="177"/>
      <c r="X419" s="177"/>
      <c r="Y419" s="177"/>
      <c r="Z419" s="177"/>
      <c r="AA419" s="245"/>
    </row>
    <row r="420" spans="2:27" s="246" customFormat="1" ht="19.899999999999999" customHeight="1">
      <c r="B420" s="673"/>
      <c r="C420" s="553"/>
      <c r="D420" s="597"/>
      <c r="E420" s="571"/>
      <c r="F420" s="184" t="s">
        <v>22</v>
      </c>
      <c r="G420" s="447">
        <v>5.3380000000000001</v>
      </c>
      <c r="H420" s="422"/>
      <c r="I420" s="421">
        <f t="shared" si="1005"/>
        <v>10.475</v>
      </c>
      <c r="J420" s="519"/>
      <c r="K420" s="422">
        <f t="shared" si="996"/>
        <v>10.475</v>
      </c>
      <c r="L420" s="286">
        <f t="shared" si="827"/>
        <v>0</v>
      </c>
      <c r="M420" s="423" t="s">
        <v>262</v>
      </c>
      <c r="N420" s="564"/>
      <c r="O420" s="565"/>
      <c r="P420" s="568">
        <f t="shared" si="842"/>
        <v>0</v>
      </c>
      <c r="Q420" s="565"/>
      <c r="R420" s="565"/>
      <c r="S420" s="565" t="e">
        <f t="shared" si="1008"/>
        <v>#DIV/0!</v>
      </c>
      <c r="T420" s="429"/>
      <c r="U420" s="177"/>
      <c r="V420" s="177"/>
      <c r="W420" s="177"/>
      <c r="X420" s="177"/>
      <c r="Y420" s="177"/>
      <c r="Z420" s="177"/>
      <c r="AA420" s="245"/>
    </row>
    <row r="421" spans="2:27" s="246" customFormat="1" ht="19.899999999999999" customHeight="1">
      <c r="B421" s="673"/>
      <c r="C421" s="553"/>
      <c r="D421" s="597"/>
      <c r="E421" s="569" t="s">
        <v>553</v>
      </c>
      <c r="F421" s="184" t="s">
        <v>20</v>
      </c>
      <c r="G421" s="447">
        <v>0.93799999999999994</v>
      </c>
      <c r="H421" s="422"/>
      <c r="I421" s="421">
        <f t="shared" ref="I421" si="1009">G421+H421</f>
        <v>0.93799999999999994</v>
      </c>
      <c r="J421" s="519">
        <v>1.62</v>
      </c>
      <c r="K421" s="422">
        <f t="shared" si="996"/>
        <v>-0.68200000000000016</v>
      </c>
      <c r="L421" s="286">
        <f t="shared" si="827"/>
        <v>1.727078891257996</v>
      </c>
      <c r="M421" s="423" t="s">
        <v>262</v>
      </c>
      <c r="N421" s="562">
        <f t="shared" ref="N421:O421" si="1010">G421+G422+G423</f>
        <v>10.664</v>
      </c>
      <c r="O421" s="565">
        <f t="shared" si="1010"/>
        <v>0</v>
      </c>
      <c r="P421" s="566">
        <f t="shared" si="842"/>
        <v>10.664</v>
      </c>
      <c r="Q421" s="565">
        <f t="shared" ref="Q421" si="1011">J421+J422+J423</f>
        <v>1.62</v>
      </c>
      <c r="R421" s="565">
        <f t="shared" ref="R421" si="1012">P421-Q421</f>
        <v>9.0440000000000005</v>
      </c>
      <c r="S421" s="565">
        <f t="shared" ref="S421" si="1013">Q421/P421</f>
        <v>0.15191297824456115</v>
      </c>
      <c r="T421" s="429"/>
      <c r="U421" s="177"/>
      <c r="V421" s="177"/>
      <c r="W421" s="177"/>
      <c r="X421" s="177"/>
      <c r="Y421" s="177"/>
      <c r="Z421" s="177"/>
      <c r="AA421" s="245"/>
    </row>
    <row r="422" spans="2:27" s="246" customFormat="1" ht="19.899999999999999" customHeight="1">
      <c r="B422" s="673"/>
      <c r="C422" s="553"/>
      <c r="D422" s="597"/>
      <c r="E422" s="570"/>
      <c r="F422" s="260" t="s">
        <v>21</v>
      </c>
      <c r="G422" s="447">
        <v>4.3940000000000001</v>
      </c>
      <c r="H422" s="422"/>
      <c r="I422" s="421">
        <f t="shared" ref="I422:I423" si="1014">K421+G422+H422</f>
        <v>3.7119999999999997</v>
      </c>
      <c r="J422" s="519"/>
      <c r="K422" s="422">
        <f t="shared" si="996"/>
        <v>3.7119999999999997</v>
      </c>
      <c r="L422" s="286">
        <f t="shared" si="827"/>
        <v>0</v>
      </c>
      <c r="M422" s="423" t="s">
        <v>262</v>
      </c>
      <c r="N422" s="563"/>
      <c r="O422" s="565"/>
      <c r="P422" s="567">
        <f t="shared" si="842"/>
        <v>0</v>
      </c>
      <c r="Q422" s="565">
        <f t="shared" ref="Q422" si="1015">+O422-P422</f>
        <v>0</v>
      </c>
      <c r="R422" s="565" t="e">
        <f t="shared" ref="R422" si="1016">+P422/O422</f>
        <v>#DIV/0!</v>
      </c>
      <c r="S422" s="565" t="e">
        <f t="shared" ref="S422:S423" si="1017">+Q422/P422</f>
        <v>#DIV/0!</v>
      </c>
      <c r="T422" s="429"/>
      <c r="U422" s="177"/>
      <c r="V422" s="177"/>
      <c r="W422" s="177"/>
      <c r="X422" s="177"/>
      <c r="Y422" s="177"/>
      <c r="Z422" s="177"/>
      <c r="AA422" s="245"/>
    </row>
    <row r="423" spans="2:27" s="246" customFormat="1" ht="19.899999999999999" customHeight="1">
      <c r="B423" s="673"/>
      <c r="C423" s="553"/>
      <c r="D423" s="597"/>
      <c r="E423" s="571"/>
      <c r="F423" s="184" t="s">
        <v>22</v>
      </c>
      <c r="G423" s="447">
        <v>5.3319999999999999</v>
      </c>
      <c r="H423" s="422"/>
      <c r="I423" s="421">
        <f t="shared" si="1014"/>
        <v>9.0440000000000005</v>
      </c>
      <c r="J423" s="519"/>
      <c r="K423" s="422">
        <f t="shared" si="996"/>
        <v>9.0440000000000005</v>
      </c>
      <c r="L423" s="286">
        <f t="shared" si="827"/>
        <v>0</v>
      </c>
      <c r="M423" s="423" t="s">
        <v>262</v>
      </c>
      <c r="N423" s="564"/>
      <c r="O423" s="565"/>
      <c r="P423" s="568">
        <f t="shared" si="842"/>
        <v>0</v>
      </c>
      <c r="Q423" s="565"/>
      <c r="R423" s="565"/>
      <c r="S423" s="565" t="e">
        <f t="shared" si="1017"/>
        <v>#DIV/0!</v>
      </c>
      <c r="T423" s="429"/>
      <c r="U423" s="177"/>
      <c r="V423" s="177"/>
      <c r="W423" s="177"/>
      <c r="X423" s="177"/>
      <c r="Y423" s="177"/>
      <c r="Z423" s="177"/>
      <c r="AA423" s="245"/>
    </row>
    <row r="424" spans="2:27" s="246" customFormat="1" ht="19.899999999999999" customHeight="1">
      <c r="B424" s="673"/>
      <c r="C424" s="553"/>
      <c r="D424" s="597"/>
      <c r="E424" s="569" t="s">
        <v>554</v>
      </c>
      <c r="F424" s="184" t="s">
        <v>20</v>
      </c>
      <c r="G424" s="447">
        <v>0.93899999999999995</v>
      </c>
      <c r="H424" s="422"/>
      <c r="I424" s="421">
        <f t="shared" ref="I424" si="1018">G424+H424</f>
        <v>0.93899999999999995</v>
      </c>
      <c r="J424" s="519">
        <v>0.16200000000000001</v>
      </c>
      <c r="K424" s="422">
        <f t="shared" si="996"/>
        <v>0.77699999999999991</v>
      </c>
      <c r="L424" s="286">
        <f t="shared" si="827"/>
        <v>0.17252396166134187</v>
      </c>
      <c r="M424" s="423" t="s">
        <v>262</v>
      </c>
      <c r="N424" s="562">
        <f t="shared" ref="N424" si="1019">G424+G425+G426</f>
        <v>10.673999999999999</v>
      </c>
      <c r="O424" s="565">
        <f t="shared" si="955"/>
        <v>0</v>
      </c>
      <c r="P424" s="566">
        <f t="shared" si="842"/>
        <v>10.673999999999999</v>
      </c>
      <c r="Q424" s="565">
        <f t="shared" ref="Q424" si="1020">J424+J425+J426</f>
        <v>0.16200000000000001</v>
      </c>
      <c r="R424" s="565">
        <f t="shared" ref="R424" si="1021">P424-Q424</f>
        <v>10.511999999999999</v>
      </c>
      <c r="S424" s="565">
        <f t="shared" ref="S424" si="1022">Q424/P424</f>
        <v>1.5177065767284992E-2</v>
      </c>
      <c r="T424" s="429"/>
      <c r="U424" s="177"/>
      <c r="V424" s="177"/>
      <c r="W424" s="177"/>
      <c r="X424" s="177"/>
      <c r="Y424" s="177"/>
      <c r="Z424" s="177"/>
      <c r="AA424" s="245"/>
    </row>
    <row r="425" spans="2:27" s="246" customFormat="1" ht="19.899999999999999" customHeight="1">
      <c r="B425" s="673"/>
      <c r="C425" s="553"/>
      <c r="D425" s="597"/>
      <c r="E425" s="570"/>
      <c r="F425" s="260" t="s">
        <v>21</v>
      </c>
      <c r="G425" s="447">
        <v>4.3979999999999997</v>
      </c>
      <c r="H425" s="422"/>
      <c r="I425" s="421">
        <f t="shared" ref="I425:I426" si="1023">K424+G425+H425</f>
        <v>5.1749999999999998</v>
      </c>
      <c r="J425" s="519"/>
      <c r="K425" s="422">
        <f t="shared" si="996"/>
        <v>5.1749999999999998</v>
      </c>
      <c r="L425" s="286">
        <f t="shared" ref="L425:L488" si="1024">J425/I425</f>
        <v>0</v>
      </c>
      <c r="M425" s="423" t="s">
        <v>262</v>
      </c>
      <c r="N425" s="563"/>
      <c r="O425" s="565"/>
      <c r="P425" s="567">
        <f t="shared" si="842"/>
        <v>0</v>
      </c>
      <c r="Q425" s="565">
        <f t="shared" ref="Q425" si="1025">+O425-P425</f>
        <v>0</v>
      </c>
      <c r="R425" s="565" t="e">
        <f t="shared" ref="R425" si="1026">+P425/O425</f>
        <v>#DIV/0!</v>
      </c>
      <c r="S425" s="565" t="e">
        <f t="shared" ref="S425:S426" si="1027">+Q425/P425</f>
        <v>#DIV/0!</v>
      </c>
      <c r="T425" s="429"/>
      <c r="U425" s="177"/>
      <c r="V425" s="177"/>
      <c r="W425" s="177"/>
      <c r="X425" s="177"/>
      <c r="Y425" s="177"/>
      <c r="Z425" s="177"/>
      <c r="AA425" s="245"/>
    </row>
    <row r="426" spans="2:27" s="246" customFormat="1" ht="19.899999999999999" customHeight="1">
      <c r="B426" s="673"/>
      <c r="C426" s="553"/>
      <c r="D426" s="597"/>
      <c r="E426" s="571"/>
      <c r="F426" s="184" t="s">
        <v>22</v>
      </c>
      <c r="G426" s="447">
        <v>5.3369999999999997</v>
      </c>
      <c r="H426" s="422"/>
      <c r="I426" s="421">
        <f t="shared" si="1023"/>
        <v>10.512</v>
      </c>
      <c r="J426" s="519"/>
      <c r="K426" s="422">
        <f t="shared" si="996"/>
        <v>10.512</v>
      </c>
      <c r="L426" s="286">
        <f t="shared" si="1024"/>
        <v>0</v>
      </c>
      <c r="M426" s="423" t="s">
        <v>262</v>
      </c>
      <c r="N426" s="564"/>
      <c r="O426" s="565"/>
      <c r="P426" s="568">
        <f t="shared" si="842"/>
        <v>0</v>
      </c>
      <c r="Q426" s="565"/>
      <c r="R426" s="565"/>
      <c r="S426" s="565" t="e">
        <f t="shared" si="1027"/>
        <v>#DIV/0!</v>
      </c>
      <c r="T426" s="429"/>
      <c r="U426" s="177"/>
      <c r="V426" s="177"/>
      <c r="W426" s="177"/>
      <c r="X426" s="177"/>
      <c r="Y426" s="177"/>
      <c r="Z426" s="177"/>
      <c r="AA426" s="245"/>
    </row>
    <row r="427" spans="2:27" s="246" customFormat="1" ht="19.899999999999999" customHeight="1">
      <c r="B427" s="673"/>
      <c r="C427" s="553"/>
      <c r="D427" s="597"/>
      <c r="E427" s="569" t="s">
        <v>653</v>
      </c>
      <c r="F427" s="184" t="s">
        <v>20</v>
      </c>
      <c r="G427" s="447">
        <v>0.93899999999999995</v>
      </c>
      <c r="H427" s="422"/>
      <c r="I427" s="421">
        <f t="shared" ref="I427" si="1028">G427+H427</f>
        <v>0.93899999999999995</v>
      </c>
      <c r="J427" s="519">
        <v>0.94499999999999995</v>
      </c>
      <c r="K427" s="422">
        <f t="shared" si="996"/>
        <v>-6.0000000000000053E-3</v>
      </c>
      <c r="L427" s="286">
        <f t="shared" si="1024"/>
        <v>1.0063897763578276</v>
      </c>
      <c r="M427" s="423">
        <v>43858</v>
      </c>
      <c r="N427" s="562">
        <f t="shared" ref="N427" si="1029">G427+G428+G429</f>
        <v>10.673</v>
      </c>
      <c r="O427" s="565">
        <f t="shared" si="964"/>
        <v>0</v>
      </c>
      <c r="P427" s="566">
        <f t="shared" si="842"/>
        <v>10.673</v>
      </c>
      <c r="Q427" s="565">
        <f t="shared" ref="Q427" si="1030">J427+J428+J429</f>
        <v>0.94499999999999995</v>
      </c>
      <c r="R427" s="565">
        <f t="shared" ref="R427" si="1031">P427-Q427</f>
        <v>9.7279999999999998</v>
      </c>
      <c r="S427" s="565">
        <f t="shared" ref="S427" si="1032">Q427/P427</f>
        <v>8.8541178675161619E-2</v>
      </c>
      <c r="T427" s="429"/>
      <c r="U427" s="177"/>
      <c r="V427" s="177"/>
      <c r="W427" s="177"/>
      <c r="X427" s="177"/>
      <c r="Y427" s="177"/>
      <c r="Z427" s="177"/>
      <c r="AA427" s="245"/>
    </row>
    <row r="428" spans="2:27" s="246" customFormat="1" ht="19.899999999999999" customHeight="1">
      <c r="B428" s="673"/>
      <c r="C428" s="553"/>
      <c r="D428" s="597"/>
      <c r="E428" s="570"/>
      <c r="F428" s="260" t="s">
        <v>21</v>
      </c>
      <c r="G428" s="447">
        <v>4.3970000000000002</v>
      </c>
      <c r="H428" s="422"/>
      <c r="I428" s="421">
        <f t="shared" ref="I428:I429" si="1033">K427+G428+H428</f>
        <v>4.391</v>
      </c>
      <c r="J428" s="519"/>
      <c r="K428" s="422">
        <f t="shared" si="996"/>
        <v>4.391</v>
      </c>
      <c r="L428" s="286">
        <f t="shared" si="1024"/>
        <v>0</v>
      </c>
      <c r="M428" s="539" t="s">
        <v>262</v>
      </c>
      <c r="N428" s="563"/>
      <c r="O428" s="565"/>
      <c r="P428" s="567">
        <f t="shared" si="842"/>
        <v>0</v>
      </c>
      <c r="Q428" s="565">
        <f t="shared" ref="Q428" si="1034">+O428-P428</f>
        <v>0</v>
      </c>
      <c r="R428" s="565" t="e">
        <f t="shared" ref="R428" si="1035">+P428/O428</f>
        <v>#DIV/0!</v>
      </c>
      <c r="S428" s="565" t="e">
        <f t="shared" ref="S428:S429" si="1036">+Q428/P428</f>
        <v>#DIV/0!</v>
      </c>
      <c r="T428" s="429"/>
      <c r="U428" s="177"/>
      <c r="V428" s="177"/>
      <c r="W428" s="177"/>
      <c r="X428" s="177"/>
      <c r="Y428" s="177"/>
      <c r="Z428" s="177"/>
      <c r="AA428" s="245"/>
    </row>
    <row r="429" spans="2:27" s="246" customFormat="1" ht="19.899999999999999" customHeight="1">
      <c r="B429" s="673"/>
      <c r="C429" s="553"/>
      <c r="D429" s="597"/>
      <c r="E429" s="571"/>
      <c r="F429" s="184" t="s">
        <v>22</v>
      </c>
      <c r="G429" s="447">
        <v>5.3369999999999997</v>
      </c>
      <c r="H429" s="422"/>
      <c r="I429" s="421">
        <f t="shared" si="1033"/>
        <v>9.7279999999999998</v>
      </c>
      <c r="J429" s="519"/>
      <c r="K429" s="422">
        <f t="shared" si="996"/>
        <v>9.7279999999999998</v>
      </c>
      <c r="L429" s="286">
        <f t="shared" si="1024"/>
        <v>0</v>
      </c>
      <c r="M429" s="423" t="s">
        <v>262</v>
      </c>
      <c r="N429" s="564"/>
      <c r="O429" s="565"/>
      <c r="P429" s="568">
        <f t="shared" ref="P429:P492" si="1037">+N429+O429</f>
        <v>0</v>
      </c>
      <c r="Q429" s="565"/>
      <c r="R429" s="565"/>
      <c r="S429" s="565" t="e">
        <f t="shared" si="1036"/>
        <v>#DIV/0!</v>
      </c>
      <c r="T429" s="429"/>
      <c r="U429" s="177"/>
      <c r="V429" s="177"/>
      <c r="W429" s="177"/>
      <c r="X429" s="177"/>
      <c r="Y429" s="177"/>
      <c r="Z429" s="177"/>
      <c r="AA429" s="245"/>
    </row>
    <row r="430" spans="2:27" s="246" customFormat="1" ht="19.899999999999999" customHeight="1">
      <c r="B430" s="673"/>
      <c r="C430" s="553"/>
      <c r="D430" s="597"/>
      <c r="E430" s="569" t="s">
        <v>555</v>
      </c>
      <c r="F430" s="184" t="s">
        <v>20</v>
      </c>
      <c r="G430" s="447">
        <v>0.93899999999999995</v>
      </c>
      <c r="H430" s="422"/>
      <c r="I430" s="421">
        <f t="shared" ref="I430" si="1038">G430+H430</f>
        <v>0.93899999999999995</v>
      </c>
      <c r="J430" s="519">
        <v>2.5000000000000001E-2</v>
      </c>
      <c r="K430" s="422">
        <f t="shared" si="996"/>
        <v>0.91399999999999992</v>
      </c>
      <c r="L430" s="286">
        <f t="shared" si="1024"/>
        <v>2.6624068157614488E-2</v>
      </c>
      <c r="M430" s="423" t="s">
        <v>262</v>
      </c>
      <c r="N430" s="562">
        <f t="shared" ref="N430" si="1039">G430+G431+G432</f>
        <v>10.673999999999999</v>
      </c>
      <c r="O430" s="565">
        <f t="shared" si="973"/>
        <v>0</v>
      </c>
      <c r="P430" s="566">
        <f t="shared" si="1037"/>
        <v>10.673999999999999</v>
      </c>
      <c r="Q430" s="565">
        <f t="shared" ref="Q430" si="1040">J430+J431+J432</f>
        <v>2.5000000000000001E-2</v>
      </c>
      <c r="R430" s="565">
        <f t="shared" ref="R430" si="1041">P430-Q430</f>
        <v>10.648999999999999</v>
      </c>
      <c r="S430" s="565">
        <f t="shared" ref="S430" si="1042">Q430/P430</f>
        <v>2.342139778902005E-3</v>
      </c>
      <c r="T430" s="429"/>
      <c r="U430" s="177"/>
      <c r="V430" s="177"/>
      <c r="W430" s="177"/>
      <c r="X430" s="177"/>
      <c r="Y430" s="177"/>
      <c r="Z430" s="177"/>
      <c r="AA430" s="245"/>
    </row>
    <row r="431" spans="2:27" s="246" customFormat="1" ht="19.899999999999999" customHeight="1">
      <c r="B431" s="673"/>
      <c r="C431" s="553"/>
      <c r="D431" s="597"/>
      <c r="E431" s="570"/>
      <c r="F431" s="260" t="s">
        <v>21</v>
      </c>
      <c r="G431" s="447">
        <v>4.3979999999999997</v>
      </c>
      <c r="H431" s="422"/>
      <c r="I431" s="421">
        <f t="shared" ref="I431:I432" si="1043">K430+G431+H431</f>
        <v>5.3119999999999994</v>
      </c>
      <c r="J431" s="519"/>
      <c r="K431" s="422">
        <f t="shared" si="996"/>
        <v>5.3119999999999994</v>
      </c>
      <c r="L431" s="286">
        <f t="shared" si="1024"/>
        <v>0</v>
      </c>
      <c r="M431" s="423" t="s">
        <v>262</v>
      </c>
      <c r="N431" s="563"/>
      <c r="O431" s="565"/>
      <c r="P431" s="567">
        <f t="shared" si="1037"/>
        <v>0</v>
      </c>
      <c r="Q431" s="565">
        <f t="shared" ref="Q431" si="1044">+O431-P431</f>
        <v>0</v>
      </c>
      <c r="R431" s="565" t="e">
        <f t="shared" ref="R431" si="1045">+P431/O431</f>
        <v>#DIV/0!</v>
      </c>
      <c r="S431" s="565" t="e">
        <f t="shared" ref="S431:S432" si="1046">+Q431/P431</f>
        <v>#DIV/0!</v>
      </c>
      <c r="T431" s="429"/>
      <c r="U431" s="177"/>
      <c r="V431" s="177"/>
      <c r="W431" s="177"/>
      <c r="X431" s="177"/>
      <c r="Y431" s="177"/>
      <c r="Z431" s="177"/>
      <c r="AA431" s="245"/>
    </row>
    <row r="432" spans="2:27" s="246" customFormat="1" ht="19.899999999999999" customHeight="1">
      <c r="B432" s="673"/>
      <c r="C432" s="553"/>
      <c r="D432" s="597"/>
      <c r="E432" s="571"/>
      <c r="F432" s="184" t="s">
        <v>22</v>
      </c>
      <c r="G432" s="447">
        <v>5.3369999999999997</v>
      </c>
      <c r="H432" s="422"/>
      <c r="I432" s="421">
        <f t="shared" si="1043"/>
        <v>10.648999999999999</v>
      </c>
      <c r="J432" s="519"/>
      <c r="K432" s="422">
        <f t="shared" si="996"/>
        <v>10.648999999999999</v>
      </c>
      <c r="L432" s="286">
        <f t="shared" si="1024"/>
        <v>0</v>
      </c>
      <c r="M432" s="423" t="s">
        <v>262</v>
      </c>
      <c r="N432" s="564"/>
      <c r="O432" s="565"/>
      <c r="P432" s="568">
        <f t="shared" si="1037"/>
        <v>0</v>
      </c>
      <c r="Q432" s="565"/>
      <c r="R432" s="565"/>
      <c r="S432" s="565" t="e">
        <f t="shared" si="1046"/>
        <v>#DIV/0!</v>
      </c>
      <c r="T432" s="429"/>
      <c r="U432" s="177"/>
      <c r="V432" s="177"/>
      <c r="W432" s="177"/>
      <c r="X432" s="177"/>
      <c r="Y432" s="177"/>
      <c r="Z432" s="177"/>
      <c r="AA432" s="245"/>
    </row>
    <row r="433" spans="2:27" s="246" customFormat="1" ht="19.899999999999999" customHeight="1">
      <c r="B433" s="673"/>
      <c r="C433" s="553"/>
      <c r="D433" s="597"/>
      <c r="E433" s="569" t="s">
        <v>556</v>
      </c>
      <c r="F433" s="184" t="s">
        <v>20</v>
      </c>
      <c r="G433" s="447">
        <v>0.93899999999999995</v>
      </c>
      <c r="H433" s="422"/>
      <c r="I433" s="421">
        <f t="shared" ref="I433" si="1047">G433+H433</f>
        <v>0.93899999999999995</v>
      </c>
      <c r="J433" s="519">
        <v>1.161</v>
      </c>
      <c r="K433" s="422">
        <f t="shared" si="996"/>
        <v>-0.22200000000000009</v>
      </c>
      <c r="L433" s="286">
        <f t="shared" si="1024"/>
        <v>1.2364217252396168</v>
      </c>
      <c r="M433" s="423">
        <v>43858</v>
      </c>
      <c r="N433" s="562">
        <f t="shared" ref="N433" si="1048">G433+G434+G435</f>
        <v>10.673999999999999</v>
      </c>
      <c r="O433" s="565">
        <f t="shared" si="982"/>
        <v>0</v>
      </c>
      <c r="P433" s="566">
        <f t="shared" si="1037"/>
        <v>10.673999999999999</v>
      </c>
      <c r="Q433" s="565">
        <f t="shared" ref="Q433" si="1049">J433+J434+J435</f>
        <v>1.161</v>
      </c>
      <c r="R433" s="565">
        <f t="shared" ref="R433" si="1050">P433-Q433</f>
        <v>9.5129999999999999</v>
      </c>
      <c r="S433" s="565">
        <f t="shared" ref="S433" si="1051">Q433/P433</f>
        <v>0.10876897133220911</v>
      </c>
      <c r="T433" s="429"/>
      <c r="U433" s="177"/>
      <c r="V433" s="177"/>
      <c r="W433" s="177"/>
      <c r="X433" s="177"/>
      <c r="Y433" s="177"/>
      <c r="Z433" s="177"/>
      <c r="AA433" s="245"/>
    </row>
    <row r="434" spans="2:27" s="246" customFormat="1" ht="19.899999999999999" customHeight="1">
      <c r="B434" s="673"/>
      <c r="C434" s="553"/>
      <c r="D434" s="597"/>
      <c r="E434" s="570"/>
      <c r="F434" s="260" t="s">
        <v>21</v>
      </c>
      <c r="G434" s="447">
        <v>4.3979999999999997</v>
      </c>
      <c r="H434" s="422"/>
      <c r="I434" s="421">
        <f t="shared" ref="I434:I435" si="1052">K433+G434+H434</f>
        <v>4.1759999999999993</v>
      </c>
      <c r="J434" s="519"/>
      <c r="K434" s="422">
        <f t="shared" si="996"/>
        <v>4.1759999999999993</v>
      </c>
      <c r="L434" s="286">
        <f t="shared" si="1024"/>
        <v>0</v>
      </c>
      <c r="M434" s="423" t="s">
        <v>262</v>
      </c>
      <c r="N434" s="563"/>
      <c r="O434" s="565"/>
      <c r="P434" s="567">
        <f t="shared" si="1037"/>
        <v>0</v>
      </c>
      <c r="Q434" s="565">
        <f t="shared" ref="Q434" si="1053">+O434-P434</f>
        <v>0</v>
      </c>
      <c r="R434" s="565" t="e">
        <f t="shared" ref="R434" si="1054">+P434/O434</f>
        <v>#DIV/0!</v>
      </c>
      <c r="S434" s="565" t="e">
        <f t="shared" ref="S434:S435" si="1055">+Q434/P434</f>
        <v>#DIV/0!</v>
      </c>
      <c r="T434" s="429"/>
      <c r="U434" s="177"/>
      <c r="V434" s="177"/>
      <c r="W434" s="177"/>
      <c r="X434" s="177"/>
      <c r="Y434" s="177"/>
      <c r="Z434" s="177"/>
      <c r="AA434" s="245"/>
    </row>
    <row r="435" spans="2:27" s="246" customFormat="1" ht="19.899999999999999" customHeight="1">
      <c r="B435" s="673"/>
      <c r="C435" s="553"/>
      <c r="D435" s="597"/>
      <c r="E435" s="571"/>
      <c r="F435" s="184" t="s">
        <v>22</v>
      </c>
      <c r="G435" s="447">
        <v>5.3369999999999997</v>
      </c>
      <c r="H435" s="422"/>
      <c r="I435" s="421">
        <f t="shared" si="1052"/>
        <v>9.5129999999999981</v>
      </c>
      <c r="J435" s="519"/>
      <c r="K435" s="422">
        <f t="shared" si="996"/>
        <v>9.5129999999999981</v>
      </c>
      <c r="L435" s="286">
        <f t="shared" si="1024"/>
        <v>0</v>
      </c>
      <c r="M435" s="423" t="s">
        <v>262</v>
      </c>
      <c r="N435" s="564"/>
      <c r="O435" s="565"/>
      <c r="P435" s="568">
        <f t="shared" si="1037"/>
        <v>0</v>
      </c>
      <c r="Q435" s="565"/>
      <c r="R435" s="565"/>
      <c r="S435" s="565" t="e">
        <f t="shared" si="1055"/>
        <v>#DIV/0!</v>
      </c>
      <c r="T435" s="429"/>
      <c r="U435" s="177"/>
      <c r="V435" s="177"/>
      <c r="W435" s="177"/>
      <c r="X435" s="177"/>
      <c r="Y435" s="177"/>
      <c r="Z435" s="177"/>
      <c r="AA435" s="245"/>
    </row>
    <row r="436" spans="2:27" s="246" customFormat="1" ht="19.899999999999999" customHeight="1">
      <c r="B436" s="673"/>
      <c r="C436" s="553"/>
      <c r="D436" s="597"/>
      <c r="E436" s="569" t="s">
        <v>557</v>
      </c>
      <c r="F436" s="184" t="s">
        <v>20</v>
      </c>
      <c r="G436" s="447">
        <v>0.93899999999999995</v>
      </c>
      <c r="H436" s="422"/>
      <c r="I436" s="421">
        <f t="shared" ref="I436" si="1056">G436+H436</f>
        <v>0.93899999999999995</v>
      </c>
      <c r="J436" s="519">
        <v>0.495</v>
      </c>
      <c r="K436" s="422">
        <f t="shared" si="996"/>
        <v>0.44399999999999995</v>
      </c>
      <c r="L436" s="286">
        <f t="shared" si="1024"/>
        <v>0.52715654952076685</v>
      </c>
      <c r="M436" s="423" t="s">
        <v>262</v>
      </c>
      <c r="N436" s="562">
        <f t="shared" ref="N436" si="1057">G436+G437+G438</f>
        <v>10.673999999999999</v>
      </c>
      <c r="O436" s="565">
        <f t="shared" si="991"/>
        <v>0</v>
      </c>
      <c r="P436" s="566">
        <f t="shared" si="1037"/>
        <v>10.673999999999999</v>
      </c>
      <c r="Q436" s="565">
        <f t="shared" ref="Q436" si="1058">J436+J437+J438</f>
        <v>0.495</v>
      </c>
      <c r="R436" s="565">
        <f t="shared" ref="R436" si="1059">P436-Q436</f>
        <v>10.179</v>
      </c>
      <c r="S436" s="565">
        <f t="shared" ref="S436" si="1060">Q436/P436</f>
        <v>4.6374367622259695E-2</v>
      </c>
      <c r="T436" s="429"/>
      <c r="U436" s="177"/>
      <c r="V436" s="177"/>
      <c r="W436" s="177"/>
      <c r="X436" s="177"/>
      <c r="Y436" s="177"/>
      <c r="Z436" s="177"/>
      <c r="AA436" s="245"/>
    </row>
    <row r="437" spans="2:27" s="246" customFormat="1" ht="19.899999999999999" customHeight="1">
      <c r="B437" s="673"/>
      <c r="C437" s="553"/>
      <c r="D437" s="597"/>
      <c r="E437" s="570"/>
      <c r="F437" s="260" t="s">
        <v>21</v>
      </c>
      <c r="G437" s="447">
        <v>4.3979999999999997</v>
      </c>
      <c r="H437" s="422"/>
      <c r="I437" s="421">
        <f t="shared" ref="I437:I438" si="1061">K436+G437+H437</f>
        <v>4.8419999999999996</v>
      </c>
      <c r="J437" s="519"/>
      <c r="K437" s="422">
        <f t="shared" si="996"/>
        <v>4.8419999999999996</v>
      </c>
      <c r="L437" s="286">
        <f t="shared" si="1024"/>
        <v>0</v>
      </c>
      <c r="M437" s="423" t="s">
        <v>262</v>
      </c>
      <c r="N437" s="563"/>
      <c r="O437" s="565"/>
      <c r="P437" s="567">
        <f t="shared" si="1037"/>
        <v>0</v>
      </c>
      <c r="Q437" s="565">
        <f t="shared" ref="Q437" si="1062">+O437-P437</f>
        <v>0</v>
      </c>
      <c r="R437" s="565" t="e">
        <f t="shared" ref="R437" si="1063">+P437/O437</f>
        <v>#DIV/0!</v>
      </c>
      <c r="S437" s="565" t="e">
        <f t="shared" ref="S437:S438" si="1064">+Q437/P437</f>
        <v>#DIV/0!</v>
      </c>
      <c r="T437" s="429"/>
      <c r="U437" s="177"/>
      <c r="V437" s="177"/>
      <c r="W437" s="177"/>
      <c r="X437" s="177"/>
      <c r="Y437" s="177"/>
      <c r="Z437" s="177"/>
      <c r="AA437" s="245"/>
    </row>
    <row r="438" spans="2:27" s="246" customFormat="1" ht="19.899999999999999" customHeight="1">
      <c r="B438" s="673"/>
      <c r="C438" s="553"/>
      <c r="D438" s="597"/>
      <c r="E438" s="571"/>
      <c r="F438" s="184" t="s">
        <v>22</v>
      </c>
      <c r="G438" s="447">
        <v>5.3369999999999997</v>
      </c>
      <c r="H438" s="422"/>
      <c r="I438" s="421">
        <f t="shared" si="1061"/>
        <v>10.178999999999998</v>
      </c>
      <c r="J438" s="519"/>
      <c r="K438" s="422">
        <f t="shared" si="996"/>
        <v>10.178999999999998</v>
      </c>
      <c r="L438" s="286">
        <f t="shared" si="1024"/>
        <v>0</v>
      </c>
      <c r="M438" s="423" t="s">
        <v>262</v>
      </c>
      <c r="N438" s="564"/>
      <c r="O438" s="565"/>
      <c r="P438" s="568">
        <f t="shared" si="1037"/>
        <v>0</v>
      </c>
      <c r="Q438" s="565"/>
      <c r="R438" s="565"/>
      <c r="S438" s="565" t="e">
        <f t="shared" si="1064"/>
        <v>#DIV/0!</v>
      </c>
      <c r="T438" s="429"/>
      <c r="U438" s="177"/>
      <c r="V438" s="177"/>
      <c r="W438" s="177"/>
      <c r="X438" s="177"/>
      <c r="Y438" s="177"/>
      <c r="Z438" s="177"/>
      <c r="AA438" s="245"/>
    </row>
    <row r="439" spans="2:27" s="246" customFormat="1" ht="19.899999999999999" customHeight="1">
      <c r="B439" s="673"/>
      <c r="C439" s="553"/>
      <c r="D439" s="597"/>
      <c r="E439" s="569" t="s">
        <v>558</v>
      </c>
      <c r="F439" s="184" t="s">
        <v>20</v>
      </c>
      <c r="G439" s="447">
        <v>0.93899999999999995</v>
      </c>
      <c r="H439" s="422"/>
      <c r="I439" s="421">
        <f t="shared" ref="I439" si="1065">G439+H439</f>
        <v>0.93899999999999995</v>
      </c>
      <c r="J439" s="519"/>
      <c r="K439" s="422">
        <f t="shared" si="996"/>
        <v>0.93899999999999995</v>
      </c>
      <c r="L439" s="286">
        <f t="shared" si="1024"/>
        <v>0</v>
      </c>
      <c r="M439" s="423" t="s">
        <v>262</v>
      </c>
      <c r="N439" s="562">
        <f t="shared" ref="N439" si="1066">G439+G440+G441</f>
        <v>10.673999999999999</v>
      </c>
      <c r="O439" s="565">
        <f t="shared" si="1001"/>
        <v>0</v>
      </c>
      <c r="P439" s="566">
        <f t="shared" si="1037"/>
        <v>10.673999999999999</v>
      </c>
      <c r="Q439" s="565">
        <f t="shared" ref="Q439" si="1067">J439+J440+J441</f>
        <v>0</v>
      </c>
      <c r="R439" s="565">
        <f t="shared" ref="R439" si="1068">P439-Q439</f>
        <v>10.673999999999999</v>
      </c>
      <c r="S439" s="565">
        <f t="shared" ref="S439" si="1069">Q439/P439</f>
        <v>0</v>
      </c>
      <c r="T439" s="429"/>
      <c r="U439" s="177"/>
      <c r="V439" s="177"/>
      <c r="W439" s="177"/>
      <c r="X439" s="177"/>
      <c r="Y439" s="177"/>
      <c r="Z439" s="177"/>
      <c r="AA439" s="245"/>
    </row>
    <row r="440" spans="2:27" s="246" customFormat="1" ht="19.899999999999999" customHeight="1">
      <c r="B440" s="673"/>
      <c r="C440" s="553"/>
      <c r="D440" s="597"/>
      <c r="E440" s="570"/>
      <c r="F440" s="260" t="s">
        <v>21</v>
      </c>
      <c r="G440" s="447">
        <v>4.3979999999999997</v>
      </c>
      <c r="H440" s="422"/>
      <c r="I440" s="421">
        <f t="shared" ref="I440:I441" si="1070">K439+G440+H440</f>
        <v>5.3369999999999997</v>
      </c>
      <c r="J440" s="519"/>
      <c r="K440" s="422">
        <f t="shared" si="996"/>
        <v>5.3369999999999997</v>
      </c>
      <c r="L440" s="286">
        <f t="shared" si="1024"/>
        <v>0</v>
      </c>
      <c r="M440" s="423" t="s">
        <v>262</v>
      </c>
      <c r="N440" s="563"/>
      <c r="O440" s="565"/>
      <c r="P440" s="567">
        <f t="shared" si="1037"/>
        <v>0</v>
      </c>
      <c r="Q440" s="565">
        <f t="shared" ref="Q440" si="1071">+O440-P440</f>
        <v>0</v>
      </c>
      <c r="R440" s="565" t="e">
        <f t="shared" ref="R440" si="1072">+P440/O440</f>
        <v>#DIV/0!</v>
      </c>
      <c r="S440" s="565" t="e">
        <f t="shared" ref="S440:S441" si="1073">+Q440/P440</f>
        <v>#DIV/0!</v>
      </c>
      <c r="T440" s="429"/>
      <c r="U440" s="177"/>
      <c r="V440" s="177"/>
      <c r="W440" s="177"/>
      <c r="X440" s="177"/>
      <c r="Y440" s="177"/>
      <c r="Z440" s="177"/>
      <c r="AA440" s="245"/>
    </row>
    <row r="441" spans="2:27" s="246" customFormat="1" ht="19.899999999999999" customHeight="1">
      <c r="B441" s="673"/>
      <c r="C441" s="553"/>
      <c r="D441" s="597"/>
      <c r="E441" s="571"/>
      <c r="F441" s="184" t="s">
        <v>22</v>
      </c>
      <c r="G441" s="447">
        <v>5.3369999999999997</v>
      </c>
      <c r="H441" s="422"/>
      <c r="I441" s="421">
        <f t="shared" si="1070"/>
        <v>10.673999999999999</v>
      </c>
      <c r="J441" s="519"/>
      <c r="K441" s="422">
        <f t="shared" si="996"/>
        <v>10.673999999999999</v>
      </c>
      <c r="L441" s="286">
        <f t="shared" si="1024"/>
        <v>0</v>
      </c>
      <c r="M441" s="423" t="s">
        <v>262</v>
      </c>
      <c r="N441" s="564"/>
      <c r="O441" s="565"/>
      <c r="P441" s="568">
        <f t="shared" si="1037"/>
        <v>0</v>
      </c>
      <c r="Q441" s="565"/>
      <c r="R441" s="565"/>
      <c r="S441" s="565" t="e">
        <f t="shared" si="1073"/>
        <v>#DIV/0!</v>
      </c>
      <c r="T441" s="429"/>
      <c r="U441" s="177"/>
      <c r="V441" s="177"/>
      <c r="W441" s="177"/>
      <c r="X441" s="177"/>
      <c r="Y441" s="177"/>
      <c r="Z441" s="177"/>
      <c r="AA441" s="245"/>
    </row>
    <row r="442" spans="2:27" s="246" customFormat="1" ht="19.899999999999999" customHeight="1">
      <c r="B442" s="673"/>
      <c r="C442" s="553"/>
      <c r="D442" s="597"/>
      <c r="E442" s="569" t="s">
        <v>559</v>
      </c>
      <c r="F442" s="184" t="s">
        <v>20</v>
      </c>
      <c r="G442" s="447">
        <v>0.93899999999999995</v>
      </c>
      <c r="H442" s="422"/>
      <c r="I442" s="421">
        <f t="shared" ref="I442" si="1074">G442+H442</f>
        <v>0.93899999999999995</v>
      </c>
      <c r="J442" s="519">
        <v>0.37</v>
      </c>
      <c r="K442" s="422">
        <f t="shared" si="996"/>
        <v>0.56899999999999995</v>
      </c>
      <c r="L442" s="286">
        <f t="shared" si="1024"/>
        <v>0.39403620873269435</v>
      </c>
      <c r="M442" s="423" t="s">
        <v>262</v>
      </c>
      <c r="N442" s="562">
        <f t="shared" ref="N442:O442" si="1075">G442+G443+G444</f>
        <v>10.675000000000001</v>
      </c>
      <c r="O442" s="565">
        <f t="shared" si="1075"/>
        <v>0</v>
      </c>
      <c r="P442" s="566">
        <f t="shared" si="1037"/>
        <v>10.675000000000001</v>
      </c>
      <c r="Q442" s="565">
        <f t="shared" ref="Q442" si="1076">J442+J443+J444</f>
        <v>0.37</v>
      </c>
      <c r="R442" s="565">
        <f t="shared" ref="R442" si="1077">P442-Q442</f>
        <v>10.305000000000001</v>
      </c>
      <c r="S442" s="565">
        <f t="shared" ref="S442" si="1078">Q442/P442</f>
        <v>3.4660421545667446E-2</v>
      </c>
      <c r="T442" s="429"/>
      <c r="U442" s="177"/>
      <c r="V442" s="177"/>
      <c r="W442" s="177"/>
      <c r="X442" s="177"/>
      <c r="Y442" s="177"/>
      <c r="Z442" s="177"/>
      <c r="AA442" s="245"/>
    </row>
    <row r="443" spans="2:27" s="246" customFormat="1" ht="19.899999999999999" customHeight="1">
      <c r="B443" s="673"/>
      <c r="C443" s="553"/>
      <c r="D443" s="597"/>
      <c r="E443" s="570"/>
      <c r="F443" s="260" t="s">
        <v>21</v>
      </c>
      <c r="G443" s="447">
        <v>4.3979999999999997</v>
      </c>
      <c r="H443" s="422"/>
      <c r="I443" s="421">
        <f t="shared" ref="I443:I444" si="1079">K442+G443+H443</f>
        <v>4.9669999999999996</v>
      </c>
      <c r="J443" s="519"/>
      <c r="K443" s="422">
        <f t="shared" si="996"/>
        <v>4.9669999999999996</v>
      </c>
      <c r="L443" s="286">
        <f t="shared" si="1024"/>
        <v>0</v>
      </c>
      <c r="M443" s="423" t="s">
        <v>262</v>
      </c>
      <c r="N443" s="563"/>
      <c r="O443" s="565"/>
      <c r="P443" s="567">
        <f t="shared" si="1037"/>
        <v>0</v>
      </c>
      <c r="Q443" s="565">
        <f t="shared" ref="Q443" si="1080">+O443-P443</f>
        <v>0</v>
      </c>
      <c r="R443" s="565" t="e">
        <f t="shared" ref="R443" si="1081">+P443/O443</f>
        <v>#DIV/0!</v>
      </c>
      <c r="S443" s="565" t="e">
        <f t="shared" ref="S443:S444" si="1082">+Q443/P443</f>
        <v>#DIV/0!</v>
      </c>
      <c r="T443" s="429"/>
      <c r="U443" s="177"/>
      <c r="V443" s="177"/>
      <c r="W443" s="177"/>
      <c r="X443" s="177"/>
      <c r="Y443" s="177"/>
      <c r="Z443" s="177"/>
      <c r="AA443" s="245"/>
    </row>
    <row r="444" spans="2:27" s="246" customFormat="1" ht="19.899999999999999" customHeight="1">
      <c r="B444" s="673"/>
      <c r="C444" s="553"/>
      <c r="D444" s="597"/>
      <c r="E444" s="571"/>
      <c r="F444" s="184" t="s">
        <v>22</v>
      </c>
      <c r="G444" s="447">
        <v>5.3380000000000001</v>
      </c>
      <c r="H444" s="422"/>
      <c r="I444" s="421">
        <f t="shared" si="1079"/>
        <v>10.305</v>
      </c>
      <c r="J444" s="519"/>
      <c r="K444" s="422">
        <f t="shared" si="996"/>
        <v>10.305</v>
      </c>
      <c r="L444" s="286">
        <f t="shared" si="1024"/>
        <v>0</v>
      </c>
      <c r="M444" s="423" t="s">
        <v>262</v>
      </c>
      <c r="N444" s="564"/>
      <c r="O444" s="565"/>
      <c r="P444" s="568">
        <f t="shared" si="1037"/>
        <v>0</v>
      </c>
      <c r="Q444" s="565"/>
      <c r="R444" s="565"/>
      <c r="S444" s="565" t="e">
        <f t="shared" si="1082"/>
        <v>#DIV/0!</v>
      </c>
      <c r="T444" s="429"/>
      <c r="U444" s="177"/>
      <c r="V444" s="177"/>
      <c r="W444" s="177"/>
      <c r="X444" s="177"/>
      <c r="Y444" s="177"/>
      <c r="Z444" s="177"/>
      <c r="AA444" s="245"/>
    </row>
    <row r="445" spans="2:27" s="246" customFormat="1" ht="19.899999999999999" customHeight="1">
      <c r="B445" s="673"/>
      <c r="C445" s="553"/>
      <c r="D445" s="597"/>
      <c r="E445" s="569" t="s">
        <v>560</v>
      </c>
      <c r="F445" s="184" t="s">
        <v>20</v>
      </c>
      <c r="G445" s="447">
        <v>0.93899999999999995</v>
      </c>
      <c r="H445" s="422"/>
      <c r="I445" s="421">
        <f t="shared" ref="I445" si="1083">G445+H445</f>
        <v>0.93899999999999995</v>
      </c>
      <c r="J445" s="519">
        <v>0.67500000000000004</v>
      </c>
      <c r="K445" s="422">
        <f t="shared" si="996"/>
        <v>0.2639999999999999</v>
      </c>
      <c r="L445" s="286">
        <f t="shared" si="1024"/>
        <v>0.71884984025559118</v>
      </c>
      <c r="M445" s="423" t="s">
        <v>262</v>
      </c>
      <c r="N445" s="562">
        <f t="shared" ref="N445:O466" si="1084">G445+G446+G447</f>
        <v>10.673999999999999</v>
      </c>
      <c r="O445" s="565">
        <f t="shared" si="1084"/>
        <v>0</v>
      </c>
      <c r="P445" s="566">
        <f t="shared" si="1037"/>
        <v>10.673999999999999</v>
      </c>
      <c r="Q445" s="565">
        <f t="shared" ref="Q445" si="1085">J445+J446+J447</f>
        <v>0.67500000000000004</v>
      </c>
      <c r="R445" s="565">
        <f t="shared" ref="R445" si="1086">P445-Q445</f>
        <v>9.9989999999999988</v>
      </c>
      <c r="S445" s="565">
        <f t="shared" ref="S445" si="1087">Q445/P445</f>
        <v>6.3237774030354132E-2</v>
      </c>
      <c r="T445" s="429"/>
      <c r="U445" s="177"/>
      <c r="V445" s="177"/>
      <c r="W445" s="177"/>
      <c r="X445" s="177"/>
      <c r="Y445" s="177"/>
      <c r="Z445" s="177"/>
      <c r="AA445" s="245"/>
    </row>
    <row r="446" spans="2:27" s="246" customFormat="1" ht="19.899999999999999" customHeight="1">
      <c r="B446" s="673"/>
      <c r="C446" s="553"/>
      <c r="D446" s="597"/>
      <c r="E446" s="570"/>
      <c r="F446" s="260" t="s">
        <v>21</v>
      </c>
      <c r="G446" s="447">
        <v>4.3979999999999997</v>
      </c>
      <c r="H446" s="422"/>
      <c r="I446" s="421">
        <f t="shared" ref="I446:I447" si="1088">K445+G446+H446</f>
        <v>4.6619999999999999</v>
      </c>
      <c r="J446" s="519"/>
      <c r="K446" s="422">
        <f t="shared" si="996"/>
        <v>4.6619999999999999</v>
      </c>
      <c r="L446" s="286">
        <f t="shared" si="1024"/>
        <v>0</v>
      </c>
      <c r="M446" s="423" t="s">
        <v>262</v>
      </c>
      <c r="N446" s="563"/>
      <c r="O446" s="565"/>
      <c r="P446" s="567">
        <f t="shared" si="1037"/>
        <v>0</v>
      </c>
      <c r="Q446" s="565">
        <f t="shared" ref="Q446" si="1089">+O446-P446</f>
        <v>0</v>
      </c>
      <c r="R446" s="565" t="e">
        <f t="shared" ref="R446" si="1090">+P446/O446</f>
        <v>#DIV/0!</v>
      </c>
      <c r="S446" s="565" t="e">
        <f t="shared" ref="S446:S447" si="1091">+Q446/P446</f>
        <v>#DIV/0!</v>
      </c>
      <c r="T446" s="429"/>
      <c r="U446" s="177"/>
      <c r="V446" s="177"/>
      <c r="W446" s="177"/>
      <c r="X446" s="177"/>
      <c r="Y446" s="177"/>
      <c r="Z446" s="177"/>
      <c r="AA446" s="245"/>
    </row>
    <row r="447" spans="2:27" s="246" customFormat="1" ht="19.899999999999999" customHeight="1">
      <c r="B447" s="673"/>
      <c r="C447" s="553"/>
      <c r="D447" s="597"/>
      <c r="E447" s="571"/>
      <c r="F447" s="184" t="s">
        <v>22</v>
      </c>
      <c r="G447" s="447">
        <v>5.3369999999999997</v>
      </c>
      <c r="H447" s="422"/>
      <c r="I447" s="421">
        <f t="shared" si="1088"/>
        <v>9.9989999999999988</v>
      </c>
      <c r="J447" s="519"/>
      <c r="K447" s="422">
        <f t="shared" si="996"/>
        <v>9.9989999999999988</v>
      </c>
      <c r="L447" s="286">
        <f t="shared" si="1024"/>
        <v>0</v>
      </c>
      <c r="M447" s="423" t="s">
        <v>262</v>
      </c>
      <c r="N447" s="564"/>
      <c r="O447" s="565"/>
      <c r="P447" s="568">
        <f t="shared" si="1037"/>
        <v>0</v>
      </c>
      <c r="Q447" s="565"/>
      <c r="R447" s="565"/>
      <c r="S447" s="565" t="e">
        <f t="shared" si="1091"/>
        <v>#DIV/0!</v>
      </c>
      <c r="T447" s="429"/>
      <c r="U447" s="177"/>
      <c r="V447" s="177"/>
      <c r="W447" s="177"/>
      <c r="X447" s="177"/>
      <c r="Y447" s="177"/>
      <c r="Z447" s="177"/>
      <c r="AA447" s="245"/>
    </row>
    <row r="448" spans="2:27" s="246" customFormat="1" ht="19.899999999999999" customHeight="1">
      <c r="B448" s="673"/>
      <c r="C448" s="553"/>
      <c r="D448" s="597"/>
      <c r="E448" s="569" t="s">
        <v>561</v>
      </c>
      <c r="F448" s="184" t="s">
        <v>20</v>
      </c>
      <c r="G448" s="447">
        <v>0.93899999999999995</v>
      </c>
      <c r="H448" s="422"/>
      <c r="I448" s="421">
        <f t="shared" ref="I448" si="1092">G448+H448</f>
        <v>0.93899999999999995</v>
      </c>
      <c r="J448" s="519">
        <v>0.40500000000000003</v>
      </c>
      <c r="K448" s="422">
        <f t="shared" si="996"/>
        <v>0.53399999999999992</v>
      </c>
      <c r="L448" s="286">
        <f t="shared" si="1024"/>
        <v>0.43130990415335468</v>
      </c>
      <c r="M448" s="423" t="s">
        <v>262</v>
      </c>
      <c r="N448" s="562">
        <f t="shared" ref="N448:O469" si="1093">G448+G449+G450</f>
        <v>10.672000000000001</v>
      </c>
      <c r="O448" s="565">
        <f t="shared" si="1093"/>
        <v>0</v>
      </c>
      <c r="P448" s="566">
        <f t="shared" si="1037"/>
        <v>10.672000000000001</v>
      </c>
      <c r="Q448" s="565">
        <f t="shared" ref="Q448" si="1094">J448+J449+J450</f>
        <v>0.40500000000000003</v>
      </c>
      <c r="R448" s="565">
        <f t="shared" ref="R448" si="1095">P448-Q448</f>
        <v>10.267000000000001</v>
      </c>
      <c r="S448" s="565">
        <f t="shared" ref="S448" si="1096">Q448/P448</f>
        <v>3.7949775112443782E-2</v>
      </c>
      <c r="T448" s="429"/>
      <c r="U448" s="177"/>
      <c r="V448" s="177"/>
      <c r="W448" s="177"/>
      <c r="X448" s="177"/>
      <c r="Y448" s="177"/>
      <c r="Z448" s="177"/>
      <c r="AA448" s="245"/>
    </row>
    <row r="449" spans="1:27" s="246" customFormat="1" ht="19.899999999999999" customHeight="1">
      <c r="B449" s="673"/>
      <c r="C449" s="553"/>
      <c r="D449" s="597"/>
      <c r="E449" s="570"/>
      <c r="F449" s="260" t="s">
        <v>21</v>
      </c>
      <c r="G449" s="447">
        <v>4.3970000000000002</v>
      </c>
      <c r="H449" s="422"/>
      <c r="I449" s="421">
        <f t="shared" ref="I449:I450" si="1097">K448+G449+H449</f>
        <v>4.931</v>
      </c>
      <c r="J449" s="519"/>
      <c r="K449" s="422">
        <f t="shared" si="996"/>
        <v>4.931</v>
      </c>
      <c r="L449" s="286">
        <f t="shared" si="1024"/>
        <v>0</v>
      </c>
      <c r="M449" s="423" t="s">
        <v>262</v>
      </c>
      <c r="N449" s="563"/>
      <c r="O449" s="565"/>
      <c r="P449" s="567">
        <f t="shared" si="1037"/>
        <v>0</v>
      </c>
      <c r="Q449" s="565">
        <f t="shared" ref="Q449" si="1098">+O449-P449</f>
        <v>0</v>
      </c>
      <c r="R449" s="565" t="e">
        <f t="shared" ref="R449" si="1099">+P449/O449</f>
        <v>#DIV/0!</v>
      </c>
      <c r="S449" s="565" t="e">
        <f t="shared" ref="S449:S450" si="1100">+Q449/P449</f>
        <v>#DIV/0!</v>
      </c>
      <c r="T449" s="429"/>
      <c r="U449" s="177"/>
      <c r="V449" s="177"/>
      <c r="W449" s="177"/>
      <c r="X449" s="177"/>
      <c r="Y449" s="177"/>
      <c r="Z449" s="177"/>
      <c r="AA449" s="245"/>
    </row>
    <row r="450" spans="1:27" s="246" customFormat="1" ht="19.899999999999999" customHeight="1">
      <c r="A450" s="245" t="s">
        <v>425</v>
      </c>
      <c r="B450" s="673"/>
      <c r="C450" s="553"/>
      <c r="D450" s="597"/>
      <c r="E450" s="571"/>
      <c r="F450" s="184" t="s">
        <v>22</v>
      </c>
      <c r="G450" s="447">
        <v>5.3360000000000003</v>
      </c>
      <c r="H450" s="422"/>
      <c r="I450" s="421">
        <f t="shared" si="1097"/>
        <v>10.266999999999999</v>
      </c>
      <c r="J450" s="519"/>
      <c r="K450" s="422">
        <f t="shared" si="996"/>
        <v>10.266999999999999</v>
      </c>
      <c r="L450" s="286">
        <f t="shared" si="1024"/>
        <v>0</v>
      </c>
      <c r="M450" s="423" t="s">
        <v>262</v>
      </c>
      <c r="N450" s="564"/>
      <c r="O450" s="565"/>
      <c r="P450" s="568">
        <f t="shared" si="1037"/>
        <v>0</v>
      </c>
      <c r="Q450" s="565"/>
      <c r="R450" s="565"/>
      <c r="S450" s="565" t="e">
        <f t="shared" si="1100"/>
        <v>#DIV/0!</v>
      </c>
      <c r="T450" s="429"/>
      <c r="U450" s="177"/>
      <c r="V450" s="177"/>
      <c r="W450" s="177"/>
      <c r="X450" s="177"/>
      <c r="Y450" s="177"/>
      <c r="Z450" s="177"/>
      <c r="AA450" s="245"/>
    </row>
    <row r="451" spans="1:27" s="246" customFormat="1" ht="19.899999999999999" customHeight="1">
      <c r="A451" s="245"/>
      <c r="B451" s="673"/>
      <c r="C451" s="553"/>
      <c r="D451" s="597"/>
      <c r="E451" s="569" t="s">
        <v>562</v>
      </c>
      <c r="F451" s="184" t="s">
        <v>20</v>
      </c>
      <c r="G451" s="447">
        <v>0.93899999999999995</v>
      </c>
      <c r="H451" s="422"/>
      <c r="I451" s="421">
        <f t="shared" ref="I451" si="1101">G451+H451</f>
        <v>0.93899999999999995</v>
      </c>
      <c r="J451" s="519">
        <v>1.218</v>
      </c>
      <c r="K451" s="422">
        <f t="shared" si="996"/>
        <v>-0.27900000000000003</v>
      </c>
      <c r="L451" s="286">
        <f t="shared" si="1024"/>
        <v>1.2971246006389776</v>
      </c>
      <c r="M451" s="423" t="s">
        <v>262</v>
      </c>
      <c r="N451" s="562">
        <f t="shared" ref="N451:O472" si="1102">G451+G452+G453</f>
        <v>10.67</v>
      </c>
      <c r="O451" s="565">
        <f t="shared" si="1102"/>
        <v>0</v>
      </c>
      <c r="P451" s="566">
        <f t="shared" si="1037"/>
        <v>10.67</v>
      </c>
      <c r="Q451" s="565">
        <f t="shared" ref="Q451" si="1103">J451+J452+J453</f>
        <v>1.218</v>
      </c>
      <c r="R451" s="565">
        <f t="shared" ref="R451" si="1104">P451-Q451</f>
        <v>9.452</v>
      </c>
      <c r="S451" s="565">
        <f t="shared" ref="S451" si="1105">Q451/P451</f>
        <v>0.1141518275538894</v>
      </c>
      <c r="T451" s="429"/>
      <c r="U451" s="177"/>
      <c r="V451" s="177"/>
      <c r="W451" s="177"/>
      <c r="X451" s="177"/>
      <c r="Y451" s="177"/>
      <c r="Z451" s="177"/>
      <c r="AA451" s="245"/>
    </row>
    <row r="452" spans="1:27" s="246" customFormat="1" ht="19.899999999999999" customHeight="1">
      <c r="B452" s="673"/>
      <c r="C452" s="553"/>
      <c r="D452" s="597"/>
      <c r="E452" s="570"/>
      <c r="F452" s="260" t="s">
        <v>21</v>
      </c>
      <c r="G452" s="447">
        <v>4.3959999999999999</v>
      </c>
      <c r="H452" s="422"/>
      <c r="I452" s="421">
        <f t="shared" ref="I452:I453" si="1106">K451+G452+H452</f>
        <v>4.117</v>
      </c>
      <c r="J452" s="519"/>
      <c r="K452" s="422">
        <f t="shared" si="996"/>
        <v>4.117</v>
      </c>
      <c r="L452" s="286">
        <f t="shared" si="1024"/>
        <v>0</v>
      </c>
      <c r="M452" s="423" t="s">
        <v>262</v>
      </c>
      <c r="N452" s="563"/>
      <c r="O452" s="565"/>
      <c r="P452" s="567">
        <f t="shared" si="1037"/>
        <v>0</v>
      </c>
      <c r="Q452" s="565">
        <f t="shared" ref="Q452" si="1107">+O452-P452</f>
        <v>0</v>
      </c>
      <c r="R452" s="565" t="e">
        <f t="shared" ref="R452" si="1108">+P452/O452</f>
        <v>#DIV/0!</v>
      </c>
      <c r="S452" s="565" t="e">
        <f t="shared" ref="S452:S453" si="1109">+Q452/P452</f>
        <v>#DIV/0!</v>
      </c>
      <c r="T452" s="429"/>
      <c r="U452" s="177"/>
      <c r="V452" s="177"/>
      <c r="W452" s="177"/>
      <c r="X452" s="177"/>
      <c r="Y452" s="177"/>
      <c r="Z452" s="177"/>
      <c r="AA452" s="245"/>
    </row>
    <row r="453" spans="1:27" s="246" customFormat="1" ht="19.899999999999999" customHeight="1">
      <c r="B453" s="673"/>
      <c r="C453" s="553"/>
      <c r="D453" s="597"/>
      <c r="E453" s="571"/>
      <c r="F453" s="184" t="s">
        <v>22</v>
      </c>
      <c r="G453" s="447">
        <v>5.335</v>
      </c>
      <c r="H453" s="422"/>
      <c r="I453" s="421">
        <f t="shared" si="1106"/>
        <v>9.452</v>
      </c>
      <c r="J453" s="519"/>
      <c r="K453" s="422">
        <f t="shared" si="996"/>
        <v>9.452</v>
      </c>
      <c r="L453" s="286">
        <f t="shared" si="1024"/>
        <v>0</v>
      </c>
      <c r="M453" s="423" t="s">
        <v>262</v>
      </c>
      <c r="N453" s="564"/>
      <c r="O453" s="565"/>
      <c r="P453" s="568">
        <f t="shared" si="1037"/>
        <v>0</v>
      </c>
      <c r="Q453" s="565"/>
      <c r="R453" s="565"/>
      <c r="S453" s="565" t="e">
        <f t="shared" si="1109"/>
        <v>#DIV/0!</v>
      </c>
      <c r="T453" s="429"/>
      <c r="U453" s="177"/>
      <c r="V453" s="177"/>
      <c r="W453" s="177"/>
      <c r="X453" s="177"/>
      <c r="Y453" s="177"/>
      <c r="Z453" s="177"/>
      <c r="AA453" s="245"/>
    </row>
    <row r="454" spans="1:27" s="246" customFormat="1" ht="19.899999999999999" customHeight="1">
      <c r="B454" s="673"/>
      <c r="C454" s="553"/>
      <c r="D454" s="597"/>
      <c r="E454" s="569" t="s">
        <v>563</v>
      </c>
      <c r="F454" s="184" t="s">
        <v>20</v>
      </c>
      <c r="G454" s="447">
        <v>0.93899999999999995</v>
      </c>
      <c r="H454" s="422"/>
      <c r="I454" s="421">
        <f t="shared" ref="I454" si="1110">G454+H454</f>
        <v>0.93899999999999995</v>
      </c>
      <c r="J454" s="519">
        <v>0.216</v>
      </c>
      <c r="K454" s="422">
        <f t="shared" si="996"/>
        <v>0.72299999999999998</v>
      </c>
      <c r="L454" s="286">
        <f t="shared" si="1024"/>
        <v>0.23003194888178916</v>
      </c>
      <c r="M454" s="423" t="s">
        <v>262</v>
      </c>
      <c r="N454" s="562">
        <f t="shared" ref="N454:O475" si="1111">G454+G455+G456</f>
        <v>10.673</v>
      </c>
      <c r="O454" s="565">
        <f t="shared" si="1111"/>
        <v>0</v>
      </c>
      <c r="P454" s="566">
        <f t="shared" si="1037"/>
        <v>10.673</v>
      </c>
      <c r="Q454" s="565">
        <f t="shared" ref="Q454" si="1112">J454+J455+J456</f>
        <v>0.216</v>
      </c>
      <c r="R454" s="565">
        <f t="shared" ref="R454" si="1113">P454-Q454</f>
        <v>10.457000000000001</v>
      </c>
      <c r="S454" s="565">
        <f t="shared" ref="S454" si="1114">Q454/P454</f>
        <v>2.0237983697179798E-2</v>
      </c>
      <c r="T454" s="429"/>
      <c r="U454" s="177"/>
      <c r="V454" s="177"/>
      <c r="W454" s="177"/>
      <c r="X454" s="177"/>
      <c r="Y454" s="177"/>
      <c r="Z454" s="177"/>
      <c r="AA454" s="245"/>
    </row>
    <row r="455" spans="1:27" s="246" customFormat="1" ht="19.899999999999999" customHeight="1">
      <c r="B455" s="673"/>
      <c r="C455" s="553"/>
      <c r="D455" s="597"/>
      <c r="E455" s="570"/>
      <c r="F455" s="260" t="s">
        <v>21</v>
      </c>
      <c r="G455" s="447">
        <v>4.3970000000000002</v>
      </c>
      <c r="H455" s="422"/>
      <c r="I455" s="421">
        <f t="shared" ref="I455:I456" si="1115">K454+G455+H455</f>
        <v>5.12</v>
      </c>
      <c r="J455" s="519"/>
      <c r="K455" s="422">
        <f t="shared" si="996"/>
        <v>5.12</v>
      </c>
      <c r="L455" s="286">
        <f t="shared" si="1024"/>
        <v>0</v>
      </c>
      <c r="M455" s="423" t="s">
        <v>262</v>
      </c>
      <c r="N455" s="563"/>
      <c r="O455" s="565"/>
      <c r="P455" s="567">
        <f t="shared" si="1037"/>
        <v>0</v>
      </c>
      <c r="Q455" s="565">
        <f t="shared" ref="Q455" si="1116">+O455-P455</f>
        <v>0</v>
      </c>
      <c r="R455" s="565" t="e">
        <f t="shared" ref="R455" si="1117">+P455/O455</f>
        <v>#DIV/0!</v>
      </c>
      <c r="S455" s="565" t="e">
        <f t="shared" ref="S455:S456" si="1118">+Q455/P455</f>
        <v>#DIV/0!</v>
      </c>
      <c r="T455" s="429"/>
      <c r="U455" s="177"/>
      <c r="V455" s="177"/>
      <c r="W455" s="177"/>
      <c r="X455" s="177"/>
      <c r="Y455" s="177"/>
      <c r="Z455" s="177"/>
      <c r="AA455" s="245"/>
    </row>
    <row r="456" spans="1:27" s="246" customFormat="1" ht="19.899999999999999" customHeight="1">
      <c r="B456" s="673"/>
      <c r="C456" s="553"/>
      <c r="D456" s="597"/>
      <c r="E456" s="571"/>
      <c r="F456" s="184" t="s">
        <v>22</v>
      </c>
      <c r="G456" s="447">
        <v>5.3369999999999997</v>
      </c>
      <c r="H456" s="422"/>
      <c r="I456" s="421">
        <f t="shared" si="1115"/>
        <v>10.457000000000001</v>
      </c>
      <c r="J456" s="519"/>
      <c r="K456" s="422">
        <f t="shared" si="996"/>
        <v>10.457000000000001</v>
      </c>
      <c r="L456" s="286">
        <f t="shared" si="1024"/>
        <v>0</v>
      </c>
      <c r="M456" s="423" t="s">
        <v>262</v>
      </c>
      <c r="N456" s="564"/>
      <c r="O456" s="565"/>
      <c r="P456" s="568">
        <f t="shared" si="1037"/>
        <v>0</v>
      </c>
      <c r="Q456" s="565"/>
      <c r="R456" s="565"/>
      <c r="S456" s="565" t="e">
        <f t="shared" si="1118"/>
        <v>#DIV/0!</v>
      </c>
      <c r="T456" s="429"/>
      <c r="U456" s="177"/>
      <c r="V456" s="177"/>
      <c r="W456" s="177"/>
      <c r="X456" s="177"/>
      <c r="Y456" s="177"/>
      <c r="Z456" s="177"/>
      <c r="AA456" s="245"/>
    </row>
    <row r="457" spans="1:27" s="246" customFormat="1" ht="19.899999999999999" customHeight="1">
      <c r="B457" s="673"/>
      <c r="C457" s="553"/>
      <c r="D457" s="597"/>
      <c r="E457" s="569" t="s">
        <v>564</v>
      </c>
      <c r="F457" s="184" t="s">
        <v>20</v>
      </c>
      <c r="G457" s="447">
        <v>0.93899999999999995</v>
      </c>
      <c r="H457" s="422"/>
      <c r="I457" s="421">
        <f t="shared" ref="I457" si="1119">G457+H457</f>
        <v>0.93899999999999995</v>
      </c>
      <c r="J457" s="519">
        <v>0.27</v>
      </c>
      <c r="K457" s="422">
        <f t="shared" si="996"/>
        <v>0.66899999999999993</v>
      </c>
      <c r="L457" s="286">
        <f t="shared" si="1024"/>
        <v>0.28753993610223644</v>
      </c>
      <c r="M457" s="423" t="s">
        <v>262</v>
      </c>
      <c r="N457" s="562">
        <f t="shared" ref="N457:O478" si="1120">G457+G458+G459</f>
        <v>10.673999999999999</v>
      </c>
      <c r="O457" s="565">
        <f t="shared" si="1120"/>
        <v>0</v>
      </c>
      <c r="P457" s="566">
        <f t="shared" si="1037"/>
        <v>10.673999999999999</v>
      </c>
      <c r="Q457" s="565">
        <f t="shared" ref="Q457" si="1121">J457+J458+J459</f>
        <v>0.27</v>
      </c>
      <c r="R457" s="565">
        <f t="shared" ref="R457" si="1122">P457-Q457</f>
        <v>10.404</v>
      </c>
      <c r="S457" s="565">
        <f t="shared" ref="S457" si="1123">Q457/P457</f>
        <v>2.5295109612141656E-2</v>
      </c>
      <c r="T457" s="429"/>
      <c r="U457" s="177"/>
      <c r="V457" s="177"/>
      <c r="W457" s="177"/>
      <c r="X457" s="177"/>
      <c r="Y457" s="177"/>
      <c r="Z457" s="177"/>
      <c r="AA457" s="245"/>
    </row>
    <row r="458" spans="1:27" s="246" customFormat="1" ht="19.899999999999999" customHeight="1">
      <c r="B458" s="673"/>
      <c r="C458" s="553"/>
      <c r="D458" s="597"/>
      <c r="E458" s="570"/>
      <c r="F458" s="260" t="s">
        <v>21</v>
      </c>
      <c r="G458" s="447">
        <v>4.3979999999999997</v>
      </c>
      <c r="H458" s="422"/>
      <c r="I458" s="421">
        <f t="shared" ref="I458:I459" si="1124">K457+G458+H458</f>
        <v>5.0669999999999993</v>
      </c>
      <c r="J458" s="519"/>
      <c r="K458" s="422">
        <f t="shared" si="996"/>
        <v>5.0669999999999993</v>
      </c>
      <c r="L458" s="286">
        <f t="shared" si="1024"/>
        <v>0</v>
      </c>
      <c r="M458" s="423" t="s">
        <v>262</v>
      </c>
      <c r="N458" s="563"/>
      <c r="O458" s="565"/>
      <c r="P458" s="567">
        <f t="shared" si="1037"/>
        <v>0</v>
      </c>
      <c r="Q458" s="565">
        <f t="shared" ref="Q458" si="1125">+O458-P458</f>
        <v>0</v>
      </c>
      <c r="R458" s="565" t="e">
        <f t="shared" ref="R458" si="1126">+P458/O458</f>
        <v>#DIV/0!</v>
      </c>
      <c r="S458" s="565" t="e">
        <f t="shared" ref="S458:S459" si="1127">+Q458/P458</f>
        <v>#DIV/0!</v>
      </c>
      <c r="T458" s="429"/>
      <c r="U458" s="177"/>
      <c r="V458" s="177"/>
      <c r="W458" s="177"/>
      <c r="X458" s="177"/>
      <c r="Y458" s="177"/>
      <c r="Z458" s="177"/>
      <c r="AA458" s="245"/>
    </row>
    <row r="459" spans="1:27" s="246" customFormat="1" ht="19.899999999999999" customHeight="1">
      <c r="A459" s="245"/>
      <c r="B459" s="673"/>
      <c r="C459" s="553"/>
      <c r="D459" s="597"/>
      <c r="E459" s="571"/>
      <c r="F459" s="184" t="s">
        <v>22</v>
      </c>
      <c r="G459" s="447">
        <v>5.3369999999999997</v>
      </c>
      <c r="H459" s="422"/>
      <c r="I459" s="421">
        <f t="shared" si="1124"/>
        <v>10.404</v>
      </c>
      <c r="J459" s="519"/>
      <c r="K459" s="422">
        <f t="shared" si="996"/>
        <v>10.404</v>
      </c>
      <c r="L459" s="286">
        <f t="shared" si="1024"/>
        <v>0</v>
      </c>
      <c r="M459" s="423" t="s">
        <v>262</v>
      </c>
      <c r="N459" s="564"/>
      <c r="O459" s="565"/>
      <c r="P459" s="568">
        <f t="shared" si="1037"/>
        <v>0</v>
      </c>
      <c r="Q459" s="565"/>
      <c r="R459" s="565"/>
      <c r="S459" s="565" t="e">
        <f t="shared" si="1127"/>
        <v>#DIV/0!</v>
      </c>
      <c r="T459" s="429"/>
      <c r="U459" s="177"/>
      <c r="V459" s="177"/>
      <c r="W459" s="177"/>
      <c r="X459" s="177"/>
      <c r="Y459" s="177"/>
      <c r="Z459" s="177"/>
      <c r="AA459" s="245"/>
    </row>
    <row r="460" spans="1:27" s="246" customFormat="1" ht="19.899999999999999" customHeight="1">
      <c r="A460" s="245"/>
      <c r="B460" s="673"/>
      <c r="C460" s="553"/>
      <c r="D460" s="597"/>
      <c r="E460" s="569" t="s">
        <v>565</v>
      </c>
      <c r="F460" s="184" t="s">
        <v>20</v>
      </c>
      <c r="G460" s="447">
        <v>0.93899999999999995</v>
      </c>
      <c r="H460" s="422"/>
      <c r="I460" s="421">
        <f t="shared" ref="I460" si="1128">G460+H460</f>
        <v>0.93899999999999995</v>
      </c>
      <c r="J460" s="519">
        <v>1.08</v>
      </c>
      <c r="K460" s="422">
        <f t="shared" si="996"/>
        <v>-0.14100000000000013</v>
      </c>
      <c r="L460" s="286">
        <f t="shared" si="1024"/>
        <v>1.1501597444089458</v>
      </c>
      <c r="M460" s="423" t="s">
        <v>262</v>
      </c>
      <c r="N460" s="562">
        <f t="shared" ref="N460:O481" si="1129">G460+G461+G462</f>
        <v>10.672000000000001</v>
      </c>
      <c r="O460" s="565">
        <f t="shared" si="1129"/>
        <v>0</v>
      </c>
      <c r="P460" s="566">
        <f t="shared" si="1037"/>
        <v>10.672000000000001</v>
      </c>
      <c r="Q460" s="565">
        <f t="shared" ref="Q460" si="1130">J460+J461+J462</f>
        <v>1.08</v>
      </c>
      <c r="R460" s="565">
        <f t="shared" ref="R460" si="1131">P460-Q460</f>
        <v>9.5920000000000005</v>
      </c>
      <c r="S460" s="565">
        <f t="shared" ref="S460" si="1132">Q460/P460</f>
        <v>0.10119940029985007</v>
      </c>
      <c r="T460" s="429"/>
      <c r="U460" s="177"/>
      <c r="V460" s="177"/>
      <c r="W460" s="177"/>
      <c r="X460" s="177"/>
      <c r="Y460" s="177"/>
      <c r="Z460" s="177"/>
      <c r="AA460" s="245"/>
    </row>
    <row r="461" spans="1:27" s="246" customFormat="1" ht="19.899999999999999" customHeight="1">
      <c r="B461" s="673"/>
      <c r="C461" s="553"/>
      <c r="D461" s="597"/>
      <c r="E461" s="570"/>
      <c r="F461" s="260" t="s">
        <v>21</v>
      </c>
      <c r="G461" s="447">
        <v>4.3970000000000002</v>
      </c>
      <c r="H461" s="422"/>
      <c r="I461" s="421">
        <f t="shared" ref="I461:I462" si="1133">K460+G461+H461</f>
        <v>4.2560000000000002</v>
      </c>
      <c r="J461" s="519"/>
      <c r="K461" s="422">
        <f t="shared" si="996"/>
        <v>4.2560000000000002</v>
      </c>
      <c r="L461" s="286">
        <f t="shared" si="1024"/>
        <v>0</v>
      </c>
      <c r="M461" s="423" t="s">
        <v>262</v>
      </c>
      <c r="N461" s="563"/>
      <c r="O461" s="565"/>
      <c r="P461" s="567">
        <f t="shared" si="1037"/>
        <v>0</v>
      </c>
      <c r="Q461" s="565">
        <f t="shared" ref="Q461" si="1134">+O461-P461</f>
        <v>0</v>
      </c>
      <c r="R461" s="565" t="e">
        <f t="shared" ref="R461" si="1135">+P461/O461</f>
        <v>#DIV/0!</v>
      </c>
      <c r="S461" s="565" t="e">
        <f t="shared" ref="S461:S462" si="1136">+Q461/P461</f>
        <v>#DIV/0!</v>
      </c>
      <c r="T461" s="429"/>
      <c r="U461" s="177"/>
      <c r="V461" s="177"/>
      <c r="W461" s="177"/>
      <c r="X461" s="177"/>
      <c r="Y461" s="177"/>
      <c r="Z461" s="177"/>
      <c r="AA461" s="245"/>
    </row>
    <row r="462" spans="1:27" s="246" customFormat="1" ht="19.899999999999999" customHeight="1">
      <c r="B462" s="673"/>
      <c r="C462" s="553"/>
      <c r="D462" s="597"/>
      <c r="E462" s="571"/>
      <c r="F462" s="184" t="s">
        <v>22</v>
      </c>
      <c r="G462" s="447">
        <v>5.3360000000000003</v>
      </c>
      <c r="H462" s="422"/>
      <c r="I462" s="421">
        <f t="shared" si="1133"/>
        <v>9.5920000000000005</v>
      </c>
      <c r="J462" s="519"/>
      <c r="K462" s="422">
        <f t="shared" si="996"/>
        <v>9.5920000000000005</v>
      </c>
      <c r="L462" s="286">
        <f t="shared" si="1024"/>
        <v>0</v>
      </c>
      <c r="M462" s="423" t="s">
        <v>262</v>
      </c>
      <c r="N462" s="564"/>
      <c r="O462" s="565"/>
      <c r="P462" s="568">
        <f t="shared" si="1037"/>
        <v>0</v>
      </c>
      <c r="Q462" s="565"/>
      <c r="R462" s="565"/>
      <c r="S462" s="565" t="e">
        <f t="shared" si="1136"/>
        <v>#DIV/0!</v>
      </c>
      <c r="T462" s="429"/>
      <c r="U462" s="177"/>
      <c r="V462" s="177"/>
      <c r="W462" s="177"/>
      <c r="X462" s="177"/>
      <c r="Y462" s="177"/>
      <c r="Z462" s="177"/>
      <c r="AA462" s="245"/>
    </row>
    <row r="463" spans="1:27" s="246" customFormat="1" ht="19.899999999999999" customHeight="1">
      <c r="B463" s="673"/>
      <c r="C463" s="553"/>
      <c r="D463" s="597"/>
      <c r="E463" s="569" t="s">
        <v>566</v>
      </c>
      <c r="F463" s="184" t="s">
        <v>20</v>
      </c>
      <c r="G463" s="447">
        <v>0.93899999999999995</v>
      </c>
      <c r="H463" s="422"/>
      <c r="I463" s="421">
        <f t="shared" ref="I463" si="1137">G463+H463</f>
        <v>0.93899999999999995</v>
      </c>
      <c r="J463" s="519">
        <v>0.4</v>
      </c>
      <c r="K463" s="422">
        <f t="shared" si="996"/>
        <v>0.53899999999999992</v>
      </c>
      <c r="L463" s="286">
        <f t="shared" si="1024"/>
        <v>0.42598509052183181</v>
      </c>
      <c r="M463" s="423" t="s">
        <v>262</v>
      </c>
      <c r="N463" s="562">
        <f t="shared" ref="N463:O463" si="1138">G463+G464+G465</f>
        <v>10.675000000000001</v>
      </c>
      <c r="O463" s="565">
        <f t="shared" si="1138"/>
        <v>0</v>
      </c>
      <c r="P463" s="566">
        <f t="shared" si="1037"/>
        <v>10.675000000000001</v>
      </c>
      <c r="Q463" s="565">
        <f t="shared" ref="Q463" si="1139">J463+J464+J465</f>
        <v>0.4</v>
      </c>
      <c r="R463" s="565">
        <f t="shared" ref="R463" si="1140">P463-Q463</f>
        <v>10.275</v>
      </c>
      <c r="S463" s="565">
        <f t="shared" ref="S463" si="1141">Q463/P463</f>
        <v>3.7470725995316159E-2</v>
      </c>
      <c r="T463" s="429"/>
      <c r="U463" s="177"/>
      <c r="V463" s="177"/>
      <c r="W463" s="177"/>
      <c r="X463" s="177"/>
      <c r="Y463" s="177"/>
      <c r="Z463" s="177"/>
      <c r="AA463" s="245"/>
    </row>
    <row r="464" spans="1:27" s="246" customFormat="1" ht="19.899999999999999" customHeight="1">
      <c r="B464" s="673"/>
      <c r="C464" s="553"/>
      <c r="D464" s="597"/>
      <c r="E464" s="570"/>
      <c r="F464" s="260" t="s">
        <v>21</v>
      </c>
      <c r="G464" s="447">
        <v>4.3979999999999997</v>
      </c>
      <c r="H464" s="422"/>
      <c r="I464" s="421">
        <f t="shared" ref="I464:I465" si="1142">K463+G464+H464</f>
        <v>4.9369999999999994</v>
      </c>
      <c r="J464" s="519"/>
      <c r="K464" s="422">
        <f t="shared" si="996"/>
        <v>4.9369999999999994</v>
      </c>
      <c r="L464" s="286">
        <f t="shared" si="1024"/>
        <v>0</v>
      </c>
      <c r="M464" s="423" t="s">
        <v>262</v>
      </c>
      <c r="N464" s="563"/>
      <c r="O464" s="565"/>
      <c r="P464" s="567">
        <f t="shared" si="1037"/>
        <v>0</v>
      </c>
      <c r="Q464" s="565">
        <f t="shared" ref="Q464" si="1143">+O464-P464</f>
        <v>0</v>
      </c>
      <c r="R464" s="565" t="e">
        <f t="shared" ref="R464" si="1144">+P464/O464</f>
        <v>#DIV/0!</v>
      </c>
      <c r="S464" s="565" t="e">
        <f t="shared" ref="S464:S465" si="1145">+Q464/P464</f>
        <v>#DIV/0!</v>
      </c>
      <c r="T464" s="429"/>
      <c r="U464" s="177"/>
      <c r="V464" s="177"/>
      <c r="W464" s="177"/>
      <c r="X464" s="177"/>
      <c r="Y464" s="177"/>
      <c r="Z464" s="177"/>
      <c r="AA464" s="245"/>
    </row>
    <row r="465" spans="2:27" s="246" customFormat="1" ht="19.899999999999999" customHeight="1">
      <c r="B465" s="673"/>
      <c r="C465" s="553"/>
      <c r="D465" s="597"/>
      <c r="E465" s="571"/>
      <c r="F465" s="184" t="s">
        <v>22</v>
      </c>
      <c r="G465" s="447">
        <v>5.3380000000000001</v>
      </c>
      <c r="H465" s="422"/>
      <c r="I465" s="421">
        <f t="shared" si="1142"/>
        <v>10.274999999999999</v>
      </c>
      <c r="J465" s="519"/>
      <c r="K465" s="422">
        <f t="shared" si="996"/>
        <v>10.274999999999999</v>
      </c>
      <c r="L465" s="286">
        <f t="shared" si="1024"/>
        <v>0</v>
      </c>
      <c r="M465" s="423" t="s">
        <v>262</v>
      </c>
      <c r="N465" s="564"/>
      <c r="O465" s="565"/>
      <c r="P465" s="568">
        <f t="shared" si="1037"/>
        <v>0</v>
      </c>
      <c r="Q465" s="565"/>
      <c r="R465" s="565"/>
      <c r="S465" s="565" t="e">
        <f t="shared" si="1145"/>
        <v>#DIV/0!</v>
      </c>
      <c r="T465" s="429"/>
      <c r="U465" s="177"/>
      <c r="V465" s="177"/>
      <c r="W465" s="177"/>
      <c r="X465" s="177"/>
      <c r="Y465" s="177"/>
      <c r="Z465" s="177"/>
      <c r="AA465" s="245"/>
    </row>
    <row r="466" spans="2:27" s="246" customFormat="1" ht="19.899999999999999" customHeight="1">
      <c r="B466" s="673"/>
      <c r="C466" s="553"/>
      <c r="D466" s="597"/>
      <c r="E466" s="569" t="s">
        <v>567</v>
      </c>
      <c r="F466" s="184" t="s">
        <v>20</v>
      </c>
      <c r="G466" s="447">
        <v>0.93899999999999995</v>
      </c>
      <c r="H466" s="422"/>
      <c r="I466" s="421">
        <f t="shared" ref="I466" si="1146">G466+H466</f>
        <v>0.93899999999999995</v>
      </c>
      <c r="J466" s="519">
        <v>0.189</v>
      </c>
      <c r="K466" s="422">
        <f t="shared" si="996"/>
        <v>0.75</v>
      </c>
      <c r="L466" s="286">
        <f t="shared" si="1024"/>
        <v>0.2012779552715655</v>
      </c>
      <c r="M466" s="423" t="s">
        <v>262</v>
      </c>
      <c r="N466" s="562">
        <f t="shared" ref="N466" si="1147">G466+G467+G468</f>
        <v>10.672000000000001</v>
      </c>
      <c r="O466" s="565">
        <f t="shared" si="1084"/>
        <v>0</v>
      </c>
      <c r="P466" s="566">
        <f t="shared" si="1037"/>
        <v>10.672000000000001</v>
      </c>
      <c r="Q466" s="565">
        <f t="shared" ref="Q466" si="1148">J466+J467+J468</f>
        <v>0.189</v>
      </c>
      <c r="R466" s="565">
        <f t="shared" ref="R466" si="1149">P466-Q466</f>
        <v>10.483000000000001</v>
      </c>
      <c r="S466" s="565">
        <f t="shared" ref="S466" si="1150">Q466/P466</f>
        <v>1.7709895052473761E-2</v>
      </c>
      <c r="T466" s="429"/>
      <c r="U466" s="177"/>
      <c r="V466" s="177"/>
      <c r="W466" s="177"/>
      <c r="X466" s="177"/>
      <c r="Y466" s="177"/>
      <c r="Z466" s="177"/>
      <c r="AA466" s="245"/>
    </row>
    <row r="467" spans="2:27" s="246" customFormat="1" ht="19.899999999999999" customHeight="1">
      <c r="B467" s="673"/>
      <c r="C467" s="553"/>
      <c r="D467" s="597"/>
      <c r="E467" s="570"/>
      <c r="F467" s="260" t="s">
        <v>21</v>
      </c>
      <c r="G467" s="447">
        <v>4.3970000000000002</v>
      </c>
      <c r="H467" s="422"/>
      <c r="I467" s="421">
        <f t="shared" ref="I467:I468" si="1151">K466+G467+H467</f>
        <v>5.1470000000000002</v>
      </c>
      <c r="J467" s="519"/>
      <c r="K467" s="422">
        <f t="shared" si="996"/>
        <v>5.1470000000000002</v>
      </c>
      <c r="L467" s="286">
        <f t="shared" si="1024"/>
        <v>0</v>
      </c>
      <c r="M467" s="423" t="s">
        <v>262</v>
      </c>
      <c r="N467" s="563"/>
      <c r="O467" s="565"/>
      <c r="P467" s="567">
        <f t="shared" si="1037"/>
        <v>0</v>
      </c>
      <c r="Q467" s="565">
        <f t="shared" ref="Q467" si="1152">+O467-P467</f>
        <v>0</v>
      </c>
      <c r="R467" s="565" t="e">
        <f t="shared" ref="R467" si="1153">+P467/O467</f>
        <v>#DIV/0!</v>
      </c>
      <c r="S467" s="565" t="e">
        <f t="shared" ref="S467:S468" si="1154">+Q467/P467</f>
        <v>#DIV/0!</v>
      </c>
      <c r="T467" s="429"/>
      <c r="U467" s="177"/>
      <c r="V467" s="177"/>
      <c r="W467" s="177"/>
      <c r="X467" s="177"/>
      <c r="Y467" s="177"/>
      <c r="Z467" s="177"/>
      <c r="AA467" s="245"/>
    </row>
    <row r="468" spans="2:27" s="246" customFormat="1" ht="19.899999999999999" customHeight="1">
      <c r="B468" s="673"/>
      <c r="C468" s="553"/>
      <c r="D468" s="597"/>
      <c r="E468" s="571"/>
      <c r="F468" s="184" t="s">
        <v>22</v>
      </c>
      <c r="G468" s="447">
        <v>5.3360000000000003</v>
      </c>
      <c r="H468" s="422"/>
      <c r="I468" s="421">
        <f t="shared" si="1151"/>
        <v>10.483000000000001</v>
      </c>
      <c r="J468" s="519"/>
      <c r="K468" s="422">
        <f t="shared" si="996"/>
        <v>10.483000000000001</v>
      </c>
      <c r="L468" s="286">
        <f t="shared" si="1024"/>
        <v>0</v>
      </c>
      <c r="M468" s="423" t="s">
        <v>262</v>
      </c>
      <c r="N468" s="564"/>
      <c r="O468" s="565"/>
      <c r="P468" s="568">
        <f t="shared" si="1037"/>
        <v>0</v>
      </c>
      <c r="Q468" s="565"/>
      <c r="R468" s="565"/>
      <c r="S468" s="565" t="e">
        <f t="shared" si="1154"/>
        <v>#DIV/0!</v>
      </c>
      <c r="T468" s="429"/>
      <c r="U468" s="177"/>
      <c r="V468" s="177"/>
      <c r="W468" s="177"/>
      <c r="X468" s="177"/>
      <c r="Y468" s="177"/>
      <c r="Z468" s="177"/>
      <c r="AA468" s="245"/>
    </row>
    <row r="469" spans="2:27" s="246" customFormat="1" ht="19.899999999999999" customHeight="1">
      <c r="B469" s="673"/>
      <c r="C469" s="553"/>
      <c r="D469" s="597"/>
      <c r="E469" s="569" t="s">
        <v>568</v>
      </c>
      <c r="F469" s="184" t="s">
        <v>20</v>
      </c>
      <c r="G469" s="447">
        <v>0.93899999999999995</v>
      </c>
      <c r="H469" s="422"/>
      <c r="I469" s="421">
        <f t="shared" ref="I469" si="1155">G469+H469</f>
        <v>0.93899999999999995</v>
      </c>
      <c r="J469" s="519"/>
      <c r="K469" s="422">
        <f t="shared" si="996"/>
        <v>0.93899999999999995</v>
      </c>
      <c r="L469" s="286">
        <f t="shared" si="1024"/>
        <v>0</v>
      </c>
      <c r="M469" s="423" t="s">
        <v>262</v>
      </c>
      <c r="N469" s="562">
        <f t="shared" ref="N469" si="1156">G469+G470+G471</f>
        <v>10.675000000000001</v>
      </c>
      <c r="O469" s="565">
        <f t="shared" si="1093"/>
        <v>0</v>
      </c>
      <c r="P469" s="566">
        <f t="shared" si="1037"/>
        <v>10.675000000000001</v>
      </c>
      <c r="Q469" s="565">
        <f t="shared" ref="Q469" si="1157">J469+J470+J471</f>
        <v>0</v>
      </c>
      <c r="R469" s="565">
        <f t="shared" ref="R469" si="1158">P469-Q469</f>
        <v>10.675000000000001</v>
      </c>
      <c r="S469" s="565">
        <f t="shared" ref="S469" si="1159">Q469/P469</f>
        <v>0</v>
      </c>
      <c r="T469" s="429"/>
      <c r="U469" s="177"/>
      <c r="V469" s="177"/>
      <c r="W469" s="177"/>
      <c r="X469" s="177"/>
      <c r="Y469" s="177"/>
      <c r="Z469" s="177"/>
      <c r="AA469" s="245"/>
    </row>
    <row r="470" spans="2:27" s="246" customFormat="1" ht="19.899999999999999" customHeight="1">
      <c r="B470" s="673"/>
      <c r="C470" s="553"/>
      <c r="D470" s="597"/>
      <c r="E470" s="570"/>
      <c r="F470" s="260" t="s">
        <v>21</v>
      </c>
      <c r="G470" s="447">
        <v>4.3979999999999997</v>
      </c>
      <c r="H470" s="422"/>
      <c r="I470" s="421">
        <f t="shared" ref="I470:I471" si="1160">K469+G470+H470</f>
        <v>5.3369999999999997</v>
      </c>
      <c r="J470" s="519"/>
      <c r="K470" s="422">
        <f t="shared" si="996"/>
        <v>5.3369999999999997</v>
      </c>
      <c r="L470" s="286">
        <f t="shared" si="1024"/>
        <v>0</v>
      </c>
      <c r="M470" s="423" t="s">
        <v>262</v>
      </c>
      <c r="N470" s="563"/>
      <c r="O470" s="565"/>
      <c r="P470" s="567">
        <f t="shared" si="1037"/>
        <v>0</v>
      </c>
      <c r="Q470" s="565">
        <f t="shared" ref="Q470" si="1161">+O470-P470</f>
        <v>0</v>
      </c>
      <c r="R470" s="565" t="e">
        <f t="shared" ref="R470" si="1162">+P470/O470</f>
        <v>#DIV/0!</v>
      </c>
      <c r="S470" s="565" t="e">
        <f t="shared" ref="S470:S471" si="1163">+Q470/P470</f>
        <v>#DIV/0!</v>
      </c>
      <c r="T470" s="429"/>
      <c r="U470" s="177"/>
      <c r="V470" s="177"/>
      <c r="W470" s="177"/>
      <c r="X470" s="177"/>
      <c r="Y470" s="177"/>
      <c r="Z470" s="177"/>
      <c r="AA470" s="245"/>
    </row>
    <row r="471" spans="2:27" s="246" customFormat="1" ht="19.899999999999999" customHeight="1">
      <c r="B471" s="673"/>
      <c r="C471" s="553"/>
      <c r="D471" s="597"/>
      <c r="E471" s="571"/>
      <c r="F471" s="184" t="s">
        <v>22</v>
      </c>
      <c r="G471" s="447">
        <v>5.3380000000000001</v>
      </c>
      <c r="H471" s="422"/>
      <c r="I471" s="421">
        <f t="shared" si="1160"/>
        <v>10.675000000000001</v>
      </c>
      <c r="J471" s="519"/>
      <c r="K471" s="422">
        <f t="shared" si="996"/>
        <v>10.675000000000001</v>
      </c>
      <c r="L471" s="286">
        <f t="shared" si="1024"/>
        <v>0</v>
      </c>
      <c r="M471" s="423" t="s">
        <v>262</v>
      </c>
      <c r="N471" s="564"/>
      <c r="O471" s="565"/>
      <c r="P471" s="568">
        <f t="shared" si="1037"/>
        <v>0</v>
      </c>
      <c r="Q471" s="565"/>
      <c r="R471" s="565"/>
      <c r="S471" s="565" t="e">
        <f t="shared" si="1163"/>
        <v>#DIV/0!</v>
      </c>
      <c r="T471" s="429"/>
      <c r="U471" s="177"/>
      <c r="V471" s="177"/>
      <c r="W471" s="177"/>
      <c r="X471" s="177"/>
      <c r="Y471" s="177"/>
      <c r="Z471" s="177"/>
      <c r="AA471" s="245"/>
    </row>
    <row r="472" spans="2:27" s="246" customFormat="1" ht="19.899999999999999" customHeight="1">
      <c r="B472" s="673"/>
      <c r="C472" s="553"/>
      <c r="D472" s="597"/>
      <c r="E472" s="569" t="s">
        <v>569</v>
      </c>
      <c r="F472" s="184" t="s">
        <v>20</v>
      </c>
      <c r="G472" s="447">
        <v>0.93899999999999995</v>
      </c>
      <c r="H472" s="422"/>
      <c r="I472" s="421">
        <f t="shared" ref="I472" si="1164">G472+H472</f>
        <v>0.93899999999999995</v>
      </c>
      <c r="J472" s="519">
        <v>1.31</v>
      </c>
      <c r="K472" s="422">
        <f t="shared" si="996"/>
        <v>-0.37100000000000011</v>
      </c>
      <c r="L472" s="286">
        <f t="shared" si="1024"/>
        <v>1.3951011714589991</v>
      </c>
      <c r="M472" s="423" t="s">
        <v>262</v>
      </c>
      <c r="N472" s="562">
        <f t="shared" ref="N472" si="1165">G472+G473+G474</f>
        <v>10.673999999999999</v>
      </c>
      <c r="O472" s="565">
        <f t="shared" si="1102"/>
        <v>0</v>
      </c>
      <c r="P472" s="566">
        <f t="shared" si="1037"/>
        <v>10.673999999999999</v>
      </c>
      <c r="Q472" s="565">
        <f t="shared" ref="Q472" si="1166">J472+J473+J474</f>
        <v>1.31</v>
      </c>
      <c r="R472" s="565">
        <f t="shared" ref="R472" si="1167">P472-Q472</f>
        <v>9.363999999999999</v>
      </c>
      <c r="S472" s="565">
        <f t="shared" ref="S472" si="1168">Q472/P472</f>
        <v>0.12272812441446507</v>
      </c>
      <c r="T472" s="429"/>
      <c r="U472" s="177"/>
      <c r="V472" s="177"/>
      <c r="W472" s="177"/>
      <c r="X472" s="177"/>
      <c r="Y472" s="177"/>
      <c r="Z472" s="177"/>
      <c r="AA472" s="245"/>
    </row>
    <row r="473" spans="2:27" s="246" customFormat="1" ht="19.899999999999999" customHeight="1">
      <c r="B473" s="673"/>
      <c r="C473" s="553"/>
      <c r="D473" s="597"/>
      <c r="E473" s="570"/>
      <c r="F473" s="260" t="s">
        <v>21</v>
      </c>
      <c r="G473" s="447">
        <v>4.3979999999999997</v>
      </c>
      <c r="H473" s="422"/>
      <c r="I473" s="421">
        <f t="shared" ref="I473:I474" si="1169">K472+G473+H473</f>
        <v>4.0269999999999992</v>
      </c>
      <c r="J473" s="519"/>
      <c r="K473" s="422">
        <f t="shared" si="996"/>
        <v>4.0269999999999992</v>
      </c>
      <c r="L473" s="286">
        <f t="shared" si="1024"/>
        <v>0</v>
      </c>
      <c r="M473" s="423" t="s">
        <v>262</v>
      </c>
      <c r="N473" s="563"/>
      <c r="O473" s="565"/>
      <c r="P473" s="567">
        <f t="shared" si="1037"/>
        <v>0</v>
      </c>
      <c r="Q473" s="565">
        <f t="shared" ref="Q473" si="1170">+O473-P473</f>
        <v>0</v>
      </c>
      <c r="R473" s="565" t="e">
        <f t="shared" ref="R473" si="1171">+P473/O473</f>
        <v>#DIV/0!</v>
      </c>
      <c r="S473" s="565" t="e">
        <f t="shared" ref="S473:S474" si="1172">+Q473/P473</f>
        <v>#DIV/0!</v>
      </c>
      <c r="T473" s="429"/>
      <c r="U473" s="177"/>
      <c r="V473" s="177"/>
      <c r="W473" s="177"/>
      <c r="X473" s="177"/>
      <c r="Y473" s="177"/>
      <c r="Z473" s="177"/>
      <c r="AA473" s="245"/>
    </row>
    <row r="474" spans="2:27" s="246" customFormat="1" ht="19.899999999999999" customHeight="1">
      <c r="B474" s="673"/>
      <c r="C474" s="553"/>
      <c r="D474" s="597"/>
      <c r="E474" s="571"/>
      <c r="F474" s="184" t="s">
        <v>22</v>
      </c>
      <c r="G474" s="447">
        <v>5.3369999999999997</v>
      </c>
      <c r="H474" s="422"/>
      <c r="I474" s="421">
        <f t="shared" si="1169"/>
        <v>9.363999999999999</v>
      </c>
      <c r="J474" s="519"/>
      <c r="K474" s="422">
        <f t="shared" si="996"/>
        <v>9.363999999999999</v>
      </c>
      <c r="L474" s="286">
        <f t="shared" si="1024"/>
        <v>0</v>
      </c>
      <c r="M474" s="423" t="s">
        <v>262</v>
      </c>
      <c r="N474" s="564"/>
      <c r="O474" s="565"/>
      <c r="P474" s="568">
        <f t="shared" si="1037"/>
        <v>0</v>
      </c>
      <c r="Q474" s="565"/>
      <c r="R474" s="565"/>
      <c r="S474" s="565" t="e">
        <f t="shared" si="1172"/>
        <v>#DIV/0!</v>
      </c>
      <c r="T474" s="429"/>
      <c r="U474" s="177"/>
      <c r="V474" s="177"/>
      <c r="W474" s="177"/>
      <c r="X474" s="177"/>
      <c r="Y474" s="177"/>
      <c r="Z474" s="177"/>
      <c r="AA474" s="245"/>
    </row>
    <row r="475" spans="2:27" s="246" customFormat="1" ht="19.899999999999999" customHeight="1">
      <c r="B475" s="673"/>
      <c r="C475" s="553"/>
      <c r="D475" s="597"/>
      <c r="E475" s="569" t="s">
        <v>570</v>
      </c>
      <c r="F475" s="184" t="s">
        <v>20</v>
      </c>
      <c r="G475" s="447">
        <v>0.93899999999999995</v>
      </c>
      <c r="H475" s="422"/>
      <c r="I475" s="421">
        <f t="shared" ref="I475" si="1173">G475+H475</f>
        <v>0.93899999999999995</v>
      </c>
      <c r="J475" s="519"/>
      <c r="K475" s="422">
        <f t="shared" si="996"/>
        <v>0.93899999999999995</v>
      </c>
      <c r="L475" s="286">
        <f t="shared" si="1024"/>
        <v>0</v>
      </c>
      <c r="M475" s="423" t="s">
        <v>262</v>
      </c>
      <c r="N475" s="562">
        <f t="shared" ref="N475" si="1174">G475+G476+G477</f>
        <v>10.673999999999999</v>
      </c>
      <c r="O475" s="565">
        <f t="shared" si="1111"/>
        <v>0</v>
      </c>
      <c r="P475" s="566">
        <f t="shared" si="1037"/>
        <v>10.673999999999999</v>
      </c>
      <c r="Q475" s="565">
        <f t="shared" ref="Q475" si="1175">J475+J476+J477</f>
        <v>0</v>
      </c>
      <c r="R475" s="565">
        <f t="shared" ref="R475" si="1176">P475-Q475</f>
        <v>10.673999999999999</v>
      </c>
      <c r="S475" s="565">
        <f t="shared" ref="S475" si="1177">Q475/P475</f>
        <v>0</v>
      </c>
      <c r="T475" s="429"/>
      <c r="U475" s="177"/>
      <c r="V475" s="177"/>
      <c r="W475" s="177"/>
      <c r="X475" s="177"/>
      <c r="Y475" s="177"/>
      <c r="Z475" s="177"/>
      <c r="AA475" s="245"/>
    </row>
    <row r="476" spans="2:27" s="246" customFormat="1" ht="19.899999999999999" customHeight="1">
      <c r="B476" s="673"/>
      <c r="C476" s="553"/>
      <c r="D476" s="597"/>
      <c r="E476" s="570"/>
      <c r="F476" s="260" t="s">
        <v>21</v>
      </c>
      <c r="G476" s="447">
        <v>4.3979999999999997</v>
      </c>
      <c r="H476" s="422"/>
      <c r="I476" s="421">
        <f t="shared" ref="I476:I477" si="1178">K475+G476+H476</f>
        <v>5.3369999999999997</v>
      </c>
      <c r="J476" s="519"/>
      <c r="K476" s="422">
        <f t="shared" si="996"/>
        <v>5.3369999999999997</v>
      </c>
      <c r="L476" s="286">
        <f t="shared" si="1024"/>
        <v>0</v>
      </c>
      <c r="M476" s="423" t="s">
        <v>262</v>
      </c>
      <c r="N476" s="563"/>
      <c r="O476" s="565"/>
      <c r="P476" s="567">
        <f t="shared" si="1037"/>
        <v>0</v>
      </c>
      <c r="Q476" s="565">
        <f t="shared" ref="Q476" si="1179">+O476-P476</f>
        <v>0</v>
      </c>
      <c r="R476" s="565" t="e">
        <f t="shared" ref="R476" si="1180">+P476/O476</f>
        <v>#DIV/0!</v>
      </c>
      <c r="S476" s="565" t="e">
        <f t="shared" ref="S476:S477" si="1181">+Q476/P476</f>
        <v>#DIV/0!</v>
      </c>
      <c r="T476" s="429"/>
      <c r="U476" s="177"/>
      <c r="V476" s="177"/>
      <c r="W476" s="177"/>
      <c r="X476" s="177"/>
      <c r="Y476" s="177"/>
      <c r="Z476" s="177"/>
      <c r="AA476" s="245"/>
    </row>
    <row r="477" spans="2:27" s="246" customFormat="1" ht="19.899999999999999" customHeight="1">
      <c r="B477" s="673"/>
      <c r="C477" s="553"/>
      <c r="D477" s="597"/>
      <c r="E477" s="571"/>
      <c r="F477" s="184" t="s">
        <v>22</v>
      </c>
      <c r="G477" s="447">
        <v>5.3369999999999997</v>
      </c>
      <c r="H477" s="422"/>
      <c r="I477" s="421">
        <f t="shared" si="1178"/>
        <v>10.673999999999999</v>
      </c>
      <c r="J477" s="519"/>
      <c r="K477" s="422">
        <f t="shared" si="996"/>
        <v>10.673999999999999</v>
      </c>
      <c r="L477" s="286">
        <f t="shared" si="1024"/>
        <v>0</v>
      </c>
      <c r="M477" s="423" t="s">
        <v>262</v>
      </c>
      <c r="N477" s="564"/>
      <c r="O477" s="565"/>
      <c r="P477" s="568">
        <f t="shared" si="1037"/>
        <v>0</v>
      </c>
      <c r="Q477" s="565"/>
      <c r="R477" s="565"/>
      <c r="S477" s="565" t="e">
        <f t="shared" si="1181"/>
        <v>#DIV/0!</v>
      </c>
      <c r="T477" s="429"/>
      <c r="U477" s="177"/>
      <c r="V477" s="177"/>
      <c r="W477" s="177"/>
      <c r="X477" s="177"/>
      <c r="Y477" s="177"/>
      <c r="Z477" s="177"/>
      <c r="AA477" s="245"/>
    </row>
    <row r="478" spans="2:27" s="246" customFormat="1" ht="19.899999999999999" customHeight="1">
      <c r="B478" s="673"/>
      <c r="C478" s="553"/>
      <c r="D478" s="597"/>
      <c r="E478" s="569" t="s">
        <v>571</v>
      </c>
      <c r="F478" s="184" t="s">
        <v>20</v>
      </c>
      <c r="G478" s="447">
        <v>0.94699999999999995</v>
      </c>
      <c r="H478" s="422"/>
      <c r="I478" s="421">
        <f t="shared" ref="I478" si="1182">G478+H478</f>
        <v>0.94699999999999995</v>
      </c>
      <c r="J478" s="519">
        <v>1.62</v>
      </c>
      <c r="K478" s="422">
        <f t="shared" si="996"/>
        <v>-0.67300000000000015</v>
      </c>
      <c r="L478" s="286">
        <f t="shared" si="1024"/>
        <v>1.7106652587117215</v>
      </c>
      <c r="M478" s="423">
        <v>43858</v>
      </c>
      <c r="N478" s="562">
        <f t="shared" ref="N478" si="1183">G478+G479+G480</f>
        <v>10.681000000000001</v>
      </c>
      <c r="O478" s="565">
        <f t="shared" si="1120"/>
        <v>0</v>
      </c>
      <c r="P478" s="566">
        <f t="shared" si="1037"/>
        <v>10.681000000000001</v>
      </c>
      <c r="Q478" s="565">
        <f t="shared" ref="Q478" si="1184">J478+J479+J480</f>
        <v>1.62</v>
      </c>
      <c r="R478" s="565">
        <f t="shared" ref="R478" si="1185">P478-Q478</f>
        <v>9.0609999999999999</v>
      </c>
      <c r="S478" s="565">
        <f t="shared" ref="S478" si="1186">Q478/P478</f>
        <v>0.15167119183597041</v>
      </c>
      <c r="T478" s="429"/>
      <c r="U478" s="177"/>
      <c r="V478" s="177"/>
      <c r="W478" s="177"/>
      <c r="X478" s="177"/>
      <c r="Y478" s="177"/>
      <c r="Z478" s="177"/>
      <c r="AA478" s="245"/>
    </row>
    <row r="479" spans="2:27" s="246" customFormat="1" ht="19.899999999999999" customHeight="1">
      <c r="B479" s="673"/>
      <c r="C479" s="553"/>
      <c r="D479" s="597"/>
      <c r="E479" s="570"/>
      <c r="F479" s="260" t="s">
        <v>21</v>
      </c>
      <c r="G479" s="447">
        <v>4.3979999999999997</v>
      </c>
      <c r="H479" s="422"/>
      <c r="I479" s="421">
        <f t="shared" ref="I479:I480" si="1187">K478+G479+H479</f>
        <v>3.7249999999999996</v>
      </c>
      <c r="J479" s="519"/>
      <c r="K479" s="422">
        <f t="shared" si="996"/>
        <v>3.7249999999999996</v>
      </c>
      <c r="L479" s="286">
        <f t="shared" si="1024"/>
        <v>0</v>
      </c>
      <c r="M479" s="423" t="s">
        <v>262</v>
      </c>
      <c r="N479" s="563"/>
      <c r="O479" s="565"/>
      <c r="P479" s="567">
        <f t="shared" si="1037"/>
        <v>0</v>
      </c>
      <c r="Q479" s="565">
        <f t="shared" ref="Q479" si="1188">+O479-P479</f>
        <v>0</v>
      </c>
      <c r="R479" s="565" t="e">
        <f t="shared" ref="R479" si="1189">+P479/O479</f>
        <v>#DIV/0!</v>
      </c>
      <c r="S479" s="565" t="e">
        <f t="shared" ref="S479:S480" si="1190">+Q479/P479</f>
        <v>#DIV/0!</v>
      </c>
      <c r="T479" s="429"/>
      <c r="U479" s="177"/>
      <c r="V479" s="177"/>
      <c r="W479" s="177"/>
      <c r="X479" s="177"/>
      <c r="Y479" s="177"/>
      <c r="Z479" s="177"/>
      <c r="AA479" s="245"/>
    </row>
    <row r="480" spans="2:27" s="246" customFormat="1" ht="19.899999999999999" customHeight="1">
      <c r="B480" s="673"/>
      <c r="C480" s="553"/>
      <c r="D480" s="598"/>
      <c r="E480" s="571"/>
      <c r="F480" s="184" t="s">
        <v>22</v>
      </c>
      <c r="G480" s="447">
        <v>5.3360000000000003</v>
      </c>
      <c r="H480" s="422"/>
      <c r="I480" s="421">
        <f t="shared" si="1187"/>
        <v>9.0609999999999999</v>
      </c>
      <c r="J480" s="519"/>
      <c r="K480" s="422">
        <f t="shared" ref="K480:K543" si="1191">+I480-J480</f>
        <v>9.0609999999999999</v>
      </c>
      <c r="L480" s="286">
        <f t="shared" si="1024"/>
        <v>0</v>
      </c>
      <c r="M480" s="423" t="s">
        <v>262</v>
      </c>
      <c r="N480" s="564"/>
      <c r="O480" s="565"/>
      <c r="P480" s="568">
        <f t="shared" si="1037"/>
        <v>0</v>
      </c>
      <c r="Q480" s="565"/>
      <c r="R480" s="565"/>
      <c r="S480" s="565" t="e">
        <f t="shared" si="1190"/>
        <v>#DIV/0!</v>
      </c>
      <c r="T480" s="429"/>
      <c r="U480" s="177"/>
      <c r="V480" s="177"/>
      <c r="W480" s="177"/>
      <c r="X480" s="177"/>
      <c r="Y480" s="177"/>
      <c r="Z480" s="177"/>
      <c r="AA480" s="245"/>
    </row>
    <row r="481" spans="1:27" s="174" customFormat="1" ht="15" customHeight="1">
      <c r="B481" s="673"/>
      <c r="C481" s="553"/>
      <c r="D481" s="596" t="s">
        <v>353</v>
      </c>
      <c r="E481" s="572" t="s">
        <v>572</v>
      </c>
      <c r="F481" s="425" t="s">
        <v>20</v>
      </c>
      <c r="G481" s="447">
        <v>0.93899999999999995</v>
      </c>
      <c r="H481" s="422"/>
      <c r="I481" s="421">
        <f t="shared" ref="I481" si="1192">G481+H481</f>
        <v>0.93899999999999995</v>
      </c>
      <c r="J481" s="518">
        <v>0.39200000000000002</v>
      </c>
      <c r="K481" s="422">
        <f t="shared" si="1191"/>
        <v>0.54699999999999993</v>
      </c>
      <c r="L481" s="286">
        <f t="shared" si="1024"/>
        <v>0.41746538871139516</v>
      </c>
      <c r="M481" s="423" t="s">
        <v>262</v>
      </c>
      <c r="N481" s="562">
        <f t="shared" ref="N481" si="1193">G481+G482+G483</f>
        <v>10.672000000000001</v>
      </c>
      <c r="O481" s="565">
        <f t="shared" si="1129"/>
        <v>0</v>
      </c>
      <c r="P481" s="566">
        <f t="shared" si="1037"/>
        <v>10.672000000000001</v>
      </c>
      <c r="Q481" s="565">
        <f t="shared" ref="Q481" si="1194">J481+J482+J483</f>
        <v>0.39200000000000002</v>
      </c>
      <c r="R481" s="565">
        <f t="shared" ref="R481" si="1195">P481-Q481</f>
        <v>10.280000000000001</v>
      </c>
      <c r="S481" s="565">
        <f t="shared" ref="S481" si="1196">Q481/P481</f>
        <v>3.6731634182908549E-2</v>
      </c>
      <c r="T481" s="429"/>
      <c r="U481" s="177"/>
      <c r="V481" s="177"/>
      <c r="W481" s="177"/>
      <c r="X481" s="177"/>
      <c r="Y481" s="177"/>
      <c r="Z481" s="177"/>
      <c r="AA481" s="173"/>
    </row>
    <row r="482" spans="1:27" s="174" customFormat="1" ht="19.899999999999999" customHeight="1">
      <c r="B482" s="673"/>
      <c r="C482" s="553"/>
      <c r="D482" s="597"/>
      <c r="E482" s="573"/>
      <c r="F482" s="260" t="s">
        <v>21</v>
      </c>
      <c r="G482" s="447">
        <v>4.3970000000000002</v>
      </c>
      <c r="H482" s="422"/>
      <c r="I482" s="421">
        <f t="shared" ref="I482:I483" si="1197">K481+G482+H482</f>
        <v>4.944</v>
      </c>
      <c r="J482" s="518"/>
      <c r="K482" s="422">
        <f t="shared" si="1191"/>
        <v>4.944</v>
      </c>
      <c r="L482" s="286">
        <f t="shared" si="1024"/>
        <v>0</v>
      </c>
      <c r="M482" s="423" t="s">
        <v>262</v>
      </c>
      <c r="N482" s="563"/>
      <c r="O482" s="565"/>
      <c r="P482" s="567">
        <f t="shared" si="1037"/>
        <v>0</v>
      </c>
      <c r="Q482" s="565">
        <f t="shared" ref="Q482" si="1198">+O482-P482</f>
        <v>0</v>
      </c>
      <c r="R482" s="565" t="e">
        <f t="shared" ref="R482" si="1199">+P482/O482</f>
        <v>#DIV/0!</v>
      </c>
      <c r="S482" s="565" t="e">
        <f t="shared" ref="S482:S483" si="1200">+Q482/P482</f>
        <v>#DIV/0!</v>
      </c>
      <c r="T482" s="429"/>
      <c r="U482" s="177"/>
      <c r="V482" s="177"/>
      <c r="W482" s="177"/>
      <c r="X482" s="177"/>
      <c r="Y482" s="177"/>
      <c r="Z482" s="177"/>
      <c r="AA482" s="173"/>
    </row>
    <row r="483" spans="1:27" s="246" customFormat="1" ht="19.899999999999999" customHeight="1">
      <c r="B483" s="673"/>
      <c r="C483" s="553"/>
      <c r="D483" s="597"/>
      <c r="E483" s="574"/>
      <c r="F483" s="184" t="s">
        <v>22</v>
      </c>
      <c r="G483" s="447">
        <v>5.3360000000000003</v>
      </c>
      <c r="H483" s="422"/>
      <c r="I483" s="421">
        <f t="shared" si="1197"/>
        <v>10.280000000000001</v>
      </c>
      <c r="J483" s="518"/>
      <c r="K483" s="422">
        <f t="shared" si="1191"/>
        <v>10.280000000000001</v>
      </c>
      <c r="L483" s="286">
        <f t="shared" si="1024"/>
        <v>0</v>
      </c>
      <c r="M483" s="423" t="s">
        <v>262</v>
      </c>
      <c r="N483" s="564"/>
      <c r="O483" s="565"/>
      <c r="P483" s="568">
        <f t="shared" si="1037"/>
        <v>0</v>
      </c>
      <c r="Q483" s="565"/>
      <c r="R483" s="565"/>
      <c r="S483" s="565" t="e">
        <f t="shared" si="1200"/>
        <v>#DIV/0!</v>
      </c>
      <c r="T483" s="429"/>
      <c r="U483" s="177"/>
      <c r="V483" s="177"/>
      <c r="W483" s="177"/>
      <c r="X483" s="177"/>
      <c r="Y483" s="177"/>
      <c r="Z483" s="177"/>
      <c r="AA483" s="245"/>
    </row>
    <row r="484" spans="1:27" s="246" customFormat="1" ht="19.899999999999999" customHeight="1">
      <c r="B484" s="673"/>
      <c r="C484" s="553"/>
      <c r="D484" s="597"/>
      <c r="E484" s="572" t="s">
        <v>573</v>
      </c>
      <c r="F484" s="184" t="s">
        <v>20</v>
      </c>
      <c r="G484" s="447">
        <v>0.93899999999999995</v>
      </c>
      <c r="H484" s="422"/>
      <c r="I484" s="421">
        <f t="shared" ref="I484" si="1201">G484+H484</f>
        <v>0.93899999999999995</v>
      </c>
      <c r="J484" s="518">
        <v>1.2150000000000001</v>
      </c>
      <c r="K484" s="422">
        <f t="shared" si="1191"/>
        <v>-0.27600000000000013</v>
      </c>
      <c r="L484" s="286">
        <f t="shared" si="1024"/>
        <v>1.2939297124600642</v>
      </c>
      <c r="M484" s="423">
        <v>43858</v>
      </c>
      <c r="N484" s="562">
        <f t="shared" ref="N484:O484" si="1202">G484+G485+G486</f>
        <v>10.672000000000001</v>
      </c>
      <c r="O484" s="565">
        <f t="shared" si="1202"/>
        <v>0</v>
      </c>
      <c r="P484" s="566">
        <f t="shared" si="1037"/>
        <v>10.672000000000001</v>
      </c>
      <c r="Q484" s="565">
        <f t="shared" ref="Q484" si="1203">J484+J485+J486</f>
        <v>1.2150000000000001</v>
      </c>
      <c r="R484" s="565">
        <f t="shared" ref="R484" si="1204">P484-Q484</f>
        <v>9.4570000000000007</v>
      </c>
      <c r="S484" s="565">
        <f t="shared" ref="S484" si="1205">Q484/P484</f>
        <v>0.11384932533733133</v>
      </c>
      <c r="T484" s="429"/>
      <c r="U484" s="177"/>
      <c r="V484" s="177"/>
      <c r="W484" s="177"/>
      <c r="X484" s="177"/>
      <c r="Y484" s="177"/>
      <c r="Z484" s="177"/>
      <c r="AA484" s="245"/>
    </row>
    <row r="485" spans="1:27" s="246" customFormat="1" ht="19.899999999999999" customHeight="1">
      <c r="B485" s="673"/>
      <c r="C485" s="553"/>
      <c r="D485" s="597"/>
      <c r="E485" s="573"/>
      <c r="F485" s="260" t="s">
        <v>21</v>
      </c>
      <c r="G485" s="447">
        <v>4.3970000000000002</v>
      </c>
      <c r="H485" s="422"/>
      <c r="I485" s="421">
        <f t="shared" ref="I485:I486" si="1206">K484+G485+H485</f>
        <v>4.1210000000000004</v>
      </c>
      <c r="J485" s="518"/>
      <c r="K485" s="422">
        <f t="shared" si="1191"/>
        <v>4.1210000000000004</v>
      </c>
      <c r="L485" s="286">
        <f t="shared" si="1024"/>
        <v>0</v>
      </c>
      <c r="M485" s="423" t="s">
        <v>262</v>
      </c>
      <c r="N485" s="563"/>
      <c r="O485" s="565"/>
      <c r="P485" s="567">
        <f t="shared" si="1037"/>
        <v>0</v>
      </c>
      <c r="Q485" s="565">
        <f t="shared" ref="Q485" si="1207">+O485-P485</f>
        <v>0</v>
      </c>
      <c r="R485" s="565" t="e">
        <f t="shared" ref="R485" si="1208">+P485/O485</f>
        <v>#DIV/0!</v>
      </c>
      <c r="S485" s="565" t="e">
        <f t="shared" ref="S485:S486" si="1209">+Q485/P485</f>
        <v>#DIV/0!</v>
      </c>
      <c r="T485" s="429"/>
      <c r="U485" s="177"/>
      <c r="V485" s="177"/>
      <c r="W485" s="177"/>
      <c r="X485" s="177"/>
      <c r="Y485" s="177"/>
      <c r="Z485" s="177"/>
      <c r="AA485" s="245"/>
    </row>
    <row r="486" spans="1:27" s="246" customFormat="1" ht="19.899999999999999" customHeight="1">
      <c r="B486" s="673"/>
      <c r="C486" s="553"/>
      <c r="D486" s="597"/>
      <c r="E486" s="574"/>
      <c r="F486" s="184" t="s">
        <v>22</v>
      </c>
      <c r="G486" s="447">
        <v>5.3360000000000003</v>
      </c>
      <c r="H486" s="422"/>
      <c r="I486" s="421">
        <f t="shared" si="1206"/>
        <v>9.4570000000000007</v>
      </c>
      <c r="J486" s="518"/>
      <c r="K486" s="422">
        <f t="shared" si="1191"/>
        <v>9.4570000000000007</v>
      </c>
      <c r="L486" s="286">
        <f t="shared" si="1024"/>
        <v>0</v>
      </c>
      <c r="M486" s="423" t="s">
        <v>262</v>
      </c>
      <c r="N486" s="564"/>
      <c r="O486" s="565"/>
      <c r="P486" s="568">
        <f t="shared" si="1037"/>
        <v>0</v>
      </c>
      <c r="Q486" s="565"/>
      <c r="R486" s="565"/>
      <c r="S486" s="565" t="e">
        <f t="shared" si="1209"/>
        <v>#DIV/0!</v>
      </c>
      <c r="T486" s="429"/>
      <c r="U486" s="177"/>
      <c r="V486" s="177"/>
      <c r="W486" s="177"/>
      <c r="X486" s="177"/>
      <c r="Y486" s="177"/>
      <c r="Z486" s="177"/>
      <c r="AA486" s="245"/>
    </row>
    <row r="487" spans="1:27" s="246" customFormat="1" ht="19.899999999999999" customHeight="1">
      <c r="B487" s="673"/>
      <c r="C487" s="553"/>
      <c r="D487" s="597"/>
      <c r="E487" s="572" t="s">
        <v>574</v>
      </c>
      <c r="F487" s="184" t="s">
        <v>20</v>
      </c>
      <c r="G487" s="447">
        <v>0.93899999999999995</v>
      </c>
      <c r="H487" s="422"/>
      <c r="I487" s="421">
        <f t="shared" ref="I487" si="1210">G487+H487</f>
        <v>0.93899999999999995</v>
      </c>
      <c r="J487" s="518">
        <v>0.5</v>
      </c>
      <c r="K487" s="422">
        <f t="shared" si="1191"/>
        <v>0.43899999999999995</v>
      </c>
      <c r="L487" s="286">
        <f t="shared" si="1024"/>
        <v>0.53248136315228967</v>
      </c>
      <c r="M487" s="423" t="s">
        <v>262</v>
      </c>
      <c r="N487" s="562">
        <f t="shared" ref="N487:O508" si="1211">G487+G488+G489</f>
        <v>10.672000000000001</v>
      </c>
      <c r="O487" s="565">
        <f t="shared" si="1211"/>
        <v>0</v>
      </c>
      <c r="P487" s="566">
        <f t="shared" si="1037"/>
        <v>10.672000000000001</v>
      </c>
      <c r="Q487" s="565">
        <f t="shared" ref="Q487" si="1212">J487+J488+J489</f>
        <v>0.5</v>
      </c>
      <c r="R487" s="565">
        <f t="shared" ref="R487" si="1213">P487-Q487</f>
        <v>10.172000000000001</v>
      </c>
      <c r="S487" s="565">
        <f t="shared" ref="S487" si="1214">Q487/P487</f>
        <v>4.685157421289355E-2</v>
      </c>
      <c r="T487" s="429"/>
      <c r="U487" s="177"/>
      <c r="V487" s="177"/>
      <c r="W487" s="177"/>
      <c r="X487" s="177"/>
      <c r="Y487" s="177"/>
      <c r="Z487" s="177"/>
      <c r="AA487" s="245"/>
    </row>
    <row r="488" spans="1:27" s="246" customFormat="1" ht="19.899999999999999" customHeight="1">
      <c r="B488" s="673"/>
      <c r="C488" s="553"/>
      <c r="D488" s="597"/>
      <c r="E488" s="573"/>
      <c r="F488" s="260" t="s">
        <v>21</v>
      </c>
      <c r="G488" s="447">
        <v>4.3970000000000002</v>
      </c>
      <c r="H488" s="422"/>
      <c r="I488" s="421">
        <f t="shared" ref="I488:I489" si="1215">K487+G488+H488</f>
        <v>4.8360000000000003</v>
      </c>
      <c r="J488" s="518"/>
      <c r="K488" s="422">
        <f t="shared" si="1191"/>
        <v>4.8360000000000003</v>
      </c>
      <c r="L488" s="286">
        <f t="shared" si="1024"/>
        <v>0</v>
      </c>
      <c r="M488" s="423" t="s">
        <v>262</v>
      </c>
      <c r="N488" s="563"/>
      <c r="O488" s="565"/>
      <c r="P488" s="567">
        <f t="shared" si="1037"/>
        <v>0</v>
      </c>
      <c r="Q488" s="565">
        <f t="shared" ref="Q488" si="1216">+O488-P488</f>
        <v>0</v>
      </c>
      <c r="R488" s="565" t="e">
        <f t="shared" ref="R488" si="1217">+P488/O488</f>
        <v>#DIV/0!</v>
      </c>
      <c r="S488" s="565" t="e">
        <f t="shared" ref="S488:S489" si="1218">+Q488/P488</f>
        <v>#DIV/0!</v>
      </c>
      <c r="T488" s="429"/>
      <c r="U488" s="177"/>
      <c r="V488" s="177"/>
      <c r="W488" s="177"/>
      <c r="X488" s="177"/>
      <c r="Y488" s="177"/>
      <c r="Z488" s="177"/>
      <c r="AA488" s="245"/>
    </row>
    <row r="489" spans="1:27" s="246" customFormat="1" ht="19.899999999999999" customHeight="1">
      <c r="A489" s="245"/>
      <c r="B489" s="673"/>
      <c r="C489" s="553"/>
      <c r="D489" s="597"/>
      <c r="E489" s="574"/>
      <c r="F489" s="184" t="s">
        <v>22</v>
      </c>
      <c r="G489" s="447">
        <v>5.3360000000000003</v>
      </c>
      <c r="H489" s="422"/>
      <c r="I489" s="421">
        <f t="shared" si="1215"/>
        <v>10.172000000000001</v>
      </c>
      <c r="J489" s="518"/>
      <c r="K489" s="422">
        <f t="shared" si="1191"/>
        <v>10.172000000000001</v>
      </c>
      <c r="L489" s="286">
        <f t="shared" ref="L489:L552" si="1219">J489/I489</f>
        <v>0</v>
      </c>
      <c r="M489" s="423" t="s">
        <v>262</v>
      </c>
      <c r="N489" s="564"/>
      <c r="O489" s="565"/>
      <c r="P489" s="568">
        <f t="shared" si="1037"/>
        <v>0</v>
      </c>
      <c r="Q489" s="565"/>
      <c r="R489" s="565"/>
      <c r="S489" s="565" t="e">
        <f t="shared" si="1218"/>
        <v>#DIV/0!</v>
      </c>
      <c r="T489" s="429"/>
      <c r="U489" s="177"/>
      <c r="V489" s="177"/>
      <c r="W489" s="177"/>
      <c r="X489" s="177"/>
      <c r="Y489" s="177"/>
      <c r="Z489" s="177"/>
      <c r="AA489" s="245"/>
    </row>
    <row r="490" spans="1:27" s="246" customFormat="1" ht="19.899999999999999" customHeight="1">
      <c r="A490" s="245"/>
      <c r="B490" s="673"/>
      <c r="C490" s="553"/>
      <c r="D490" s="597"/>
      <c r="E490" s="572" t="s">
        <v>575</v>
      </c>
      <c r="F490" s="184" t="s">
        <v>20</v>
      </c>
      <c r="G490" s="447">
        <v>0.93899999999999995</v>
      </c>
      <c r="H490" s="422"/>
      <c r="I490" s="421">
        <f t="shared" ref="I490" si="1220">G490+H490</f>
        <v>0.93899999999999995</v>
      </c>
      <c r="J490" s="518">
        <v>0.35099999999999998</v>
      </c>
      <c r="K490" s="422">
        <f t="shared" si="1191"/>
        <v>0.58799999999999997</v>
      </c>
      <c r="L490" s="286">
        <f t="shared" si="1219"/>
        <v>0.37380191693290737</v>
      </c>
      <c r="M490" s="423" t="s">
        <v>262</v>
      </c>
      <c r="N490" s="562">
        <f t="shared" ref="N490:O511" si="1221">G490+G491+G492</f>
        <v>10.673999999999999</v>
      </c>
      <c r="O490" s="565">
        <f t="shared" si="1221"/>
        <v>0</v>
      </c>
      <c r="P490" s="566">
        <f t="shared" si="1037"/>
        <v>10.673999999999999</v>
      </c>
      <c r="Q490" s="565">
        <f t="shared" ref="Q490" si="1222">J490+J491+J492</f>
        <v>0.35099999999999998</v>
      </c>
      <c r="R490" s="565">
        <f t="shared" ref="R490" si="1223">P490-Q490</f>
        <v>10.323</v>
      </c>
      <c r="S490" s="565">
        <f t="shared" ref="S490" si="1224">Q490/P490</f>
        <v>3.2883642495784147E-2</v>
      </c>
      <c r="T490" s="429"/>
      <c r="U490" s="177"/>
      <c r="V490" s="177"/>
      <c r="W490" s="177"/>
      <c r="X490" s="177"/>
      <c r="Y490" s="177"/>
      <c r="Z490" s="177"/>
      <c r="AA490" s="245"/>
    </row>
    <row r="491" spans="1:27" s="246" customFormat="1" ht="19.899999999999999" customHeight="1">
      <c r="B491" s="673"/>
      <c r="C491" s="553"/>
      <c r="D491" s="597"/>
      <c r="E491" s="573"/>
      <c r="F491" s="260" t="s">
        <v>21</v>
      </c>
      <c r="G491" s="447">
        <v>4.3979999999999997</v>
      </c>
      <c r="H491" s="422"/>
      <c r="I491" s="421">
        <f t="shared" ref="I491:I492" si="1225">K490+G491+H491</f>
        <v>4.9859999999999998</v>
      </c>
      <c r="J491" s="518"/>
      <c r="K491" s="422">
        <f t="shared" si="1191"/>
        <v>4.9859999999999998</v>
      </c>
      <c r="L491" s="286">
        <f t="shared" si="1219"/>
        <v>0</v>
      </c>
      <c r="M491" s="423" t="s">
        <v>262</v>
      </c>
      <c r="N491" s="563"/>
      <c r="O491" s="565"/>
      <c r="P491" s="567">
        <f t="shared" si="1037"/>
        <v>0</v>
      </c>
      <c r="Q491" s="565">
        <f t="shared" ref="Q491" si="1226">+O491-P491</f>
        <v>0</v>
      </c>
      <c r="R491" s="565" t="e">
        <f t="shared" ref="R491" si="1227">+P491/O491</f>
        <v>#DIV/0!</v>
      </c>
      <c r="S491" s="565" t="e">
        <f t="shared" ref="S491:S492" si="1228">+Q491/P491</f>
        <v>#DIV/0!</v>
      </c>
      <c r="T491" s="429"/>
      <c r="U491" s="177"/>
      <c r="V491" s="177"/>
      <c r="W491" s="177"/>
      <c r="X491" s="177"/>
      <c r="Y491" s="177"/>
      <c r="Z491" s="177"/>
      <c r="AA491" s="245"/>
    </row>
    <row r="492" spans="1:27" s="246" customFormat="1" ht="19.899999999999999" customHeight="1">
      <c r="B492" s="673"/>
      <c r="C492" s="553"/>
      <c r="D492" s="597"/>
      <c r="E492" s="574"/>
      <c r="F492" s="184" t="s">
        <v>22</v>
      </c>
      <c r="G492" s="447">
        <v>5.3369999999999997</v>
      </c>
      <c r="H492" s="422"/>
      <c r="I492" s="421">
        <f t="shared" si="1225"/>
        <v>10.323</v>
      </c>
      <c r="J492" s="518"/>
      <c r="K492" s="422">
        <f t="shared" si="1191"/>
        <v>10.323</v>
      </c>
      <c r="L492" s="286">
        <f t="shared" si="1219"/>
        <v>0</v>
      </c>
      <c r="M492" s="423" t="s">
        <v>262</v>
      </c>
      <c r="N492" s="564"/>
      <c r="O492" s="565"/>
      <c r="P492" s="568">
        <f t="shared" si="1037"/>
        <v>0</v>
      </c>
      <c r="Q492" s="565"/>
      <c r="R492" s="565"/>
      <c r="S492" s="565" t="e">
        <f t="shared" si="1228"/>
        <v>#DIV/0!</v>
      </c>
      <c r="T492" s="429"/>
      <c r="U492" s="177"/>
      <c r="V492" s="177"/>
      <c r="W492" s="177"/>
      <c r="X492" s="177"/>
      <c r="Y492" s="177"/>
      <c r="Z492" s="177"/>
      <c r="AA492" s="245"/>
    </row>
    <row r="493" spans="1:27" s="246" customFormat="1" ht="19.899999999999999" customHeight="1">
      <c r="B493" s="673"/>
      <c r="C493" s="553"/>
      <c r="D493" s="597"/>
      <c r="E493" s="572" t="s">
        <v>576</v>
      </c>
      <c r="F493" s="184" t="s">
        <v>20</v>
      </c>
      <c r="G493" s="447">
        <v>0.93899999999999995</v>
      </c>
      <c r="H493" s="422"/>
      <c r="I493" s="421">
        <f t="shared" ref="I493" si="1229">G493+H493</f>
        <v>0.93899999999999995</v>
      </c>
      <c r="J493" s="518">
        <v>1.403</v>
      </c>
      <c r="K493" s="422">
        <f t="shared" si="1191"/>
        <v>-0.46400000000000008</v>
      </c>
      <c r="L493" s="286">
        <f t="shared" si="1219"/>
        <v>1.4941427050053249</v>
      </c>
      <c r="M493" s="423">
        <v>43858</v>
      </c>
      <c r="N493" s="562">
        <f t="shared" ref="N493:O514" si="1230">G493+G494+G495</f>
        <v>10.672000000000001</v>
      </c>
      <c r="O493" s="565">
        <f t="shared" si="1230"/>
        <v>0</v>
      </c>
      <c r="P493" s="566">
        <f t="shared" ref="P493:P556" si="1231">+N493+O493</f>
        <v>10.672000000000001</v>
      </c>
      <c r="Q493" s="565">
        <f t="shared" ref="Q493" si="1232">J493+J494+J495</f>
        <v>1.403</v>
      </c>
      <c r="R493" s="565">
        <f t="shared" ref="R493" si="1233">P493-Q493</f>
        <v>9.2690000000000001</v>
      </c>
      <c r="S493" s="565">
        <f t="shared" ref="S493" si="1234">Q493/P493</f>
        <v>0.13146551724137931</v>
      </c>
      <c r="T493" s="429"/>
      <c r="U493" s="177"/>
      <c r="V493" s="177"/>
      <c r="W493" s="177"/>
      <c r="X493" s="177"/>
      <c r="Y493" s="177"/>
      <c r="Z493" s="177"/>
      <c r="AA493" s="245"/>
    </row>
    <row r="494" spans="1:27" s="246" customFormat="1" ht="19.899999999999999" customHeight="1">
      <c r="B494" s="673"/>
      <c r="C494" s="553"/>
      <c r="D494" s="597"/>
      <c r="E494" s="573"/>
      <c r="F494" s="260" t="s">
        <v>21</v>
      </c>
      <c r="G494" s="447">
        <v>4.3970000000000002</v>
      </c>
      <c r="H494" s="422"/>
      <c r="I494" s="421">
        <f t="shared" ref="I494:I495" si="1235">K493+G494+H494</f>
        <v>3.9330000000000003</v>
      </c>
      <c r="J494" s="518"/>
      <c r="K494" s="422">
        <f t="shared" si="1191"/>
        <v>3.9330000000000003</v>
      </c>
      <c r="L494" s="286">
        <f t="shared" si="1219"/>
        <v>0</v>
      </c>
      <c r="M494" s="423" t="s">
        <v>262</v>
      </c>
      <c r="N494" s="563"/>
      <c r="O494" s="565"/>
      <c r="P494" s="567">
        <f t="shared" si="1231"/>
        <v>0</v>
      </c>
      <c r="Q494" s="565">
        <f t="shared" ref="Q494" si="1236">+O494-P494</f>
        <v>0</v>
      </c>
      <c r="R494" s="565" t="e">
        <f t="shared" ref="R494" si="1237">+P494/O494</f>
        <v>#DIV/0!</v>
      </c>
      <c r="S494" s="565" t="e">
        <f t="shared" ref="S494:S495" si="1238">+Q494/P494</f>
        <v>#DIV/0!</v>
      </c>
      <c r="T494" s="429"/>
      <c r="U494" s="177"/>
      <c r="V494" s="177"/>
      <c r="W494" s="177"/>
      <c r="X494" s="177"/>
      <c r="Y494" s="177"/>
      <c r="Z494" s="177"/>
      <c r="AA494" s="245"/>
    </row>
    <row r="495" spans="1:27" s="246" customFormat="1" ht="19.899999999999999" customHeight="1">
      <c r="B495" s="673"/>
      <c r="C495" s="553"/>
      <c r="D495" s="597"/>
      <c r="E495" s="574"/>
      <c r="F495" s="184" t="s">
        <v>22</v>
      </c>
      <c r="G495" s="447">
        <v>5.3360000000000003</v>
      </c>
      <c r="H495" s="422"/>
      <c r="I495" s="421">
        <f t="shared" si="1235"/>
        <v>9.2690000000000001</v>
      </c>
      <c r="J495" s="518"/>
      <c r="K495" s="422">
        <f t="shared" si="1191"/>
        <v>9.2690000000000001</v>
      </c>
      <c r="L495" s="286">
        <f t="shared" si="1219"/>
        <v>0</v>
      </c>
      <c r="M495" s="423" t="s">
        <v>262</v>
      </c>
      <c r="N495" s="564"/>
      <c r="O495" s="565"/>
      <c r="P495" s="568">
        <f t="shared" si="1231"/>
        <v>0</v>
      </c>
      <c r="Q495" s="565"/>
      <c r="R495" s="565"/>
      <c r="S495" s="565" t="e">
        <f t="shared" si="1238"/>
        <v>#DIV/0!</v>
      </c>
      <c r="T495" s="429"/>
      <c r="U495" s="177"/>
      <c r="V495" s="177"/>
      <c r="W495" s="177"/>
      <c r="X495" s="177"/>
      <c r="Y495" s="177"/>
      <c r="Z495" s="177"/>
      <c r="AA495" s="245"/>
    </row>
    <row r="496" spans="1:27" s="246" customFormat="1" ht="19.899999999999999" customHeight="1">
      <c r="B496" s="673"/>
      <c r="C496" s="553"/>
      <c r="D496" s="597"/>
      <c r="E496" s="572" t="s">
        <v>633</v>
      </c>
      <c r="F496" s="184" t="s">
        <v>20</v>
      </c>
      <c r="G496" s="447">
        <v>0.93899999999999995</v>
      </c>
      <c r="H496" s="422"/>
      <c r="I496" s="421">
        <f t="shared" ref="I496" si="1239">G496+H496</f>
        <v>0.93899999999999995</v>
      </c>
      <c r="J496" s="518"/>
      <c r="K496" s="422">
        <f t="shared" si="1191"/>
        <v>0.93899999999999995</v>
      </c>
      <c r="L496" s="286">
        <f t="shared" si="1219"/>
        <v>0</v>
      </c>
      <c r="M496" s="423" t="s">
        <v>262</v>
      </c>
      <c r="N496" s="562">
        <f t="shared" ref="N496:O517" si="1240">G496+G497+G498</f>
        <v>10.675000000000001</v>
      </c>
      <c r="O496" s="565">
        <f t="shared" si="1240"/>
        <v>0</v>
      </c>
      <c r="P496" s="566">
        <f t="shared" si="1231"/>
        <v>10.675000000000001</v>
      </c>
      <c r="Q496" s="565">
        <f t="shared" ref="Q496" si="1241">J496+J497+J498</f>
        <v>0</v>
      </c>
      <c r="R496" s="565">
        <f t="shared" ref="R496" si="1242">P496-Q496</f>
        <v>10.675000000000001</v>
      </c>
      <c r="S496" s="565">
        <f t="shared" ref="S496" si="1243">Q496/P496</f>
        <v>0</v>
      </c>
      <c r="T496" s="429"/>
      <c r="U496" s="177"/>
      <c r="V496" s="177"/>
      <c r="W496" s="177"/>
      <c r="X496" s="177"/>
      <c r="Y496" s="177"/>
      <c r="Z496" s="177"/>
      <c r="AA496" s="245"/>
    </row>
    <row r="497" spans="2:27" s="246" customFormat="1" ht="19.899999999999999" customHeight="1">
      <c r="B497" s="673"/>
      <c r="C497" s="553"/>
      <c r="D497" s="597"/>
      <c r="E497" s="573"/>
      <c r="F497" s="260" t="s">
        <v>21</v>
      </c>
      <c r="G497" s="447">
        <v>4.3979999999999997</v>
      </c>
      <c r="H497" s="422"/>
      <c r="I497" s="421">
        <f t="shared" ref="I497:I498" si="1244">K496+G497+H497</f>
        <v>5.3369999999999997</v>
      </c>
      <c r="J497" s="518"/>
      <c r="K497" s="422">
        <f t="shared" si="1191"/>
        <v>5.3369999999999997</v>
      </c>
      <c r="L497" s="286">
        <f t="shared" si="1219"/>
        <v>0</v>
      </c>
      <c r="M497" s="423" t="s">
        <v>262</v>
      </c>
      <c r="N497" s="563"/>
      <c r="O497" s="565"/>
      <c r="P497" s="567">
        <f t="shared" si="1231"/>
        <v>0</v>
      </c>
      <c r="Q497" s="565">
        <f t="shared" ref="Q497" si="1245">+O497-P497</f>
        <v>0</v>
      </c>
      <c r="R497" s="565" t="e">
        <f t="shared" ref="R497" si="1246">+P497/O497</f>
        <v>#DIV/0!</v>
      </c>
      <c r="S497" s="565" t="e">
        <f t="shared" ref="S497:S498" si="1247">+Q497/P497</f>
        <v>#DIV/0!</v>
      </c>
      <c r="T497" s="429"/>
      <c r="U497" s="177"/>
      <c r="V497" s="177"/>
      <c r="W497" s="177"/>
      <c r="X497" s="177"/>
      <c r="Y497" s="177"/>
      <c r="Z497" s="177"/>
      <c r="AA497" s="245"/>
    </row>
    <row r="498" spans="2:27" s="246" customFormat="1" ht="19.899999999999999" customHeight="1">
      <c r="B498" s="673"/>
      <c r="C498" s="553"/>
      <c r="D498" s="597"/>
      <c r="E498" s="574"/>
      <c r="F498" s="184" t="s">
        <v>22</v>
      </c>
      <c r="G498" s="447">
        <v>5.3380000000000001</v>
      </c>
      <c r="H498" s="422"/>
      <c r="I498" s="421">
        <f t="shared" si="1244"/>
        <v>10.675000000000001</v>
      </c>
      <c r="J498" s="518"/>
      <c r="K498" s="422">
        <f t="shared" si="1191"/>
        <v>10.675000000000001</v>
      </c>
      <c r="L498" s="286">
        <f t="shared" si="1219"/>
        <v>0</v>
      </c>
      <c r="M498" s="423" t="s">
        <v>262</v>
      </c>
      <c r="N498" s="564"/>
      <c r="O498" s="565"/>
      <c r="P498" s="568">
        <f t="shared" si="1231"/>
        <v>0</v>
      </c>
      <c r="Q498" s="565"/>
      <c r="R498" s="565"/>
      <c r="S498" s="565" t="e">
        <f t="shared" si="1247"/>
        <v>#DIV/0!</v>
      </c>
      <c r="T498" s="429"/>
      <c r="U498" s="177"/>
      <c r="V498" s="177"/>
      <c r="W498" s="177"/>
      <c r="X498" s="177"/>
      <c r="Y498" s="177"/>
      <c r="Z498" s="177"/>
      <c r="AA498" s="245"/>
    </row>
    <row r="499" spans="2:27" s="246" customFormat="1" ht="19.899999999999999" customHeight="1">
      <c r="B499" s="673"/>
      <c r="C499" s="553"/>
      <c r="D499" s="597"/>
      <c r="E499" s="572" t="s">
        <v>577</v>
      </c>
      <c r="F499" s="184" t="s">
        <v>20</v>
      </c>
      <c r="G499" s="447">
        <v>0.93899999999999995</v>
      </c>
      <c r="H499" s="422"/>
      <c r="I499" s="421">
        <f t="shared" ref="I499" si="1248">G499+H499</f>
        <v>0.93899999999999995</v>
      </c>
      <c r="J499" s="518">
        <v>1.5710000000000002</v>
      </c>
      <c r="K499" s="422">
        <f t="shared" si="1191"/>
        <v>-0.63200000000000023</v>
      </c>
      <c r="L499" s="286">
        <f t="shared" si="1219"/>
        <v>1.6730564430244945</v>
      </c>
      <c r="M499" s="423" t="s">
        <v>262</v>
      </c>
      <c r="N499" s="562">
        <f t="shared" ref="N499:O520" si="1249">G499+G500+G501</f>
        <v>10.673</v>
      </c>
      <c r="O499" s="565">
        <f t="shared" si="1249"/>
        <v>0</v>
      </c>
      <c r="P499" s="566">
        <f t="shared" si="1231"/>
        <v>10.673</v>
      </c>
      <c r="Q499" s="565">
        <f t="shared" ref="Q499" si="1250">J499+J500+J501</f>
        <v>1.5710000000000002</v>
      </c>
      <c r="R499" s="565">
        <f t="shared" ref="R499" si="1251">P499-Q499</f>
        <v>9.1020000000000003</v>
      </c>
      <c r="S499" s="565">
        <f t="shared" ref="S499" si="1252">Q499/P499</f>
        <v>0.14719385364939569</v>
      </c>
      <c r="T499" s="429"/>
      <c r="U499" s="177"/>
      <c r="V499" s="177"/>
      <c r="W499" s="177"/>
      <c r="X499" s="177"/>
      <c r="Y499" s="177"/>
      <c r="Z499" s="177"/>
      <c r="AA499" s="245"/>
    </row>
    <row r="500" spans="2:27" s="246" customFormat="1" ht="19.899999999999999" customHeight="1">
      <c r="B500" s="673"/>
      <c r="C500" s="553"/>
      <c r="D500" s="597"/>
      <c r="E500" s="573"/>
      <c r="F500" s="260" t="s">
        <v>21</v>
      </c>
      <c r="G500" s="447">
        <v>4.3970000000000002</v>
      </c>
      <c r="H500" s="422"/>
      <c r="I500" s="421">
        <f t="shared" ref="I500:I501" si="1253">K499+G500+H500</f>
        <v>3.7650000000000001</v>
      </c>
      <c r="J500" s="518"/>
      <c r="K500" s="422">
        <f t="shared" si="1191"/>
        <v>3.7650000000000001</v>
      </c>
      <c r="L500" s="286">
        <f t="shared" si="1219"/>
        <v>0</v>
      </c>
      <c r="M500" s="423" t="s">
        <v>262</v>
      </c>
      <c r="N500" s="563"/>
      <c r="O500" s="565"/>
      <c r="P500" s="567">
        <f t="shared" si="1231"/>
        <v>0</v>
      </c>
      <c r="Q500" s="565">
        <f t="shared" ref="Q500" si="1254">+O500-P500</f>
        <v>0</v>
      </c>
      <c r="R500" s="565" t="e">
        <f t="shared" ref="R500" si="1255">+P500/O500</f>
        <v>#DIV/0!</v>
      </c>
      <c r="S500" s="565" t="e">
        <f t="shared" ref="S500:S501" si="1256">+Q500/P500</f>
        <v>#DIV/0!</v>
      </c>
      <c r="T500" s="429"/>
      <c r="U500" s="177"/>
      <c r="V500" s="177"/>
      <c r="W500" s="177"/>
      <c r="X500" s="177"/>
      <c r="Y500" s="177"/>
      <c r="Z500" s="177"/>
      <c r="AA500" s="245"/>
    </row>
    <row r="501" spans="2:27" s="246" customFormat="1" ht="19.899999999999999" customHeight="1">
      <c r="B501" s="673"/>
      <c r="C501" s="553"/>
      <c r="D501" s="597"/>
      <c r="E501" s="574"/>
      <c r="F501" s="184" t="s">
        <v>22</v>
      </c>
      <c r="G501" s="447">
        <v>5.3369999999999997</v>
      </c>
      <c r="H501" s="422"/>
      <c r="I501" s="421">
        <f t="shared" si="1253"/>
        <v>9.1020000000000003</v>
      </c>
      <c r="J501" s="518"/>
      <c r="K501" s="422">
        <f t="shared" si="1191"/>
        <v>9.1020000000000003</v>
      </c>
      <c r="L501" s="286">
        <f t="shared" si="1219"/>
        <v>0</v>
      </c>
      <c r="M501" s="423" t="s">
        <v>262</v>
      </c>
      <c r="N501" s="564"/>
      <c r="O501" s="565"/>
      <c r="P501" s="568">
        <f t="shared" si="1231"/>
        <v>0</v>
      </c>
      <c r="Q501" s="565"/>
      <c r="R501" s="565"/>
      <c r="S501" s="565" t="e">
        <f t="shared" si="1256"/>
        <v>#DIV/0!</v>
      </c>
      <c r="T501" s="429"/>
      <c r="U501" s="177"/>
      <c r="V501" s="177"/>
      <c r="W501" s="177"/>
      <c r="X501" s="177"/>
      <c r="Y501" s="177"/>
      <c r="Z501" s="177"/>
      <c r="AA501" s="245"/>
    </row>
    <row r="502" spans="2:27" s="246" customFormat="1" ht="19.899999999999999" customHeight="1">
      <c r="B502" s="673"/>
      <c r="C502" s="553"/>
      <c r="D502" s="597"/>
      <c r="E502" s="572" t="s">
        <v>645</v>
      </c>
      <c r="F502" s="184" t="s">
        <v>20</v>
      </c>
      <c r="G502" s="447">
        <v>0.93899999999999995</v>
      </c>
      <c r="H502" s="422"/>
      <c r="I502" s="421">
        <f t="shared" ref="I502" si="1257">G502+H502</f>
        <v>0.93899999999999995</v>
      </c>
      <c r="J502" s="518">
        <v>0.72900000000000009</v>
      </c>
      <c r="K502" s="422">
        <f t="shared" si="1191"/>
        <v>0.20999999999999985</v>
      </c>
      <c r="L502" s="286">
        <f t="shared" si="1219"/>
        <v>0.77635782747603843</v>
      </c>
      <c r="M502" s="423" t="s">
        <v>262</v>
      </c>
      <c r="N502" s="562">
        <f t="shared" ref="N502:O523" si="1258">G502+G503+G504</f>
        <v>10.673999999999999</v>
      </c>
      <c r="O502" s="565">
        <f t="shared" si="1258"/>
        <v>0</v>
      </c>
      <c r="P502" s="566">
        <f t="shared" si="1231"/>
        <v>10.673999999999999</v>
      </c>
      <c r="Q502" s="565">
        <f t="shared" ref="Q502" si="1259">J502+J503+J504</f>
        <v>0.72900000000000009</v>
      </c>
      <c r="R502" s="565">
        <f t="shared" ref="R502" si="1260">P502-Q502</f>
        <v>9.9450000000000003</v>
      </c>
      <c r="S502" s="565">
        <f t="shared" ref="S502" si="1261">Q502/P502</f>
        <v>6.8296795952782471E-2</v>
      </c>
      <c r="T502" s="429"/>
      <c r="U502" s="177"/>
      <c r="V502" s="177"/>
      <c r="W502" s="177"/>
      <c r="X502" s="177"/>
      <c r="Y502" s="177"/>
      <c r="Z502" s="177"/>
      <c r="AA502" s="245"/>
    </row>
    <row r="503" spans="2:27" s="246" customFormat="1" ht="19.899999999999999" customHeight="1">
      <c r="B503" s="673"/>
      <c r="C503" s="553"/>
      <c r="D503" s="597"/>
      <c r="E503" s="573"/>
      <c r="F503" s="260" t="s">
        <v>21</v>
      </c>
      <c r="G503" s="447">
        <v>4.3979999999999997</v>
      </c>
      <c r="H503" s="422"/>
      <c r="I503" s="421">
        <f t="shared" ref="I503:I504" si="1262">K502+G503+H503</f>
        <v>4.6079999999999997</v>
      </c>
      <c r="J503" s="518"/>
      <c r="K503" s="422">
        <f t="shared" si="1191"/>
        <v>4.6079999999999997</v>
      </c>
      <c r="L503" s="286">
        <f t="shared" si="1219"/>
        <v>0</v>
      </c>
      <c r="M503" s="423" t="s">
        <v>262</v>
      </c>
      <c r="N503" s="563"/>
      <c r="O503" s="565"/>
      <c r="P503" s="567">
        <f t="shared" si="1231"/>
        <v>0</v>
      </c>
      <c r="Q503" s="565">
        <f t="shared" ref="Q503" si="1263">+O503-P503</f>
        <v>0</v>
      </c>
      <c r="R503" s="565" t="e">
        <f t="shared" ref="R503" si="1264">+P503/O503</f>
        <v>#DIV/0!</v>
      </c>
      <c r="S503" s="565" t="e">
        <f t="shared" ref="S503:S504" si="1265">+Q503/P503</f>
        <v>#DIV/0!</v>
      </c>
      <c r="T503" s="429"/>
      <c r="U503" s="177"/>
      <c r="V503" s="177"/>
      <c r="W503" s="177"/>
      <c r="X503" s="177"/>
      <c r="Y503" s="177"/>
      <c r="Z503" s="177"/>
      <c r="AA503" s="245"/>
    </row>
    <row r="504" spans="2:27" s="246" customFormat="1" ht="19.899999999999999" customHeight="1">
      <c r="B504" s="673"/>
      <c r="C504" s="553"/>
      <c r="D504" s="597"/>
      <c r="E504" s="574"/>
      <c r="F504" s="184" t="s">
        <v>22</v>
      </c>
      <c r="G504" s="447">
        <v>5.3369999999999997</v>
      </c>
      <c r="H504" s="422"/>
      <c r="I504" s="421">
        <f t="shared" si="1262"/>
        <v>9.9450000000000003</v>
      </c>
      <c r="J504" s="518"/>
      <c r="K504" s="422">
        <f t="shared" si="1191"/>
        <v>9.9450000000000003</v>
      </c>
      <c r="L504" s="286">
        <f t="shared" si="1219"/>
        <v>0</v>
      </c>
      <c r="M504" s="423" t="s">
        <v>262</v>
      </c>
      <c r="N504" s="564"/>
      <c r="O504" s="565"/>
      <c r="P504" s="568">
        <f t="shared" si="1231"/>
        <v>0</v>
      </c>
      <c r="Q504" s="565"/>
      <c r="R504" s="565"/>
      <c r="S504" s="565" t="e">
        <f t="shared" si="1265"/>
        <v>#DIV/0!</v>
      </c>
      <c r="T504" s="429"/>
      <c r="U504" s="177"/>
      <c r="V504" s="177"/>
      <c r="W504" s="177"/>
      <c r="X504" s="177"/>
      <c r="Y504" s="177"/>
      <c r="Z504" s="177"/>
      <c r="AA504" s="245"/>
    </row>
    <row r="505" spans="2:27" s="246" customFormat="1" ht="19.899999999999999" customHeight="1">
      <c r="B505" s="673"/>
      <c r="C505" s="553"/>
      <c r="D505" s="597"/>
      <c r="E505" s="572" t="s">
        <v>578</v>
      </c>
      <c r="F505" s="184" t="s">
        <v>20</v>
      </c>
      <c r="G505" s="447">
        <v>0.93899999999999995</v>
      </c>
      <c r="H505" s="422"/>
      <c r="I505" s="421">
        <f t="shared" ref="I505" si="1266">G505+H505</f>
        <v>0.93899999999999995</v>
      </c>
      <c r="J505" s="518">
        <v>0.16200000000000001</v>
      </c>
      <c r="K505" s="422">
        <f t="shared" si="1191"/>
        <v>0.77699999999999991</v>
      </c>
      <c r="L505" s="286">
        <f t="shared" si="1219"/>
        <v>0.17252396166134187</v>
      </c>
      <c r="M505" s="423" t="s">
        <v>262</v>
      </c>
      <c r="N505" s="562">
        <f t="shared" ref="N505:O505" si="1267">G505+G506+G507</f>
        <v>10.67</v>
      </c>
      <c r="O505" s="565">
        <f t="shared" si="1267"/>
        <v>0</v>
      </c>
      <c r="P505" s="566">
        <f t="shared" si="1231"/>
        <v>10.67</v>
      </c>
      <c r="Q505" s="565">
        <f t="shared" ref="Q505" si="1268">J505+J506+J507</f>
        <v>0.16200000000000001</v>
      </c>
      <c r="R505" s="565">
        <f t="shared" ref="R505" si="1269">P505-Q505</f>
        <v>10.507999999999999</v>
      </c>
      <c r="S505" s="565">
        <f t="shared" ref="S505" si="1270">Q505/P505</f>
        <v>1.5182755388940957E-2</v>
      </c>
      <c r="T505" s="429"/>
      <c r="U505" s="177"/>
      <c r="V505" s="177"/>
      <c r="W505" s="177"/>
      <c r="X505" s="177"/>
      <c r="Y505" s="177"/>
      <c r="Z505" s="177"/>
      <c r="AA505" s="245"/>
    </row>
    <row r="506" spans="2:27" s="246" customFormat="1" ht="19.899999999999999" customHeight="1">
      <c r="B506" s="673"/>
      <c r="C506" s="553"/>
      <c r="D506" s="597"/>
      <c r="E506" s="573"/>
      <c r="F506" s="260" t="s">
        <v>21</v>
      </c>
      <c r="G506" s="447">
        <v>4.3959999999999999</v>
      </c>
      <c r="H506" s="422"/>
      <c r="I506" s="421">
        <f t="shared" ref="I506:I507" si="1271">K505+G506+H506</f>
        <v>5.173</v>
      </c>
      <c r="J506" s="518"/>
      <c r="K506" s="422">
        <f t="shared" si="1191"/>
        <v>5.173</v>
      </c>
      <c r="L506" s="286">
        <f t="shared" si="1219"/>
        <v>0</v>
      </c>
      <c r="M506" s="423" t="s">
        <v>262</v>
      </c>
      <c r="N506" s="563"/>
      <c r="O506" s="565"/>
      <c r="P506" s="567">
        <f t="shared" si="1231"/>
        <v>0</v>
      </c>
      <c r="Q506" s="565">
        <f t="shared" ref="Q506" si="1272">+O506-P506</f>
        <v>0</v>
      </c>
      <c r="R506" s="565" t="e">
        <f t="shared" ref="R506" si="1273">+P506/O506</f>
        <v>#DIV/0!</v>
      </c>
      <c r="S506" s="565" t="e">
        <f t="shared" ref="S506:S507" si="1274">+Q506/P506</f>
        <v>#DIV/0!</v>
      </c>
      <c r="T506" s="429"/>
      <c r="U506" s="177"/>
      <c r="V506" s="177"/>
      <c r="W506" s="177"/>
      <c r="X506" s="177"/>
      <c r="Y506" s="177"/>
      <c r="Z506" s="177"/>
      <c r="AA506" s="245"/>
    </row>
    <row r="507" spans="2:27" s="246" customFormat="1" ht="19.899999999999999" customHeight="1">
      <c r="B507" s="673"/>
      <c r="C507" s="553"/>
      <c r="D507" s="597"/>
      <c r="E507" s="574"/>
      <c r="F507" s="184" t="s">
        <v>22</v>
      </c>
      <c r="G507" s="447">
        <v>5.335</v>
      </c>
      <c r="H507" s="422"/>
      <c r="I507" s="421">
        <f t="shared" si="1271"/>
        <v>10.507999999999999</v>
      </c>
      <c r="J507" s="518"/>
      <c r="K507" s="422">
        <f t="shared" si="1191"/>
        <v>10.507999999999999</v>
      </c>
      <c r="L507" s="286">
        <f t="shared" si="1219"/>
        <v>0</v>
      </c>
      <c r="M507" s="423" t="s">
        <v>262</v>
      </c>
      <c r="N507" s="564"/>
      <c r="O507" s="565"/>
      <c r="P507" s="568">
        <f t="shared" si="1231"/>
        <v>0</v>
      </c>
      <c r="Q507" s="565"/>
      <c r="R507" s="565"/>
      <c r="S507" s="565" t="e">
        <f t="shared" si="1274"/>
        <v>#DIV/0!</v>
      </c>
      <c r="T507" s="429"/>
      <c r="U507" s="177"/>
      <c r="V507" s="177"/>
      <c r="W507" s="177"/>
      <c r="X507" s="177"/>
      <c r="Y507" s="177"/>
      <c r="Z507" s="177"/>
      <c r="AA507" s="245"/>
    </row>
    <row r="508" spans="2:27" s="246" customFormat="1" ht="19.899999999999999" customHeight="1">
      <c r="B508" s="673"/>
      <c r="C508" s="553"/>
      <c r="D508" s="597"/>
      <c r="E508" s="572" t="s">
        <v>579</v>
      </c>
      <c r="F508" s="184" t="s">
        <v>20</v>
      </c>
      <c r="G508" s="447">
        <v>0.93899999999999995</v>
      </c>
      <c r="H508" s="422"/>
      <c r="I508" s="421">
        <f t="shared" ref="I508" si="1275">G508+H508</f>
        <v>0.93899999999999995</v>
      </c>
      <c r="J508" s="518">
        <v>0.81</v>
      </c>
      <c r="K508" s="422">
        <f t="shared" si="1191"/>
        <v>0.12899999999999989</v>
      </c>
      <c r="L508" s="286">
        <f t="shared" si="1219"/>
        <v>0.86261980830670937</v>
      </c>
      <c r="M508" s="423" t="s">
        <v>262</v>
      </c>
      <c r="N508" s="562">
        <f t="shared" ref="N508" si="1276">G508+G509+G510</f>
        <v>10.675000000000001</v>
      </c>
      <c r="O508" s="565">
        <f t="shared" si="1211"/>
        <v>0</v>
      </c>
      <c r="P508" s="566">
        <f t="shared" si="1231"/>
        <v>10.675000000000001</v>
      </c>
      <c r="Q508" s="565">
        <f t="shared" ref="Q508" si="1277">J508+J509+J510</f>
        <v>0.81</v>
      </c>
      <c r="R508" s="565">
        <f t="shared" ref="R508" si="1278">P508-Q508</f>
        <v>9.8650000000000002</v>
      </c>
      <c r="S508" s="565">
        <f t="shared" ref="S508" si="1279">Q508/P508</f>
        <v>7.5878220140515221E-2</v>
      </c>
      <c r="T508" s="429"/>
      <c r="U508" s="177"/>
      <c r="V508" s="177"/>
      <c r="W508" s="177"/>
      <c r="X508" s="177"/>
      <c r="Y508" s="177"/>
      <c r="Z508" s="177"/>
      <c r="AA508" s="245"/>
    </row>
    <row r="509" spans="2:27" s="246" customFormat="1" ht="19.899999999999999" customHeight="1">
      <c r="B509" s="673"/>
      <c r="C509" s="553"/>
      <c r="D509" s="597"/>
      <c r="E509" s="573"/>
      <c r="F509" s="260" t="s">
        <v>21</v>
      </c>
      <c r="G509" s="447">
        <v>4.3979999999999997</v>
      </c>
      <c r="H509" s="422"/>
      <c r="I509" s="421">
        <f t="shared" ref="I509:I510" si="1280">K508+G509+H509</f>
        <v>4.5269999999999992</v>
      </c>
      <c r="J509" s="518"/>
      <c r="K509" s="422">
        <f t="shared" si="1191"/>
        <v>4.5269999999999992</v>
      </c>
      <c r="L509" s="286">
        <f t="shared" si="1219"/>
        <v>0</v>
      </c>
      <c r="M509" s="423" t="s">
        <v>262</v>
      </c>
      <c r="N509" s="563"/>
      <c r="O509" s="565"/>
      <c r="P509" s="567">
        <f t="shared" si="1231"/>
        <v>0</v>
      </c>
      <c r="Q509" s="565">
        <f t="shared" ref="Q509" si="1281">+O509-P509</f>
        <v>0</v>
      </c>
      <c r="R509" s="565" t="e">
        <f t="shared" ref="R509" si="1282">+P509/O509</f>
        <v>#DIV/0!</v>
      </c>
      <c r="S509" s="565" t="e">
        <f t="shared" ref="S509:S510" si="1283">+Q509/P509</f>
        <v>#DIV/0!</v>
      </c>
      <c r="T509" s="429"/>
      <c r="U509" s="177"/>
      <c r="V509" s="177"/>
      <c r="W509" s="177"/>
      <c r="X509" s="177"/>
      <c r="Y509" s="177"/>
      <c r="Z509" s="177"/>
      <c r="AA509" s="245"/>
    </row>
    <row r="510" spans="2:27" s="246" customFormat="1" ht="19.899999999999999" customHeight="1">
      <c r="B510" s="673"/>
      <c r="C510" s="553"/>
      <c r="D510" s="597"/>
      <c r="E510" s="574"/>
      <c r="F510" s="184" t="s">
        <v>22</v>
      </c>
      <c r="G510" s="447">
        <v>5.3380000000000001</v>
      </c>
      <c r="H510" s="422"/>
      <c r="I510" s="421">
        <f t="shared" si="1280"/>
        <v>9.8649999999999984</v>
      </c>
      <c r="J510" s="518"/>
      <c r="K510" s="422">
        <f t="shared" si="1191"/>
        <v>9.8649999999999984</v>
      </c>
      <c r="L510" s="286">
        <f t="shared" si="1219"/>
        <v>0</v>
      </c>
      <c r="M510" s="423" t="s">
        <v>262</v>
      </c>
      <c r="N510" s="564"/>
      <c r="O510" s="565"/>
      <c r="P510" s="568">
        <f t="shared" si="1231"/>
        <v>0</v>
      </c>
      <c r="Q510" s="565"/>
      <c r="R510" s="565"/>
      <c r="S510" s="565" t="e">
        <f t="shared" si="1283"/>
        <v>#DIV/0!</v>
      </c>
      <c r="T510" s="429"/>
      <c r="U510" s="177"/>
      <c r="V510" s="177"/>
      <c r="W510" s="177"/>
      <c r="X510" s="177"/>
      <c r="Y510" s="177"/>
      <c r="Z510" s="177"/>
      <c r="AA510" s="245"/>
    </row>
    <row r="511" spans="2:27" s="246" customFormat="1" ht="19.899999999999999" customHeight="1">
      <c r="B511" s="673"/>
      <c r="C511" s="553"/>
      <c r="D511" s="597"/>
      <c r="E511" s="572" t="s">
        <v>580</v>
      </c>
      <c r="F511" s="184" t="s">
        <v>20</v>
      </c>
      <c r="G511" s="447">
        <v>0.93799999999999994</v>
      </c>
      <c r="H511" s="422"/>
      <c r="I511" s="421">
        <f t="shared" ref="I511" si="1284">G511+H511</f>
        <v>0.93799999999999994</v>
      </c>
      <c r="J511" s="518">
        <v>0.47</v>
      </c>
      <c r="K511" s="422">
        <f t="shared" si="1191"/>
        <v>0.46799999999999997</v>
      </c>
      <c r="L511" s="286">
        <f t="shared" si="1219"/>
        <v>0.50106609808102343</v>
      </c>
      <c r="M511" s="423" t="s">
        <v>262</v>
      </c>
      <c r="N511" s="562">
        <f t="shared" ref="N511" si="1285">G511+G512+G513</f>
        <v>10.664</v>
      </c>
      <c r="O511" s="565">
        <f t="shared" si="1221"/>
        <v>0</v>
      </c>
      <c r="P511" s="566">
        <f t="shared" si="1231"/>
        <v>10.664</v>
      </c>
      <c r="Q511" s="565">
        <f t="shared" ref="Q511" si="1286">J511+J512+J513</f>
        <v>0.47</v>
      </c>
      <c r="R511" s="565">
        <f t="shared" ref="R511" si="1287">P511-Q511</f>
        <v>10.193999999999999</v>
      </c>
      <c r="S511" s="565">
        <f t="shared" ref="S511" si="1288">Q511/P511</f>
        <v>4.4073518379594896E-2</v>
      </c>
      <c r="T511" s="429"/>
      <c r="U511" s="177"/>
      <c r="V511" s="177"/>
      <c r="W511" s="177"/>
      <c r="X511" s="177"/>
      <c r="Y511" s="177"/>
      <c r="Z511" s="177"/>
      <c r="AA511" s="245"/>
    </row>
    <row r="512" spans="2:27" s="246" customFormat="1" ht="19.899999999999999" customHeight="1">
      <c r="B512" s="673"/>
      <c r="C512" s="553"/>
      <c r="D512" s="597"/>
      <c r="E512" s="573"/>
      <c r="F512" s="260" t="s">
        <v>21</v>
      </c>
      <c r="G512" s="447">
        <v>4.3940000000000001</v>
      </c>
      <c r="H512" s="422"/>
      <c r="I512" s="421">
        <f t="shared" ref="I512:I513" si="1289">K511+G512+H512</f>
        <v>4.8620000000000001</v>
      </c>
      <c r="J512" s="518"/>
      <c r="K512" s="422">
        <f t="shared" si="1191"/>
        <v>4.8620000000000001</v>
      </c>
      <c r="L512" s="286">
        <f t="shared" si="1219"/>
        <v>0</v>
      </c>
      <c r="M512" s="423" t="s">
        <v>262</v>
      </c>
      <c r="N512" s="563"/>
      <c r="O512" s="565"/>
      <c r="P512" s="567">
        <f t="shared" si="1231"/>
        <v>0</v>
      </c>
      <c r="Q512" s="565">
        <f t="shared" ref="Q512" si="1290">+O512-P512</f>
        <v>0</v>
      </c>
      <c r="R512" s="565" t="e">
        <f t="shared" ref="R512" si="1291">+P512/O512</f>
        <v>#DIV/0!</v>
      </c>
      <c r="S512" s="565" t="e">
        <f t="shared" ref="S512:S513" si="1292">+Q512/P512</f>
        <v>#DIV/0!</v>
      </c>
      <c r="T512" s="429"/>
      <c r="U512" s="177"/>
      <c r="V512" s="177"/>
      <c r="W512" s="177"/>
      <c r="X512" s="177"/>
      <c r="Y512" s="177"/>
      <c r="Z512" s="177"/>
      <c r="AA512" s="245"/>
    </row>
    <row r="513" spans="2:27" s="246" customFormat="1" ht="19.899999999999999" customHeight="1">
      <c r="B513" s="673"/>
      <c r="C513" s="553"/>
      <c r="D513" s="597"/>
      <c r="E513" s="574"/>
      <c r="F513" s="184" t="s">
        <v>22</v>
      </c>
      <c r="G513" s="447">
        <v>5.3319999999999999</v>
      </c>
      <c r="H513" s="422"/>
      <c r="I513" s="421">
        <f t="shared" si="1289"/>
        <v>10.193999999999999</v>
      </c>
      <c r="J513" s="518"/>
      <c r="K513" s="422">
        <f t="shared" si="1191"/>
        <v>10.193999999999999</v>
      </c>
      <c r="L513" s="286">
        <f t="shared" si="1219"/>
        <v>0</v>
      </c>
      <c r="M513" s="423" t="s">
        <v>262</v>
      </c>
      <c r="N513" s="564"/>
      <c r="O513" s="565"/>
      <c r="P513" s="568">
        <f t="shared" si="1231"/>
        <v>0</v>
      </c>
      <c r="Q513" s="565"/>
      <c r="R513" s="565"/>
      <c r="S513" s="565" t="e">
        <f t="shared" si="1292"/>
        <v>#DIV/0!</v>
      </c>
      <c r="T513" s="429"/>
      <c r="U513" s="177"/>
      <c r="V513" s="177"/>
      <c r="W513" s="177"/>
      <c r="X513" s="177"/>
      <c r="Y513" s="177"/>
      <c r="Z513" s="177"/>
      <c r="AA513" s="245"/>
    </row>
    <row r="514" spans="2:27" s="246" customFormat="1" ht="19.899999999999999" customHeight="1">
      <c r="B514" s="673"/>
      <c r="C514" s="553"/>
      <c r="D514" s="597"/>
      <c r="E514" s="572" t="s">
        <v>581</v>
      </c>
      <c r="F514" s="184" t="s">
        <v>20</v>
      </c>
      <c r="G514" s="447">
        <v>0.93899999999999995</v>
      </c>
      <c r="H514" s="422"/>
      <c r="I514" s="421">
        <f t="shared" ref="I514" si="1293">G514+H514</f>
        <v>0.93899999999999995</v>
      </c>
      <c r="J514" s="518">
        <v>2.16</v>
      </c>
      <c r="K514" s="422">
        <f t="shared" si="1191"/>
        <v>-1.2210000000000001</v>
      </c>
      <c r="L514" s="286">
        <f t="shared" si="1219"/>
        <v>2.3003194888178915</v>
      </c>
      <c r="M514" s="423" t="s">
        <v>262</v>
      </c>
      <c r="N514" s="562">
        <f t="shared" ref="N514" si="1294">G514+G515+G516</f>
        <v>10.676</v>
      </c>
      <c r="O514" s="565">
        <f t="shared" si="1230"/>
        <v>0</v>
      </c>
      <c r="P514" s="566">
        <f t="shared" si="1231"/>
        <v>10.676</v>
      </c>
      <c r="Q514" s="565">
        <f t="shared" ref="Q514" si="1295">J514+J515+J516</f>
        <v>2.16</v>
      </c>
      <c r="R514" s="565">
        <f t="shared" ref="R514" si="1296">P514-Q514</f>
        <v>8.516</v>
      </c>
      <c r="S514" s="565">
        <f t="shared" ref="S514" si="1297">Q514/P514</f>
        <v>0.20232296740352193</v>
      </c>
      <c r="T514" s="429"/>
      <c r="U514" s="177"/>
      <c r="V514" s="177"/>
      <c r="W514" s="177"/>
      <c r="X514" s="177"/>
      <c r="Y514" s="177"/>
      <c r="Z514" s="177"/>
      <c r="AA514" s="245"/>
    </row>
    <row r="515" spans="2:27" s="246" customFormat="1" ht="19.899999999999999" customHeight="1">
      <c r="B515" s="673"/>
      <c r="C515" s="553"/>
      <c r="D515" s="597"/>
      <c r="E515" s="573"/>
      <c r="F515" s="260" t="s">
        <v>21</v>
      </c>
      <c r="G515" s="447">
        <v>4.399</v>
      </c>
      <c r="H515" s="422"/>
      <c r="I515" s="421">
        <f t="shared" ref="I515:I516" si="1298">K514+G515+H515</f>
        <v>3.1779999999999999</v>
      </c>
      <c r="J515" s="518"/>
      <c r="K515" s="422">
        <f t="shared" si="1191"/>
        <v>3.1779999999999999</v>
      </c>
      <c r="L515" s="286">
        <f t="shared" si="1219"/>
        <v>0</v>
      </c>
      <c r="M515" s="423" t="s">
        <v>262</v>
      </c>
      <c r="N515" s="563"/>
      <c r="O515" s="565"/>
      <c r="P515" s="567">
        <f t="shared" si="1231"/>
        <v>0</v>
      </c>
      <c r="Q515" s="565">
        <f t="shared" ref="Q515" si="1299">+O515-P515</f>
        <v>0</v>
      </c>
      <c r="R515" s="565" t="e">
        <f t="shared" ref="R515" si="1300">+P515/O515</f>
        <v>#DIV/0!</v>
      </c>
      <c r="S515" s="565" t="e">
        <f t="shared" ref="S515:S516" si="1301">+Q515/P515</f>
        <v>#DIV/0!</v>
      </c>
      <c r="T515" s="429"/>
      <c r="U515" s="177"/>
      <c r="V515" s="177"/>
      <c r="W515" s="177"/>
      <c r="X515" s="177"/>
      <c r="Y515" s="177"/>
      <c r="Z515" s="177"/>
      <c r="AA515" s="245"/>
    </row>
    <row r="516" spans="2:27" s="246" customFormat="1" ht="19.899999999999999" customHeight="1">
      <c r="B516" s="673"/>
      <c r="C516" s="553"/>
      <c r="D516" s="597"/>
      <c r="E516" s="574"/>
      <c r="F516" s="184" t="s">
        <v>22</v>
      </c>
      <c r="G516" s="447">
        <v>5.3380000000000001</v>
      </c>
      <c r="H516" s="422"/>
      <c r="I516" s="421">
        <f t="shared" si="1298"/>
        <v>8.516</v>
      </c>
      <c r="J516" s="518"/>
      <c r="K516" s="422">
        <f t="shared" si="1191"/>
        <v>8.516</v>
      </c>
      <c r="L516" s="286">
        <f t="shared" si="1219"/>
        <v>0</v>
      </c>
      <c r="M516" s="423" t="s">
        <v>262</v>
      </c>
      <c r="N516" s="564"/>
      <c r="O516" s="565"/>
      <c r="P516" s="568">
        <f t="shared" si="1231"/>
        <v>0</v>
      </c>
      <c r="Q516" s="565"/>
      <c r="R516" s="565"/>
      <c r="S516" s="565" t="e">
        <f t="shared" si="1301"/>
        <v>#DIV/0!</v>
      </c>
      <c r="T516" s="429"/>
      <c r="U516" s="177"/>
      <c r="V516" s="177"/>
      <c r="W516" s="177"/>
      <c r="X516" s="177"/>
      <c r="Y516" s="177"/>
      <c r="Z516" s="177"/>
      <c r="AA516" s="245"/>
    </row>
    <row r="517" spans="2:27" s="246" customFormat="1" ht="19.899999999999999" customHeight="1">
      <c r="B517" s="673"/>
      <c r="C517" s="553"/>
      <c r="D517" s="597"/>
      <c r="E517" s="572" t="s">
        <v>582</v>
      </c>
      <c r="F517" s="184" t="s">
        <v>20</v>
      </c>
      <c r="G517" s="447">
        <v>0.93899999999999995</v>
      </c>
      <c r="H517" s="422"/>
      <c r="I517" s="421">
        <f t="shared" ref="I517" si="1302">G517+H517</f>
        <v>0.93899999999999995</v>
      </c>
      <c r="J517" s="518">
        <v>1.27</v>
      </c>
      <c r="K517" s="422">
        <f t="shared" si="1191"/>
        <v>-0.33100000000000007</v>
      </c>
      <c r="L517" s="286">
        <f t="shared" si="1219"/>
        <v>1.3525026624068159</v>
      </c>
      <c r="M517" s="423">
        <v>43858</v>
      </c>
      <c r="N517" s="562">
        <f t="shared" ref="N517" si="1303">G517+G518+G519</f>
        <v>10.675000000000001</v>
      </c>
      <c r="O517" s="565">
        <f t="shared" si="1240"/>
        <v>0</v>
      </c>
      <c r="P517" s="566">
        <f t="shared" si="1231"/>
        <v>10.675000000000001</v>
      </c>
      <c r="Q517" s="565">
        <f t="shared" ref="Q517" si="1304">J517+J518+J519</f>
        <v>1.27</v>
      </c>
      <c r="R517" s="565">
        <f t="shared" ref="R517" si="1305">P517-Q517</f>
        <v>9.4050000000000011</v>
      </c>
      <c r="S517" s="565">
        <f t="shared" ref="S517" si="1306">Q517/P517</f>
        <v>0.11896955503512879</v>
      </c>
      <c r="T517" s="429"/>
      <c r="U517" s="177"/>
      <c r="V517" s="177"/>
      <c r="W517" s="177"/>
      <c r="X517" s="177"/>
      <c r="Y517" s="177"/>
      <c r="Z517" s="177"/>
      <c r="AA517" s="245"/>
    </row>
    <row r="518" spans="2:27" s="246" customFormat="1" ht="19.899999999999999" customHeight="1">
      <c r="B518" s="673"/>
      <c r="C518" s="553"/>
      <c r="D518" s="597"/>
      <c r="E518" s="573"/>
      <c r="F518" s="260" t="s">
        <v>21</v>
      </c>
      <c r="G518" s="447">
        <v>4.3979999999999997</v>
      </c>
      <c r="H518" s="422"/>
      <c r="I518" s="421">
        <f t="shared" ref="I518:I519" si="1307">K517+G518+H518</f>
        <v>4.0669999999999993</v>
      </c>
      <c r="J518" s="518"/>
      <c r="K518" s="422">
        <f t="shared" si="1191"/>
        <v>4.0669999999999993</v>
      </c>
      <c r="L518" s="286">
        <f t="shared" si="1219"/>
        <v>0</v>
      </c>
      <c r="M518" s="423" t="s">
        <v>262</v>
      </c>
      <c r="N518" s="563"/>
      <c r="O518" s="565"/>
      <c r="P518" s="567">
        <f t="shared" si="1231"/>
        <v>0</v>
      </c>
      <c r="Q518" s="565">
        <f t="shared" ref="Q518" si="1308">+O518-P518</f>
        <v>0</v>
      </c>
      <c r="R518" s="565" t="e">
        <f t="shared" ref="R518" si="1309">+P518/O518</f>
        <v>#DIV/0!</v>
      </c>
      <c r="S518" s="565" t="e">
        <f t="shared" ref="S518:S519" si="1310">+Q518/P518</f>
        <v>#DIV/0!</v>
      </c>
      <c r="T518" s="429"/>
      <c r="U518" s="177"/>
      <c r="V518" s="177"/>
      <c r="W518" s="177"/>
      <c r="X518" s="177"/>
      <c r="Y518" s="177"/>
      <c r="Z518" s="177"/>
      <c r="AA518" s="245"/>
    </row>
    <row r="519" spans="2:27" s="246" customFormat="1" ht="19.899999999999999" customHeight="1">
      <c r="B519" s="673"/>
      <c r="C519" s="553"/>
      <c r="D519" s="597"/>
      <c r="E519" s="574"/>
      <c r="F519" s="184" t="s">
        <v>22</v>
      </c>
      <c r="G519" s="447">
        <v>5.3380000000000001</v>
      </c>
      <c r="H519" s="422"/>
      <c r="I519" s="421">
        <f t="shared" si="1307"/>
        <v>9.4049999999999994</v>
      </c>
      <c r="J519" s="518"/>
      <c r="K519" s="422">
        <f t="shared" si="1191"/>
        <v>9.4049999999999994</v>
      </c>
      <c r="L519" s="286">
        <f t="shared" si="1219"/>
        <v>0</v>
      </c>
      <c r="M519" s="423" t="s">
        <v>262</v>
      </c>
      <c r="N519" s="564"/>
      <c r="O519" s="565"/>
      <c r="P519" s="568">
        <f t="shared" si="1231"/>
        <v>0</v>
      </c>
      <c r="Q519" s="565"/>
      <c r="R519" s="565"/>
      <c r="S519" s="565" t="e">
        <f t="shared" si="1310"/>
        <v>#DIV/0!</v>
      </c>
      <c r="T519" s="429"/>
      <c r="U519" s="177"/>
      <c r="V519" s="177"/>
      <c r="W519" s="177"/>
      <c r="X519" s="177"/>
      <c r="Y519" s="177"/>
      <c r="Z519" s="177"/>
      <c r="AA519" s="245"/>
    </row>
    <row r="520" spans="2:27" s="246" customFormat="1" ht="19.899999999999999" customHeight="1">
      <c r="B520" s="673"/>
      <c r="C520" s="553"/>
      <c r="D520" s="597"/>
      <c r="E520" s="572" t="s">
        <v>583</v>
      </c>
      <c r="F520" s="184" t="s">
        <v>20</v>
      </c>
      <c r="G520" s="447">
        <v>0.94299999999999995</v>
      </c>
      <c r="H520" s="422"/>
      <c r="I520" s="421">
        <f t="shared" ref="I520" si="1311">G520+H520</f>
        <v>0.94299999999999995</v>
      </c>
      <c r="J520" s="518"/>
      <c r="K520" s="422">
        <f t="shared" si="1191"/>
        <v>0.94299999999999995</v>
      </c>
      <c r="L520" s="286">
        <f t="shared" si="1219"/>
        <v>0</v>
      </c>
      <c r="M520" s="423" t="s">
        <v>262</v>
      </c>
      <c r="N520" s="562">
        <f t="shared" ref="N520" si="1312">G520+G521+G522</f>
        <v>10.676</v>
      </c>
      <c r="O520" s="565">
        <f t="shared" si="1249"/>
        <v>0</v>
      </c>
      <c r="P520" s="566">
        <f t="shared" si="1231"/>
        <v>10.676</v>
      </c>
      <c r="Q520" s="565">
        <f t="shared" ref="Q520" si="1313">J520+J521+J522</f>
        <v>0</v>
      </c>
      <c r="R520" s="565">
        <f t="shared" ref="R520" si="1314">P520-Q520</f>
        <v>10.676</v>
      </c>
      <c r="S520" s="565">
        <f t="shared" ref="S520" si="1315">Q520/P520</f>
        <v>0</v>
      </c>
      <c r="T520" s="429"/>
      <c r="U520" s="177"/>
      <c r="V520" s="177"/>
      <c r="W520" s="177"/>
      <c r="X520" s="177"/>
      <c r="Y520" s="177"/>
      <c r="Z520" s="177"/>
      <c r="AA520" s="245"/>
    </row>
    <row r="521" spans="2:27" s="246" customFormat="1" ht="19.899999999999999" customHeight="1">
      <c r="B521" s="673"/>
      <c r="C521" s="553"/>
      <c r="D521" s="597"/>
      <c r="E521" s="573"/>
      <c r="F521" s="260" t="s">
        <v>21</v>
      </c>
      <c r="G521" s="447">
        <v>4.3970000000000002</v>
      </c>
      <c r="H521" s="422"/>
      <c r="I521" s="421">
        <f t="shared" ref="I521:I522" si="1316">K520+G521+H521</f>
        <v>5.34</v>
      </c>
      <c r="J521" s="518"/>
      <c r="K521" s="422">
        <f t="shared" si="1191"/>
        <v>5.34</v>
      </c>
      <c r="L521" s="286">
        <f t="shared" si="1219"/>
        <v>0</v>
      </c>
      <c r="M521" s="423" t="s">
        <v>262</v>
      </c>
      <c r="N521" s="563"/>
      <c r="O521" s="565"/>
      <c r="P521" s="567">
        <f t="shared" si="1231"/>
        <v>0</v>
      </c>
      <c r="Q521" s="565">
        <f t="shared" ref="Q521" si="1317">+O521-P521</f>
        <v>0</v>
      </c>
      <c r="R521" s="565" t="e">
        <f t="shared" ref="R521" si="1318">+P521/O521</f>
        <v>#DIV/0!</v>
      </c>
      <c r="S521" s="565" t="e">
        <f t="shared" ref="S521:S522" si="1319">+Q521/P521</f>
        <v>#DIV/0!</v>
      </c>
      <c r="T521" s="429"/>
      <c r="U521" s="177"/>
      <c r="V521" s="177"/>
      <c r="W521" s="177"/>
      <c r="X521" s="177"/>
      <c r="Y521" s="177"/>
      <c r="Z521" s="177"/>
      <c r="AA521" s="245"/>
    </row>
    <row r="522" spans="2:27" s="174" customFormat="1" ht="19.899999999999999" customHeight="1">
      <c r="B522" s="673"/>
      <c r="C522" s="553"/>
      <c r="D522" s="598"/>
      <c r="E522" s="574"/>
      <c r="F522" s="184" t="s">
        <v>22</v>
      </c>
      <c r="G522" s="447">
        <v>5.3360000000000003</v>
      </c>
      <c r="H522" s="422"/>
      <c r="I522" s="421">
        <f t="shared" si="1316"/>
        <v>10.676</v>
      </c>
      <c r="J522" s="518"/>
      <c r="K522" s="422">
        <f t="shared" si="1191"/>
        <v>10.676</v>
      </c>
      <c r="L522" s="286">
        <f t="shared" si="1219"/>
        <v>0</v>
      </c>
      <c r="M522" s="423" t="s">
        <v>262</v>
      </c>
      <c r="N522" s="564"/>
      <c r="O522" s="565"/>
      <c r="P522" s="568">
        <f t="shared" si="1231"/>
        <v>0</v>
      </c>
      <c r="Q522" s="565"/>
      <c r="R522" s="565"/>
      <c r="S522" s="565" t="e">
        <f t="shared" si="1319"/>
        <v>#DIV/0!</v>
      </c>
      <c r="T522" s="429"/>
      <c r="U522" s="177"/>
      <c r="V522" s="177"/>
      <c r="W522" s="177"/>
      <c r="X522" s="177"/>
      <c r="Y522" s="177"/>
      <c r="Z522" s="177"/>
      <c r="AA522" s="173"/>
    </row>
    <row r="523" spans="2:27" s="174" customFormat="1" ht="15" customHeight="1">
      <c r="B523" s="673"/>
      <c r="C523" s="553"/>
      <c r="D523" s="596" t="s">
        <v>654</v>
      </c>
      <c r="E523" s="569" t="s">
        <v>584</v>
      </c>
      <c r="F523" s="425" t="s">
        <v>20</v>
      </c>
      <c r="G523" s="447">
        <v>0.93899999999999995</v>
      </c>
      <c r="H523" s="422"/>
      <c r="I523" s="421">
        <f t="shared" ref="I523" si="1320">G523+H523</f>
        <v>0.93899999999999995</v>
      </c>
      <c r="J523" s="518">
        <v>0.6</v>
      </c>
      <c r="K523" s="422">
        <f t="shared" si="1191"/>
        <v>0.33899999999999997</v>
      </c>
      <c r="L523" s="286">
        <f t="shared" si="1219"/>
        <v>0.63897763578274758</v>
      </c>
      <c r="M523" s="423" t="s">
        <v>262</v>
      </c>
      <c r="N523" s="562">
        <f t="shared" ref="N523" si="1321">G523+G524+G525</f>
        <v>10.667999999999999</v>
      </c>
      <c r="O523" s="565">
        <f t="shared" si="1258"/>
        <v>0</v>
      </c>
      <c r="P523" s="566">
        <f t="shared" si="1231"/>
        <v>10.667999999999999</v>
      </c>
      <c r="Q523" s="565">
        <f t="shared" ref="Q523" si="1322">J523+J524+J525</f>
        <v>0.6</v>
      </c>
      <c r="R523" s="565">
        <f t="shared" ref="R523" si="1323">P523-Q523</f>
        <v>10.068</v>
      </c>
      <c r="S523" s="565">
        <f t="shared" ref="S523" si="1324">Q523/P523</f>
        <v>5.6242969628796401E-2</v>
      </c>
      <c r="T523" s="429"/>
      <c r="U523" s="177"/>
      <c r="V523" s="177"/>
      <c r="W523" s="177"/>
      <c r="X523" s="177"/>
      <c r="Y523" s="177"/>
      <c r="Z523" s="177"/>
    </row>
    <row r="524" spans="2:27" s="174" customFormat="1" ht="19.899999999999999" customHeight="1">
      <c r="B524" s="673"/>
      <c r="C524" s="553"/>
      <c r="D524" s="597"/>
      <c r="E524" s="570"/>
      <c r="F524" s="260" t="s">
        <v>21</v>
      </c>
      <c r="G524" s="447">
        <v>4.3949999999999996</v>
      </c>
      <c r="H524" s="422"/>
      <c r="I524" s="421">
        <f t="shared" ref="I524:I525" si="1325">K523+G524+H524</f>
        <v>4.734</v>
      </c>
      <c r="J524" s="518"/>
      <c r="K524" s="422">
        <f t="shared" si="1191"/>
        <v>4.734</v>
      </c>
      <c r="L524" s="286">
        <f t="shared" si="1219"/>
        <v>0</v>
      </c>
      <c r="M524" s="423" t="s">
        <v>262</v>
      </c>
      <c r="N524" s="563"/>
      <c r="O524" s="565"/>
      <c r="P524" s="567">
        <f t="shared" si="1231"/>
        <v>0</v>
      </c>
      <c r="Q524" s="565">
        <f t="shared" ref="Q524" si="1326">+O524-P524</f>
        <v>0</v>
      </c>
      <c r="R524" s="565" t="e">
        <f t="shared" ref="R524" si="1327">+P524/O524</f>
        <v>#DIV/0!</v>
      </c>
      <c r="S524" s="565" t="e">
        <f t="shared" ref="S524:S525" si="1328">+Q524/P524</f>
        <v>#DIV/0!</v>
      </c>
      <c r="T524" s="429"/>
      <c r="U524" s="177"/>
      <c r="V524" s="177"/>
      <c r="W524" s="177"/>
      <c r="X524" s="177"/>
      <c r="Y524" s="177"/>
      <c r="Z524" s="177"/>
    </row>
    <row r="525" spans="2:27" s="246" customFormat="1" ht="19.899999999999999" customHeight="1">
      <c r="B525" s="673"/>
      <c r="C525" s="553"/>
      <c r="D525" s="597"/>
      <c r="E525" s="571"/>
      <c r="F525" s="184" t="s">
        <v>22</v>
      </c>
      <c r="G525" s="447">
        <v>5.3339999999999996</v>
      </c>
      <c r="H525" s="422"/>
      <c r="I525" s="421">
        <f t="shared" si="1325"/>
        <v>10.068</v>
      </c>
      <c r="J525" s="518"/>
      <c r="K525" s="422">
        <f t="shared" si="1191"/>
        <v>10.068</v>
      </c>
      <c r="L525" s="286">
        <f t="shared" si="1219"/>
        <v>0</v>
      </c>
      <c r="M525" s="423" t="s">
        <v>262</v>
      </c>
      <c r="N525" s="564"/>
      <c r="O525" s="565"/>
      <c r="P525" s="568">
        <f t="shared" si="1231"/>
        <v>0</v>
      </c>
      <c r="Q525" s="565"/>
      <c r="R525" s="565"/>
      <c r="S525" s="565" t="e">
        <f t="shared" si="1328"/>
        <v>#DIV/0!</v>
      </c>
      <c r="T525" s="429"/>
      <c r="U525" s="177"/>
      <c r="V525" s="177"/>
      <c r="W525" s="177"/>
      <c r="X525" s="177"/>
      <c r="Y525" s="177"/>
      <c r="Z525" s="177"/>
    </row>
    <row r="526" spans="2:27" s="246" customFormat="1" ht="19.899999999999999" customHeight="1">
      <c r="B526" s="673"/>
      <c r="C526" s="553"/>
      <c r="D526" s="597"/>
      <c r="E526" s="569" t="s">
        <v>585</v>
      </c>
      <c r="F526" s="184" t="s">
        <v>20</v>
      </c>
      <c r="G526" s="447">
        <v>0.93899999999999995</v>
      </c>
      <c r="H526" s="422"/>
      <c r="I526" s="421">
        <f t="shared" ref="I526" si="1329">G526+H526</f>
        <v>0.93899999999999995</v>
      </c>
      <c r="J526" s="518">
        <v>0.47000000000000003</v>
      </c>
      <c r="K526" s="422">
        <f t="shared" si="1191"/>
        <v>0.46899999999999992</v>
      </c>
      <c r="L526" s="286">
        <f t="shared" si="1219"/>
        <v>0.50053248136315232</v>
      </c>
      <c r="M526" s="423" t="s">
        <v>262</v>
      </c>
      <c r="N526" s="562">
        <f t="shared" ref="N526:O526" si="1330">G526+G527+G528</f>
        <v>10.672000000000001</v>
      </c>
      <c r="O526" s="565">
        <f t="shared" si="1330"/>
        <v>0</v>
      </c>
      <c r="P526" s="566">
        <f t="shared" si="1231"/>
        <v>10.672000000000001</v>
      </c>
      <c r="Q526" s="565">
        <f t="shared" ref="Q526" si="1331">J526+J527+J528</f>
        <v>0.47000000000000003</v>
      </c>
      <c r="R526" s="565">
        <f t="shared" ref="R526" si="1332">P526-Q526</f>
        <v>10.202</v>
      </c>
      <c r="S526" s="565">
        <f t="shared" ref="S526" si="1333">Q526/P526</f>
        <v>4.404047976011994E-2</v>
      </c>
      <c r="T526" s="429"/>
      <c r="U526" s="177"/>
      <c r="V526" s="177"/>
      <c r="W526" s="177"/>
      <c r="X526" s="177"/>
      <c r="Y526" s="177"/>
      <c r="Z526" s="177"/>
    </row>
    <row r="527" spans="2:27" s="246" customFormat="1" ht="19.899999999999999" customHeight="1">
      <c r="B527" s="673"/>
      <c r="C527" s="553"/>
      <c r="D527" s="597"/>
      <c r="E527" s="570"/>
      <c r="F527" s="260" t="s">
        <v>21</v>
      </c>
      <c r="G527" s="447">
        <v>4.3970000000000002</v>
      </c>
      <c r="H527" s="422"/>
      <c r="I527" s="421">
        <f t="shared" ref="I527:I528" si="1334">K526+G527+H527</f>
        <v>4.8660000000000005</v>
      </c>
      <c r="J527" s="518"/>
      <c r="K527" s="422">
        <f t="shared" si="1191"/>
        <v>4.8660000000000005</v>
      </c>
      <c r="L527" s="286">
        <f t="shared" si="1219"/>
        <v>0</v>
      </c>
      <c r="M527" s="423" t="s">
        <v>262</v>
      </c>
      <c r="N527" s="563"/>
      <c r="O527" s="565"/>
      <c r="P527" s="567">
        <f t="shared" si="1231"/>
        <v>0</v>
      </c>
      <c r="Q527" s="565">
        <f t="shared" ref="Q527" si="1335">+O527-P527</f>
        <v>0</v>
      </c>
      <c r="R527" s="565" t="e">
        <f t="shared" ref="R527" si="1336">+P527/O527</f>
        <v>#DIV/0!</v>
      </c>
      <c r="S527" s="565" t="e">
        <f t="shared" ref="S527:S528" si="1337">+Q527/P527</f>
        <v>#DIV/0!</v>
      </c>
      <c r="T527" s="429"/>
      <c r="U527" s="177"/>
      <c r="V527" s="177"/>
      <c r="W527" s="177"/>
      <c r="X527" s="177"/>
      <c r="Y527" s="177"/>
      <c r="Z527" s="177"/>
    </row>
    <row r="528" spans="2:27" s="246" customFormat="1" ht="19.899999999999999" customHeight="1">
      <c r="B528" s="673"/>
      <c r="C528" s="553"/>
      <c r="D528" s="597"/>
      <c r="E528" s="571"/>
      <c r="F528" s="184" t="s">
        <v>22</v>
      </c>
      <c r="G528" s="447">
        <v>5.3360000000000003</v>
      </c>
      <c r="H528" s="422"/>
      <c r="I528" s="421">
        <f t="shared" si="1334"/>
        <v>10.202000000000002</v>
      </c>
      <c r="J528" s="518"/>
      <c r="K528" s="422">
        <f t="shared" si="1191"/>
        <v>10.202000000000002</v>
      </c>
      <c r="L528" s="286">
        <f t="shared" si="1219"/>
        <v>0</v>
      </c>
      <c r="M528" s="423" t="s">
        <v>262</v>
      </c>
      <c r="N528" s="564"/>
      <c r="O528" s="565"/>
      <c r="P528" s="568">
        <f t="shared" si="1231"/>
        <v>0</v>
      </c>
      <c r="Q528" s="565"/>
      <c r="R528" s="565"/>
      <c r="S528" s="565" t="e">
        <f t="shared" si="1337"/>
        <v>#DIV/0!</v>
      </c>
      <c r="T528" s="429"/>
      <c r="U528" s="177"/>
      <c r="V528" s="177"/>
      <c r="W528" s="177"/>
      <c r="X528" s="177"/>
      <c r="Y528" s="177"/>
      <c r="Z528" s="177"/>
    </row>
    <row r="529" spans="2:26" s="246" customFormat="1" ht="19.899999999999999" customHeight="1">
      <c r="B529" s="673"/>
      <c r="C529" s="553"/>
      <c r="D529" s="597"/>
      <c r="E529" s="569" t="s">
        <v>586</v>
      </c>
      <c r="F529" s="184" t="s">
        <v>20</v>
      </c>
      <c r="G529" s="447">
        <v>0.93899999999999995</v>
      </c>
      <c r="H529" s="422"/>
      <c r="I529" s="421">
        <f t="shared" ref="I529" si="1338">G529+H529</f>
        <v>0.93899999999999995</v>
      </c>
      <c r="J529" s="518"/>
      <c r="K529" s="422">
        <f t="shared" si="1191"/>
        <v>0.93899999999999995</v>
      </c>
      <c r="L529" s="286">
        <f t="shared" si="1219"/>
        <v>0</v>
      </c>
      <c r="M529" s="423" t="s">
        <v>262</v>
      </c>
      <c r="N529" s="562">
        <f t="shared" ref="N529:O550" si="1339">G529+G530+G531</f>
        <v>10.67</v>
      </c>
      <c r="O529" s="565">
        <f t="shared" si="1339"/>
        <v>0</v>
      </c>
      <c r="P529" s="566">
        <f t="shared" si="1231"/>
        <v>10.67</v>
      </c>
      <c r="Q529" s="565">
        <f t="shared" ref="Q529" si="1340">J529+J530+J531</f>
        <v>0</v>
      </c>
      <c r="R529" s="565">
        <f t="shared" ref="R529" si="1341">P529-Q529</f>
        <v>10.67</v>
      </c>
      <c r="S529" s="565">
        <f t="shared" ref="S529" si="1342">Q529/P529</f>
        <v>0</v>
      </c>
      <c r="T529" s="429"/>
      <c r="U529" s="177"/>
      <c r="V529" s="177"/>
      <c r="W529" s="177"/>
      <c r="X529" s="177"/>
      <c r="Y529" s="177"/>
      <c r="Z529" s="177"/>
    </row>
    <row r="530" spans="2:26" s="246" customFormat="1" ht="19.899999999999999" customHeight="1">
      <c r="B530" s="673"/>
      <c r="C530" s="553"/>
      <c r="D530" s="597"/>
      <c r="E530" s="570"/>
      <c r="F530" s="260" t="s">
        <v>21</v>
      </c>
      <c r="G530" s="447">
        <v>4.3959999999999999</v>
      </c>
      <c r="H530" s="422"/>
      <c r="I530" s="421">
        <f t="shared" ref="I530:I531" si="1343">K529+G530+H530</f>
        <v>5.335</v>
      </c>
      <c r="J530" s="518"/>
      <c r="K530" s="422">
        <f t="shared" si="1191"/>
        <v>5.335</v>
      </c>
      <c r="L530" s="286">
        <f t="shared" si="1219"/>
        <v>0</v>
      </c>
      <c r="M530" s="423" t="s">
        <v>262</v>
      </c>
      <c r="N530" s="563"/>
      <c r="O530" s="565"/>
      <c r="P530" s="567">
        <f t="shared" si="1231"/>
        <v>0</v>
      </c>
      <c r="Q530" s="565">
        <f t="shared" ref="Q530" si="1344">+O530-P530</f>
        <v>0</v>
      </c>
      <c r="R530" s="565" t="e">
        <f t="shared" ref="R530" si="1345">+P530/O530</f>
        <v>#DIV/0!</v>
      </c>
      <c r="S530" s="565" t="e">
        <f t="shared" ref="S530:S531" si="1346">+Q530/P530</f>
        <v>#DIV/0!</v>
      </c>
      <c r="T530" s="429"/>
      <c r="U530" s="177"/>
      <c r="V530" s="177"/>
      <c r="W530" s="177"/>
      <c r="X530" s="177"/>
      <c r="Y530" s="177"/>
      <c r="Z530" s="177"/>
    </row>
    <row r="531" spans="2:26" s="246" customFormat="1" ht="19.899999999999999" customHeight="1">
      <c r="B531" s="673"/>
      <c r="C531" s="553"/>
      <c r="D531" s="597"/>
      <c r="E531" s="571"/>
      <c r="F531" s="184" t="s">
        <v>22</v>
      </c>
      <c r="G531" s="447">
        <v>5.335</v>
      </c>
      <c r="H531" s="422"/>
      <c r="I531" s="421">
        <f t="shared" si="1343"/>
        <v>10.67</v>
      </c>
      <c r="J531" s="518"/>
      <c r="K531" s="422">
        <f t="shared" si="1191"/>
        <v>10.67</v>
      </c>
      <c r="L531" s="286">
        <f t="shared" si="1219"/>
        <v>0</v>
      </c>
      <c r="M531" s="423" t="s">
        <v>262</v>
      </c>
      <c r="N531" s="564"/>
      <c r="O531" s="565"/>
      <c r="P531" s="568">
        <f t="shared" si="1231"/>
        <v>0</v>
      </c>
      <c r="Q531" s="565"/>
      <c r="R531" s="565"/>
      <c r="S531" s="565" t="e">
        <f t="shared" si="1346"/>
        <v>#DIV/0!</v>
      </c>
      <c r="T531" s="429"/>
      <c r="U531" s="177"/>
      <c r="V531" s="177"/>
      <c r="W531" s="177"/>
      <c r="X531" s="177"/>
      <c r="Y531" s="177"/>
      <c r="Z531" s="177"/>
    </row>
    <row r="532" spans="2:26" s="246" customFormat="1" ht="19.899999999999999" customHeight="1">
      <c r="B532" s="673"/>
      <c r="C532" s="553"/>
      <c r="D532" s="597"/>
      <c r="E532" s="569" t="s">
        <v>655</v>
      </c>
      <c r="F532" s="184" t="s">
        <v>20</v>
      </c>
      <c r="G532" s="447">
        <v>0.93899999999999995</v>
      </c>
      <c r="H532" s="422"/>
      <c r="I532" s="421">
        <f t="shared" ref="I532" si="1347">G532+H532</f>
        <v>0.93899999999999995</v>
      </c>
      <c r="J532" s="518">
        <v>1.35</v>
      </c>
      <c r="K532" s="422">
        <f t="shared" si="1191"/>
        <v>-0.41100000000000014</v>
      </c>
      <c r="L532" s="286">
        <f t="shared" si="1219"/>
        <v>1.4376996805111824</v>
      </c>
      <c r="M532" s="423" t="s">
        <v>262</v>
      </c>
      <c r="N532" s="562">
        <f t="shared" ref="N532:O553" si="1348">G532+G533+G534</f>
        <v>10.672000000000001</v>
      </c>
      <c r="O532" s="565">
        <f t="shared" si="1348"/>
        <v>0</v>
      </c>
      <c r="P532" s="566">
        <f t="shared" si="1231"/>
        <v>10.672000000000001</v>
      </c>
      <c r="Q532" s="565">
        <f t="shared" ref="Q532" si="1349">J532+J533+J534</f>
        <v>1.35</v>
      </c>
      <c r="R532" s="565">
        <f t="shared" ref="R532" si="1350">P532-Q532</f>
        <v>9.322000000000001</v>
      </c>
      <c r="S532" s="565">
        <f t="shared" ref="S532" si="1351">Q532/P532</f>
        <v>0.12649925037481261</v>
      </c>
      <c r="T532" s="429"/>
      <c r="U532" s="177"/>
      <c r="V532" s="177"/>
      <c r="W532" s="177"/>
      <c r="X532" s="177"/>
      <c r="Y532" s="177"/>
      <c r="Z532" s="177"/>
    </row>
    <row r="533" spans="2:26" s="246" customFormat="1" ht="19.899999999999999" customHeight="1">
      <c r="B533" s="673"/>
      <c r="C533" s="553"/>
      <c r="D533" s="597"/>
      <c r="E533" s="570"/>
      <c r="F533" s="260" t="s">
        <v>21</v>
      </c>
      <c r="G533" s="447">
        <v>4.3970000000000002</v>
      </c>
      <c r="H533" s="422"/>
      <c r="I533" s="421">
        <f t="shared" ref="I533:I534" si="1352">K532+G533+H533</f>
        <v>3.9860000000000002</v>
      </c>
      <c r="J533" s="518"/>
      <c r="K533" s="422">
        <f t="shared" si="1191"/>
        <v>3.9860000000000002</v>
      </c>
      <c r="L533" s="286">
        <f t="shared" si="1219"/>
        <v>0</v>
      </c>
      <c r="M533" s="423" t="s">
        <v>262</v>
      </c>
      <c r="N533" s="563"/>
      <c r="O533" s="565"/>
      <c r="P533" s="567">
        <f t="shared" si="1231"/>
        <v>0</v>
      </c>
      <c r="Q533" s="565">
        <f t="shared" ref="Q533" si="1353">+O533-P533</f>
        <v>0</v>
      </c>
      <c r="R533" s="565" t="e">
        <f t="shared" ref="R533" si="1354">+P533/O533</f>
        <v>#DIV/0!</v>
      </c>
      <c r="S533" s="565" t="e">
        <f t="shared" ref="S533:S534" si="1355">+Q533/P533</f>
        <v>#DIV/0!</v>
      </c>
      <c r="T533" s="429"/>
      <c r="U533" s="177"/>
      <c r="V533" s="177"/>
      <c r="W533" s="177"/>
      <c r="X533" s="177"/>
      <c r="Y533" s="177"/>
      <c r="Z533" s="177"/>
    </row>
    <row r="534" spans="2:26" s="246" customFormat="1" ht="19.899999999999999" customHeight="1">
      <c r="B534" s="673"/>
      <c r="C534" s="553"/>
      <c r="D534" s="597"/>
      <c r="E534" s="571"/>
      <c r="F534" s="184" t="s">
        <v>22</v>
      </c>
      <c r="G534" s="447">
        <v>5.3360000000000003</v>
      </c>
      <c r="H534" s="422"/>
      <c r="I534" s="421">
        <f t="shared" si="1352"/>
        <v>9.322000000000001</v>
      </c>
      <c r="J534" s="518"/>
      <c r="K534" s="422">
        <f t="shared" si="1191"/>
        <v>9.322000000000001</v>
      </c>
      <c r="L534" s="286">
        <f t="shared" si="1219"/>
        <v>0</v>
      </c>
      <c r="M534" s="423" t="s">
        <v>262</v>
      </c>
      <c r="N534" s="564"/>
      <c r="O534" s="565"/>
      <c r="P534" s="568">
        <f t="shared" si="1231"/>
        <v>0</v>
      </c>
      <c r="Q534" s="565"/>
      <c r="R534" s="565"/>
      <c r="S534" s="565" t="e">
        <f t="shared" si="1355"/>
        <v>#DIV/0!</v>
      </c>
      <c r="T534" s="429"/>
      <c r="U534" s="177"/>
      <c r="V534" s="177"/>
      <c r="W534" s="177"/>
      <c r="X534" s="177"/>
      <c r="Y534" s="177"/>
      <c r="Z534" s="177"/>
    </row>
    <row r="535" spans="2:26" s="246" customFormat="1" ht="19.899999999999999" customHeight="1">
      <c r="B535" s="673"/>
      <c r="C535" s="553"/>
      <c r="D535" s="597"/>
      <c r="E535" s="569" t="s">
        <v>587</v>
      </c>
      <c r="F535" s="184" t="s">
        <v>20</v>
      </c>
      <c r="G535" s="447">
        <v>0.94</v>
      </c>
      <c r="H535" s="422"/>
      <c r="I535" s="421">
        <f t="shared" ref="I535" si="1356">G535+H535</f>
        <v>0.94</v>
      </c>
      <c r="J535" s="518">
        <v>0.67500000000000004</v>
      </c>
      <c r="K535" s="422">
        <f t="shared" si="1191"/>
        <v>0.2649999999999999</v>
      </c>
      <c r="L535" s="286">
        <f t="shared" si="1219"/>
        <v>0.71808510638297884</v>
      </c>
      <c r="M535" s="423" t="s">
        <v>262</v>
      </c>
      <c r="N535" s="562">
        <f t="shared" ref="N535:O556" si="1357">G535+G536+G537</f>
        <v>10.678000000000001</v>
      </c>
      <c r="O535" s="565">
        <f t="shared" si="1357"/>
        <v>0</v>
      </c>
      <c r="P535" s="566">
        <f t="shared" si="1231"/>
        <v>10.678000000000001</v>
      </c>
      <c r="Q535" s="565">
        <f t="shared" ref="Q535" si="1358">J535+J536+J537</f>
        <v>0.67500000000000004</v>
      </c>
      <c r="R535" s="565">
        <f t="shared" ref="R535" si="1359">P535-Q535</f>
        <v>10.003</v>
      </c>
      <c r="S535" s="565">
        <f t="shared" ref="S535" si="1360">Q535/P535</f>
        <v>6.3214085034650688E-2</v>
      </c>
      <c r="T535" s="429"/>
      <c r="U535" s="177"/>
      <c r="V535" s="177"/>
      <c r="W535" s="177"/>
      <c r="X535" s="177"/>
      <c r="Y535" s="177"/>
      <c r="Z535" s="177"/>
    </row>
    <row r="536" spans="2:26" s="246" customFormat="1" ht="19.899999999999999" customHeight="1">
      <c r="B536" s="673"/>
      <c r="C536" s="553"/>
      <c r="D536" s="597"/>
      <c r="E536" s="570"/>
      <c r="F536" s="260" t="s">
        <v>21</v>
      </c>
      <c r="G536" s="447">
        <v>4.399</v>
      </c>
      <c r="H536" s="422"/>
      <c r="I536" s="421">
        <f t="shared" ref="I536:I537" si="1361">K535+G536+H536</f>
        <v>4.6639999999999997</v>
      </c>
      <c r="J536" s="518"/>
      <c r="K536" s="422">
        <f t="shared" si="1191"/>
        <v>4.6639999999999997</v>
      </c>
      <c r="L536" s="286">
        <f t="shared" si="1219"/>
        <v>0</v>
      </c>
      <c r="M536" s="423" t="s">
        <v>262</v>
      </c>
      <c r="N536" s="563"/>
      <c r="O536" s="565"/>
      <c r="P536" s="567">
        <f t="shared" si="1231"/>
        <v>0</v>
      </c>
      <c r="Q536" s="565">
        <f t="shared" ref="Q536" si="1362">+O536-P536</f>
        <v>0</v>
      </c>
      <c r="R536" s="565" t="e">
        <f t="shared" ref="R536" si="1363">+P536/O536</f>
        <v>#DIV/0!</v>
      </c>
      <c r="S536" s="565" t="e">
        <f t="shared" ref="S536:S537" si="1364">+Q536/P536</f>
        <v>#DIV/0!</v>
      </c>
      <c r="T536" s="429"/>
      <c r="U536" s="177"/>
      <c r="V536" s="177"/>
      <c r="W536" s="177"/>
      <c r="X536" s="177"/>
      <c r="Y536" s="177"/>
      <c r="Z536" s="177"/>
    </row>
    <row r="537" spans="2:26" s="246" customFormat="1" ht="19.899999999999999" customHeight="1">
      <c r="B537" s="673"/>
      <c r="C537" s="553"/>
      <c r="D537" s="597"/>
      <c r="E537" s="571"/>
      <c r="F537" s="184" t="s">
        <v>22</v>
      </c>
      <c r="G537" s="447">
        <v>5.3390000000000004</v>
      </c>
      <c r="H537" s="422"/>
      <c r="I537" s="421">
        <f t="shared" si="1361"/>
        <v>10.003</v>
      </c>
      <c r="J537" s="518"/>
      <c r="K537" s="422">
        <f t="shared" si="1191"/>
        <v>10.003</v>
      </c>
      <c r="L537" s="286">
        <f t="shared" si="1219"/>
        <v>0</v>
      </c>
      <c r="M537" s="423" t="s">
        <v>262</v>
      </c>
      <c r="N537" s="564"/>
      <c r="O537" s="565"/>
      <c r="P537" s="568">
        <f t="shared" si="1231"/>
        <v>0</v>
      </c>
      <c r="Q537" s="565"/>
      <c r="R537" s="565"/>
      <c r="S537" s="565" t="e">
        <f t="shared" si="1364"/>
        <v>#DIV/0!</v>
      </c>
      <c r="T537" s="429"/>
      <c r="U537" s="177"/>
      <c r="V537" s="177"/>
      <c r="W537" s="177"/>
      <c r="X537" s="177"/>
      <c r="Y537" s="177"/>
      <c r="Z537" s="177"/>
    </row>
    <row r="538" spans="2:26" s="246" customFormat="1" ht="19.899999999999999" customHeight="1">
      <c r="B538" s="673"/>
      <c r="C538" s="553"/>
      <c r="D538" s="597"/>
      <c r="E538" s="569" t="s">
        <v>588</v>
      </c>
      <c r="F538" s="184" t="s">
        <v>20</v>
      </c>
      <c r="G538" s="447">
        <v>0.93899999999999995</v>
      </c>
      <c r="H538" s="422"/>
      <c r="I538" s="421">
        <f t="shared" ref="I538" si="1365">G538+H538</f>
        <v>0.93899999999999995</v>
      </c>
      <c r="J538" s="518"/>
      <c r="K538" s="422">
        <f t="shared" si="1191"/>
        <v>0.93899999999999995</v>
      </c>
      <c r="L538" s="286">
        <f t="shared" si="1219"/>
        <v>0</v>
      </c>
      <c r="M538" s="423" t="s">
        <v>262</v>
      </c>
      <c r="N538" s="562">
        <f t="shared" ref="N538:O559" si="1366">G538+G539+G540</f>
        <v>10.673999999999999</v>
      </c>
      <c r="O538" s="565">
        <f t="shared" si="1366"/>
        <v>0</v>
      </c>
      <c r="P538" s="566">
        <f t="shared" si="1231"/>
        <v>10.673999999999999</v>
      </c>
      <c r="Q538" s="565">
        <f t="shared" ref="Q538" si="1367">J538+J539+J540</f>
        <v>0</v>
      </c>
      <c r="R538" s="565">
        <f t="shared" ref="R538" si="1368">P538-Q538</f>
        <v>10.673999999999999</v>
      </c>
      <c r="S538" s="565">
        <f t="shared" ref="S538" si="1369">Q538/P538</f>
        <v>0</v>
      </c>
      <c r="T538" s="429"/>
      <c r="U538" s="177"/>
      <c r="V538" s="177"/>
      <c r="W538" s="177"/>
      <c r="X538" s="177"/>
      <c r="Y538" s="177"/>
      <c r="Z538" s="177"/>
    </row>
    <row r="539" spans="2:26" s="246" customFormat="1" ht="19.899999999999999" customHeight="1">
      <c r="B539" s="673"/>
      <c r="C539" s="553"/>
      <c r="D539" s="597"/>
      <c r="E539" s="570"/>
      <c r="F539" s="260" t="s">
        <v>21</v>
      </c>
      <c r="G539" s="447">
        <v>4.3979999999999997</v>
      </c>
      <c r="H539" s="422"/>
      <c r="I539" s="421">
        <f t="shared" ref="I539:I540" si="1370">K538+G539+H539</f>
        <v>5.3369999999999997</v>
      </c>
      <c r="J539" s="518"/>
      <c r="K539" s="422">
        <f t="shared" si="1191"/>
        <v>5.3369999999999997</v>
      </c>
      <c r="L539" s="286">
        <f t="shared" si="1219"/>
        <v>0</v>
      </c>
      <c r="M539" s="423" t="s">
        <v>262</v>
      </c>
      <c r="N539" s="563"/>
      <c r="O539" s="565"/>
      <c r="P539" s="567">
        <f t="shared" si="1231"/>
        <v>0</v>
      </c>
      <c r="Q539" s="565">
        <f t="shared" ref="Q539" si="1371">+O539-P539</f>
        <v>0</v>
      </c>
      <c r="R539" s="565" t="e">
        <f t="shared" ref="R539" si="1372">+P539/O539</f>
        <v>#DIV/0!</v>
      </c>
      <c r="S539" s="565" t="e">
        <f t="shared" ref="S539:S540" si="1373">+Q539/P539</f>
        <v>#DIV/0!</v>
      </c>
      <c r="T539" s="429"/>
      <c r="U539" s="177"/>
      <c r="V539" s="177"/>
      <c r="W539" s="177"/>
      <c r="X539" s="177"/>
      <c r="Y539" s="177"/>
      <c r="Z539" s="177"/>
    </row>
    <row r="540" spans="2:26" s="246" customFormat="1" ht="19.899999999999999" customHeight="1">
      <c r="B540" s="673"/>
      <c r="C540" s="553"/>
      <c r="D540" s="597"/>
      <c r="E540" s="571"/>
      <c r="F540" s="184" t="s">
        <v>22</v>
      </c>
      <c r="G540" s="447">
        <v>5.3369999999999997</v>
      </c>
      <c r="H540" s="422"/>
      <c r="I540" s="421">
        <f t="shared" si="1370"/>
        <v>10.673999999999999</v>
      </c>
      <c r="J540" s="518"/>
      <c r="K540" s="422">
        <f t="shared" si="1191"/>
        <v>10.673999999999999</v>
      </c>
      <c r="L540" s="286">
        <f t="shared" si="1219"/>
        <v>0</v>
      </c>
      <c r="M540" s="423" t="s">
        <v>262</v>
      </c>
      <c r="N540" s="564"/>
      <c r="O540" s="565"/>
      <c r="P540" s="568">
        <f t="shared" si="1231"/>
        <v>0</v>
      </c>
      <c r="Q540" s="565"/>
      <c r="R540" s="565"/>
      <c r="S540" s="565" t="e">
        <f t="shared" si="1373"/>
        <v>#DIV/0!</v>
      </c>
      <c r="T540" s="429"/>
      <c r="U540" s="177"/>
      <c r="V540" s="177"/>
      <c r="W540" s="177"/>
      <c r="X540" s="177"/>
      <c r="Y540" s="177"/>
      <c r="Z540" s="177"/>
    </row>
    <row r="541" spans="2:26" s="246" customFormat="1" ht="19.899999999999999" customHeight="1">
      <c r="B541" s="673"/>
      <c r="C541" s="553"/>
      <c r="D541" s="597"/>
      <c r="E541" s="569" t="s">
        <v>589</v>
      </c>
      <c r="F541" s="184" t="s">
        <v>20</v>
      </c>
      <c r="G541" s="447">
        <v>0.94</v>
      </c>
      <c r="H541" s="422"/>
      <c r="I541" s="421">
        <f t="shared" ref="I541" si="1374">G541+H541</f>
        <v>0.94</v>
      </c>
      <c r="J541" s="518">
        <v>0.8640000000000001</v>
      </c>
      <c r="K541" s="422">
        <f t="shared" si="1191"/>
        <v>7.5999999999999845E-2</v>
      </c>
      <c r="L541" s="286">
        <f t="shared" si="1219"/>
        <v>0.91914893617021287</v>
      </c>
      <c r="M541" s="423" t="s">
        <v>262</v>
      </c>
      <c r="N541" s="562">
        <f t="shared" ref="N541:O562" si="1375">G541+G542+G543</f>
        <v>10.678000000000001</v>
      </c>
      <c r="O541" s="565">
        <f t="shared" si="1375"/>
        <v>0</v>
      </c>
      <c r="P541" s="566">
        <f t="shared" si="1231"/>
        <v>10.678000000000001</v>
      </c>
      <c r="Q541" s="565">
        <f t="shared" ref="Q541" si="1376">J541+J542+J543</f>
        <v>0.8640000000000001</v>
      </c>
      <c r="R541" s="565">
        <f t="shared" ref="R541" si="1377">P541-Q541</f>
        <v>9.8140000000000001</v>
      </c>
      <c r="S541" s="565">
        <f t="shared" ref="S541" si="1378">Q541/P541</f>
        <v>8.0914028844352878E-2</v>
      </c>
      <c r="T541" s="429"/>
      <c r="U541" s="177"/>
      <c r="V541" s="177"/>
      <c r="W541" s="177"/>
      <c r="X541" s="177"/>
      <c r="Y541" s="177"/>
      <c r="Z541" s="177"/>
    </row>
    <row r="542" spans="2:26" s="246" customFormat="1" ht="19.899999999999999" customHeight="1">
      <c r="B542" s="673"/>
      <c r="C542" s="553"/>
      <c r="D542" s="597"/>
      <c r="E542" s="570"/>
      <c r="F542" s="260" t="s">
        <v>21</v>
      </c>
      <c r="G542" s="447">
        <v>4.399</v>
      </c>
      <c r="H542" s="422"/>
      <c r="I542" s="421">
        <f t="shared" ref="I542:I543" si="1379">K541+G542+H542</f>
        <v>4.4749999999999996</v>
      </c>
      <c r="J542" s="518"/>
      <c r="K542" s="422">
        <f t="shared" si="1191"/>
        <v>4.4749999999999996</v>
      </c>
      <c r="L542" s="286">
        <f t="shared" si="1219"/>
        <v>0</v>
      </c>
      <c r="M542" s="423" t="s">
        <v>262</v>
      </c>
      <c r="N542" s="563"/>
      <c r="O542" s="565"/>
      <c r="P542" s="567">
        <f t="shared" si="1231"/>
        <v>0</v>
      </c>
      <c r="Q542" s="565">
        <f t="shared" ref="Q542" si="1380">+O542-P542</f>
        <v>0</v>
      </c>
      <c r="R542" s="565" t="e">
        <f t="shared" ref="R542" si="1381">+P542/O542</f>
        <v>#DIV/0!</v>
      </c>
      <c r="S542" s="565" t="e">
        <f t="shared" ref="S542:S543" si="1382">+Q542/P542</f>
        <v>#DIV/0!</v>
      </c>
      <c r="T542" s="429"/>
      <c r="U542" s="177"/>
      <c r="V542" s="177"/>
      <c r="W542" s="177"/>
      <c r="X542" s="177"/>
      <c r="Y542" s="177"/>
      <c r="Z542" s="177"/>
    </row>
    <row r="543" spans="2:26" s="246" customFormat="1" ht="19.899999999999999" customHeight="1">
      <c r="B543" s="673"/>
      <c r="C543" s="553"/>
      <c r="D543" s="597"/>
      <c r="E543" s="571"/>
      <c r="F543" s="184" t="s">
        <v>22</v>
      </c>
      <c r="G543" s="447">
        <v>5.3390000000000004</v>
      </c>
      <c r="H543" s="422"/>
      <c r="I543" s="421">
        <f t="shared" si="1379"/>
        <v>9.8140000000000001</v>
      </c>
      <c r="J543" s="518"/>
      <c r="K543" s="422">
        <f t="shared" si="1191"/>
        <v>9.8140000000000001</v>
      </c>
      <c r="L543" s="286">
        <f t="shared" si="1219"/>
        <v>0</v>
      </c>
      <c r="M543" s="423" t="s">
        <v>262</v>
      </c>
      <c r="N543" s="564"/>
      <c r="O543" s="565"/>
      <c r="P543" s="568">
        <f t="shared" si="1231"/>
        <v>0</v>
      </c>
      <c r="Q543" s="565"/>
      <c r="R543" s="565"/>
      <c r="S543" s="565" t="e">
        <f t="shared" si="1382"/>
        <v>#DIV/0!</v>
      </c>
      <c r="T543" s="429"/>
      <c r="U543" s="177"/>
      <c r="V543" s="177"/>
      <c r="W543" s="177"/>
      <c r="X543" s="177"/>
      <c r="Y543" s="177"/>
      <c r="Z543" s="177"/>
    </row>
    <row r="544" spans="2:26" s="246" customFormat="1" ht="19.899999999999999" customHeight="1">
      <c r="B544" s="673"/>
      <c r="C544" s="553"/>
      <c r="D544" s="597"/>
      <c r="E544" s="569" t="s">
        <v>636</v>
      </c>
      <c r="F544" s="184" t="s">
        <v>20</v>
      </c>
      <c r="G544" s="447">
        <v>0.93899999999999995</v>
      </c>
      <c r="H544" s="422"/>
      <c r="I544" s="421">
        <f t="shared" ref="I544" si="1383">G544+H544</f>
        <v>0.93899999999999995</v>
      </c>
      <c r="J544" s="518">
        <v>0.27</v>
      </c>
      <c r="K544" s="422">
        <f t="shared" ref="K544:K607" si="1384">+I544-J544</f>
        <v>0.66899999999999993</v>
      </c>
      <c r="L544" s="286">
        <f t="shared" si="1219"/>
        <v>0.28753993610223644</v>
      </c>
      <c r="M544" s="423" t="s">
        <v>262</v>
      </c>
      <c r="N544" s="562">
        <f t="shared" ref="N544:O565" si="1385">G544+G545+G546</f>
        <v>10.673999999999999</v>
      </c>
      <c r="O544" s="565">
        <f t="shared" si="1385"/>
        <v>0</v>
      </c>
      <c r="P544" s="566">
        <f t="shared" si="1231"/>
        <v>10.673999999999999</v>
      </c>
      <c r="Q544" s="565">
        <f t="shared" ref="Q544" si="1386">J544+J545+J546</f>
        <v>0.27</v>
      </c>
      <c r="R544" s="565">
        <f t="shared" ref="R544" si="1387">P544-Q544</f>
        <v>10.404</v>
      </c>
      <c r="S544" s="565">
        <f t="shared" ref="S544" si="1388">Q544/P544</f>
        <v>2.5295109612141656E-2</v>
      </c>
      <c r="T544" s="429"/>
      <c r="U544" s="177"/>
      <c r="V544" s="177"/>
      <c r="W544" s="177"/>
      <c r="X544" s="177"/>
      <c r="Y544" s="177"/>
      <c r="Z544" s="177"/>
    </row>
    <row r="545" spans="2:26" s="246" customFormat="1" ht="19.899999999999999" customHeight="1">
      <c r="B545" s="673"/>
      <c r="C545" s="553"/>
      <c r="D545" s="597"/>
      <c r="E545" s="570"/>
      <c r="F545" s="260" t="s">
        <v>21</v>
      </c>
      <c r="G545" s="447">
        <v>4.3979999999999997</v>
      </c>
      <c r="H545" s="422"/>
      <c r="I545" s="421">
        <f t="shared" ref="I545:I546" si="1389">K544+G545+H545</f>
        <v>5.0669999999999993</v>
      </c>
      <c r="J545" s="518"/>
      <c r="K545" s="422">
        <f t="shared" si="1384"/>
        <v>5.0669999999999993</v>
      </c>
      <c r="L545" s="286">
        <f t="shared" si="1219"/>
        <v>0</v>
      </c>
      <c r="M545" s="423" t="s">
        <v>262</v>
      </c>
      <c r="N545" s="563"/>
      <c r="O545" s="565"/>
      <c r="P545" s="567">
        <f t="shared" si="1231"/>
        <v>0</v>
      </c>
      <c r="Q545" s="565">
        <f t="shared" ref="Q545" si="1390">+O545-P545</f>
        <v>0</v>
      </c>
      <c r="R545" s="565" t="e">
        <f t="shared" ref="R545" si="1391">+P545/O545</f>
        <v>#DIV/0!</v>
      </c>
      <c r="S545" s="565" t="e">
        <f t="shared" ref="S545:S546" si="1392">+Q545/P545</f>
        <v>#DIV/0!</v>
      </c>
      <c r="T545" s="429"/>
      <c r="U545" s="177"/>
      <c r="V545" s="177"/>
      <c r="W545" s="177"/>
      <c r="X545" s="177"/>
      <c r="Y545" s="177"/>
      <c r="Z545" s="177"/>
    </row>
    <row r="546" spans="2:26" s="246" customFormat="1" ht="19.899999999999999" customHeight="1">
      <c r="B546" s="673"/>
      <c r="C546" s="553"/>
      <c r="D546" s="597"/>
      <c r="E546" s="571"/>
      <c r="F546" s="184" t="s">
        <v>22</v>
      </c>
      <c r="G546" s="447">
        <v>5.3369999999999997</v>
      </c>
      <c r="H546" s="422"/>
      <c r="I546" s="421">
        <f t="shared" si="1389"/>
        <v>10.404</v>
      </c>
      <c r="J546" s="518"/>
      <c r="K546" s="422">
        <f t="shared" si="1384"/>
        <v>10.404</v>
      </c>
      <c r="L546" s="286">
        <f t="shared" si="1219"/>
        <v>0</v>
      </c>
      <c r="M546" s="423" t="s">
        <v>262</v>
      </c>
      <c r="N546" s="564"/>
      <c r="O546" s="565"/>
      <c r="P546" s="568">
        <f t="shared" si="1231"/>
        <v>0</v>
      </c>
      <c r="Q546" s="565"/>
      <c r="R546" s="565"/>
      <c r="S546" s="565" t="e">
        <f t="shared" si="1392"/>
        <v>#DIV/0!</v>
      </c>
      <c r="T546" s="429"/>
      <c r="U546" s="177"/>
      <c r="V546" s="177"/>
      <c r="W546" s="177"/>
      <c r="X546" s="177"/>
      <c r="Y546" s="177"/>
      <c r="Z546" s="177"/>
    </row>
    <row r="547" spans="2:26" s="246" customFormat="1" ht="19.899999999999999" customHeight="1">
      <c r="B547" s="673"/>
      <c r="C547" s="553"/>
      <c r="D547" s="597"/>
      <c r="E547" s="569" t="s">
        <v>590</v>
      </c>
      <c r="F547" s="184" t="s">
        <v>20</v>
      </c>
      <c r="G547" s="447">
        <v>0.93899999999999995</v>
      </c>
      <c r="H547" s="422"/>
      <c r="I547" s="421">
        <f t="shared" ref="I547" si="1393">G547+H547</f>
        <v>0.93899999999999995</v>
      </c>
      <c r="J547" s="518">
        <v>0.2</v>
      </c>
      <c r="K547" s="422">
        <f t="shared" si="1384"/>
        <v>0.73899999999999988</v>
      </c>
      <c r="L547" s="286">
        <f t="shared" si="1219"/>
        <v>0.21299254526091591</v>
      </c>
      <c r="M547" s="423" t="s">
        <v>262</v>
      </c>
      <c r="N547" s="562">
        <f t="shared" ref="N547:O547" si="1394">G547+G548+G549</f>
        <v>10.673999999999999</v>
      </c>
      <c r="O547" s="565">
        <f t="shared" si="1394"/>
        <v>0</v>
      </c>
      <c r="P547" s="566">
        <f t="shared" si="1231"/>
        <v>10.673999999999999</v>
      </c>
      <c r="Q547" s="565">
        <f t="shared" ref="Q547" si="1395">J547+J548+J549</f>
        <v>0.2</v>
      </c>
      <c r="R547" s="565">
        <f t="shared" ref="R547" si="1396">P547-Q547</f>
        <v>10.474</v>
      </c>
      <c r="S547" s="565">
        <f t="shared" ref="S547" si="1397">Q547/P547</f>
        <v>1.873711823121604E-2</v>
      </c>
      <c r="T547" s="429"/>
      <c r="U547" s="177"/>
      <c r="V547" s="177"/>
      <c r="W547" s="177"/>
      <c r="X547" s="177"/>
      <c r="Y547" s="177"/>
      <c r="Z547" s="177"/>
    </row>
    <row r="548" spans="2:26" s="246" customFormat="1" ht="19.899999999999999" customHeight="1">
      <c r="B548" s="673"/>
      <c r="C548" s="553"/>
      <c r="D548" s="597"/>
      <c r="E548" s="570"/>
      <c r="F548" s="260" t="s">
        <v>21</v>
      </c>
      <c r="G548" s="447">
        <v>4.3979999999999997</v>
      </c>
      <c r="H548" s="422"/>
      <c r="I548" s="421">
        <f t="shared" ref="I548:I549" si="1398">K547+G548+H548</f>
        <v>5.1369999999999996</v>
      </c>
      <c r="J548" s="518"/>
      <c r="K548" s="422">
        <f t="shared" si="1384"/>
        <v>5.1369999999999996</v>
      </c>
      <c r="L548" s="286">
        <f t="shared" si="1219"/>
        <v>0</v>
      </c>
      <c r="M548" s="423" t="s">
        <v>262</v>
      </c>
      <c r="N548" s="563"/>
      <c r="O548" s="565"/>
      <c r="P548" s="567">
        <f t="shared" si="1231"/>
        <v>0</v>
      </c>
      <c r="Q548" s="565">
        <f t="shared" ref="Q548" si="1399">+O548-P548</f>
        <v>0</v>
      </c>
      <c r="R548" s="565" t="e">
        <f t="shared" ref="R548" si="1400">+P548/O548</f>
        <v>#DIV/0!</v>
      </c>
      <c r="S548" s="565" t="e">
        <f t="shared" ref="S548:S549" si="1401">+Q548/P548</f>
        <v>#DIV/0!</v>
      </c>
      <c r="T548" s="429"/>
      <c r="U548" s="177"/>
      <c r="V548" s="177"/>
      <c r="W548" s="177"/>
      <c r="X548" s="177"/>
      <c r="Y548" s="177"/>
      <c r="Z548" s="177"/>
    </row>
    <row r="549" spans="2:26" s="246" customFormat="1" ht="19.899999999999999" customHeight="1">
      <c r="B549" s="673"/>
      <c r="C549" s="553"/>
      <c r="D549" s="597"/>
      <c r="E549" s="571"/>
      <c r="F549" s="184" t="s">
        <v>22</v>
      </c>
      <c r="G549" s="447">
        <v>5.3369999999999997</v>
      </c>
      <c r="H549" s="422"/>
      <c r="I549" s="421">
        <f t="shared" si="1398"/>
        <v>10.474</v>
      </c>
      <c r="J549" s="518"/>
      <c r="K549" s="422">
        <f t="shared" si="1384"/>
        <v>10.474</v>
      </c>
      <c r="L549" s="286">
        <f t="shared" si="1219"/>
        <v>0</v>
      </c>
      <c r="M549" s="423" t="s">
        <v>262</v>
      </c>
      <c r="N549" s="564"/>
      <c r="O549" s="565"/>
      <c r="P549" s="568">
        <f t="shared" si="1231"/>
        <v>0</v>
      </c>
      <c r="Q549" s="565"/>
      <c r="R549" s="565"/>
      <c r="S549" s="565" t="e">
        <f t="shared" si="1401"/>
        <v>#DIV/0!</v>
      </c>
      <c r="T549" s="429"/>
      <c r="U549" s="177"/>
      <c r="V549" s="177"/>
      <c r="W549" s="177"/>
      <c r="X549" s="177"/>
      <c r="Y549" s="177"/>
      <c r="Z549" s="177"/>
    </row>
    <row r="550" spans="2:26" s="246" customFormat="1" ht="19.899999999999999" customHeight="1">
      <c r="B550" s="673"/>
      <c r="C550" s="553"/>
      <c r="D550" s="597"/>
      <c r="E550" s="569" t="s">
        <v>646</v>
      </c>
      <c r="F550" s="184" t="s">
        <v>20</v>
      </c>
      <c r="G550" s="447">
        <v>0.93899999999999995</v>
      </c>
      <c r="H550" s="422"/>
      <c r="I550" s="421">
        <f t="shared" ref="I550" si="1402">G550+H550</f>
        <v>0.93899999999999995</v>
      </c>
      <c r="J550" s="518">
        <v>0.4</v>
      </c>
      <c r="K550" s="422">
        <f t="shared" si="1384"/>
        <v>0.53899999999999992</v>
      </c>
      <c r="L550" s="286">
        <f t="shared" si="1219"/>
        <v>0.42598509052183181</v>
      </c>
      <c r="M550" s="423" t="s">
        <v>262</v>
      </c>
      <c r="N550" s="562">
        <f t="shared" ref="N550" si="1403">G550+G551+G552</f>
        <v>10.672000000000001</v>
      </c>
      <c r="O550" s="565">
        <f t="shared" si="1339"/>
        <v>0</v>
      </c>
      <c r="P550" s="566">
        <f t="shared" si="1231"/>
        <v>10.672000000000001</v>
      </c>
      <c r="Q550" s="565">
        <f t="shared" ref="Q550" si="1404">J550+J551+J552</f>
        <v>0.4</v>
      </c>
      <c r="R550" s="565">
        <f t="shared" ref="R550" si="1405">P550-Q550</f>
        <v>10.272</v>
      </c>
      <c r="S550" s="565">
        <f t="shared" ref="S550" si="1406">Q550/P550</f>
        <v>3.7481259370314844E-2</v>
      </c>
      <c r="T550" s="429"/>
      <c r="U550" s="177"/>
      <c r="V550" s="177"/>
      <c r="W550" s="177"/>
      <c r="X550" s="177"/>
      <c r="Y550" s="177"/>
      <c r="Z550" s="177"/>
    </row>
    <row r="551" spans="2:26" s="246" customFormat="1" ht="19.899999999999999" customHeight="1">
      <c r="B551" s="673"/>
      <c r="C551" s="553"/>
      <c r="D551" s="597"/>
      <c r="E551" s="570"/>
      <c r="F551" s="260" t="s">
        <v>21</v>
      </c>
      <c r="G551" s="447">
        <v>4.3970000000000002</v>
      </c>
      <c r="H551" s="422"/>
      <c r="I551" s="421">
        <f t="shared" ref="I551:I552" si="1407">K550+G551+H551</f>
        <v>4.9359999999999999</v>
      </c>
      <c r="J551" s="518"/>
      <c r="K551" s="422">
        <f t="shared" si="1384"/>
        <v>4.9359999999999999</v>
      </c>
      <c r="L551" s="286">
        <f t="shared" si="1219"/>
        <v>0</v>
      </c>
      <c r="M551" s="423" t="s">
        <v>262</v>
      </c>
      <c r="N551" s="563"/>
      <c r="O551" s="565"/>
      <c r="P551" s="567">
        <f t="shared" si="1231"/>
        <v>0</v>
      </c>
      <c r="Q551" s="565">
        <f t="shared" ref="Q551" si="1408">+O551-P551</f>
        <v>0</v>
      </c>
      <c r="R551" s="565" t="e">
        <f t="shared" ref="R551" si="1409">+P551/O551</f>
        <v>#DIV/0!</v>
      </c>
      <c r="S551" s="565" t="e">
        <f t="shared" ref="S551:S552" si="1410">+Q551/P551</f>
        <v>#DIV/0!</v>
      </c>
      <c r="T551" s="429"/>
      <c r="U551" s="177"/>
      <c r="V551" s="177"/>
      <c r="W551" s="177"/>
      <c r="X551" s="177"/>
      <c r="Y551" s="177"/>
      <c r="Z551" s="177"/>
    </row>
    <row r="552" spans="2:26" s="246" customFormat="1" ht="19.899999999999999" customHeight="1">
      <c r="B552" s="673"/>
      <c r="C552" s="553"/>
      <c r="D552" s="597"/>
      <c r="E552" s="571"/>
      <c r="F552" s="184" t="s">
        <v>22</v>
      </c>
      <c r="G552" s="447">
        <v>5.3360000000000003</v>
      </c>
      <c r="H552" s="422"/>
      <c r="I552" s="421">
        <f t="shared" si="1407"/>
        <v>10.272</v>
      </c>
      <c r="J552" s="518"/>
      <c r="K552" s="422">
        <f t="shared" si="1384"/>
        <v>10.272</v>
      </c>
      <c r="L552" s="286">
        <f t="shared" si="1219"/>
        <v>0</v>
      </c>
      <c r="M552" s="423" t="s">
        <v>262</v>
      </c>
      <c r="N552" s="564"/>
      <c r="O552" s="565"/>
      <c r="P552" s="568">
        <f t="shared" si="1231"/>
        <v>0</v>
      </c>
      <c r="Q552" s="565"/>
      <c r="R552" s="565"/>
      <c r="S552" s="565" t="e">
        <f t="shared" si="1410"/>
        <v>#DIV/0!</v>
      </c>
      <c r="T552" s="429"/>
      <c r="U552" s="177"/>
      <c r="V552" s="177"/>
      <c r="W552" s="177"/>
      <c r="X552" s="177"/>
      <c r="Y552" s="177"/>
      <c r="Z552" s="177"/>
    </row>
    <row r="553" spans="2:26" s="246" customFormat="1" ht="19.899999999999999" customHeight="1">
      <c r="B553" s="673"/>
      <c r="C553" s="553"/>
      <c r="D553" s="597"/>
      <c r="E553" s="569" t="s">
        <v>591</v>
      </c>
      <c r="F553" s="184" t="s">
        <v>20</v>
      </c>
      <c r="G553" s="447">
        <v>0.93899999999999995</v>
      </c>
      <c r="H553" s="422"/>
      <c r="I553" s="421">
        <f t="shared" ref="I553" si="1411">G553+H553</f>
        <v>0.93899999999999995</v>
      </c>
      <c r="J553" s="518">
        <v>1.08</v>
      </c>
      <c r="K553" s="422">
        <f t="shared" si="1384"/>
        <v>-0.14100000000000013</v>
      </c>
      <c r="L553" s="286">
        <f t="shared" ref="L553:L616" si="1412">J553/I553</f>
        <v>1.1501597444089458</v>
      </c>
      <c r="M553" s="423">
        <v>43858</v>
      </c>
      <c r="N553" s="562">
        <f t="shared" ref="N553" si="1413">G553+G554+G555</f>
        <v>10.673999999999999</v>
      </c>
      <c r="O553" s="565">
        <f t="shared" si="1348"/>
        <v>0</v>
      </c>
      <c r="P553" s="566">
        <f t="shared" si="1231"/>
        <v>10.673999999999999</v>
      </c>
      <c r="Q553" s="565">
        <f t="shared" ref="Q553" si="1414">J553+J554+J555</f>
        <v>1.08</v>
      </c>
      <c r="R553" s="565">
        <f t="shared" ref="R553" si="1415">P553-Q553</f>
        <v>9.5939999999999994</v>
      </c>
      <c r="S553" s="565">
        <f t="shared" ref="S553" si="1416">Q553/P553</f>
        <v>0.10118043844856663</v>
      </c>
      <c r="T553" s="429"/>
      <c r="U553" s="177"/>
      <c r="V553" s="177"/>
      <c r="W553" s="177"/>
      <c r="X553" s="177"/>
      <c r="Y553" s="177"/>
      <c r="Z553" s="177"/>
    </row>
    <row r="554" spans="2:26" s="246" customFormat="1" ht="19.899999999999999" customHeight="1">
      <c r="B554" s="673"/>
      <c r="C554" s="553"/>
      <c r="D554" s="597"/>
      <c r="E554" s="570"/>
      <c r="F554" s="260" t="s">
        <v>21</v>
      </c>
      <c r="G554" s="447">
        <v>4.3979999999999997</v>
      </c>
      <c r="H554" s="422"/>
      <c r="I554" s="421">
        <f t="shared" ref="I554:I555" si="1417">K553+G554+H554</f>
        <v>4.2569999999999997</v>
      </c>
      <c r="J554" s="518"/>
      <c r="K554" s="422">
        <f t="shared" si="1384"/>
        <v>4.2569999999999997</v>
      </c>
      <c r="L554" s="286">
        <f t="shared" si="1412"/>
        <v>0</v>
      </c>
      <c r="M554" s="423"/>
      <c r="N554" s="563"/>
      <c r="O554" s="565"/>
      <c r="P554" s="567">
        <f t="shared" si="1231"/>
        <v>0</v>
      </c>
      <c r="Q554" s="565">
        <f t="shared" ref="Q554" si="1418">+O554-P554</f>
        <v>0</v>
      </c>
      <c r="R554" s="565" t="e">
        <f t="shared" ref="R554" si="1419">+P554/O554</f>
        <v>#DIV/0!</v>
      </c>
      <c r="S554" s="565" t="e">
        <f t="shared" ref="S554:S555" si="1420">+Q554/P554</f>
        <v>#DIV/0!</v>
      </c>
      <c r="T554" s="429"/>
      <c r="U554" s="177"/>
      <c r="V554" s="177"/>
      <c r="W554" s="177"/>
      <c r="X554" s="177"/>
      <c r="Y554" s="177"/>
      <c r="Z554" s="177"/>
    </row>
    <row r="555" spans="2:26" s="246" customFormat="1" ht="19.899999999999999" customHeight="1">
      <c r="B555" s="673"/>
      <c r="C555" s="553"/>
      <c r="D555" s="597"/>
      <c r="E555" s="571"/>
      <c r="F555" s="184" t="s">
        <v>22</v>
      </c>
      <c r="G555" s="447">
        <v>5.3369999999999997</v>
      </c>
      <c r="H555" s="422"/>
      <c r="I555" s="421">
        <f t="shared" si="1417"/>
        <v>9.5939999999999994</v>
      </c>
      <c r="J555" s="518"/>
      <c r="K555" s="422">
        <f t="shared" si="1384"/>
        <v>9.5939999999999994</v>
      </c>
      <c r="L555" s="286">
        <f t="shared" si="1412"/>
        <v>0</v>
      </c>
      <c r="M555" s="423"/>
      <c r="N555" s="564"/>
      <c r="O555" s="565"/>
      <c r="P555" s="568">
        <f t="shared" si="1231"/>
        <v>0</v>
      </c>
      <c r="Q555" s="565"/>
      <c r="R555" s="565"/>
      <c r="S555" s="565" t="e">
        <f t="shared" si="1420"/>
        <v>#DIV/0!</v>
      </c>
      <c r="T555" s="429"/>
      <c r="U555" s="177"/>
      <c r="V555" s="177"/>
      <c r="W555" s="177"/>
      <c r="X555" s="177"/>
      <c r="Y555" s="177"/>
      <c r="Z555" s="177"/>
    </row>
    <row r="556" spans="2:26" s="246" customFormat="1" ht="19.899999999999999" customHeight="1">
      <c r="B556" s="673"/>
      <c r="C556" s="553"/>
      <c r="D556" s="597"/>
      <c r="E556" s="569" t="s">
        <v>592</v>
      </c>
      <c r="F556" s="184" t="s">
        <v>20</v>
      </c>
      <c r="G556" s="447">
        <v>0.93899999999999995</v>
      </c>
      <c r="H556" s="422"/>
      <c r="I556" s="421">
        <f t="shared" ref="I556" si="1421">G556+H556</f>
        <v>0.93899999999999995</v>
      </c>
      <c r="J556" s="518">
        <v>0.97200000000000009</v>
      </c>
      <c r="K556" s="422">
        <f t="shared" si="1384"/>
        <v>-3.300000000000014E-2</v>
      </c>
      <c r="L556" s="286">
        <f t="shared" si="1412"/>
        <v>1.0351437699680512</v>
      </c>
      <c r="M556" s="423"/>
      <c r="N556" s="562">
        <f t="shared" ref="N556" si="1422">G556+G557+G558</f>
        <v>10.673</v>
      </c>
      <c r="O556" s="565">
        <f t="shared" si="1357"/>
        <v>0</v>
      </c>
      <c r="P556" s="566">
        <f t="shared" si="1231"/>
        <v>10.673</v>
      </c>
      <c r="Q556" s="565">
        <f t="shared" ref="Q556" si="1423">J556+J557+J558</f>
        <v>0.97200000000000009</v>
      </c>
      <c r="R556" s="565">
        <f t="shared" ref="R556" si="1424">P556-Q556</f>
        <v>9.7010000000000005</v>
      </c>
      <c r="S556" s="565">
        <f t="shared" ref="S556" si="1425">Q556/P556</f>
        <v>9.1070926637309105E-2</v>
      </c>
      <c r="T556" s="429"/>
      <c r="U556" s="177"/>
      <c r="V556" s="177"/>
      <c r="W556" s="177"/>
      <c r="X556" s="177"/>
      <c r="Y556" s="177"/>
      <c r="Z556" s="177"/>
    </row>
    <row r="557" spans="2:26" s="246" customFormat="1" ht="19.899999999999999" customHeight="1">
      <c r="B557" s="673"/>
      <c r="C557" s="553"/>
      <c r="D557" s="597"/>
      <c r="E557" s="570"/>
      <c r="F557" s="260" t="s">
        <v>21</v>
      </c>
      <c r="G557" s="447">
        <v>4.3970000000000002</v>
      </c>
      <c r="H557" s="422"/>
      <c r="I557" s="421">
        <f t="shared" ref="I557:I558" si="1426">K556+G557+H557</f>
        <v>4.3639999999999999</v>
      </c>
      <c r="J557" s="518"/>
      <c r="K557" s="422">
        <f t="shared" si="1384"/>
        <v>4.3639999999999999</v>
      </c>
      <c r="L557" s="286">
        <f t="shared" si="1412"/>
        <v>0</v>
      </c>
      <c r="M557" s="423"/>
      <c r="N557" s="563"/>
      <c r="O557" s="565"/>
      <c r="P557" s="567">
        <f t="shared" ref="P557:P620" si="1427">+N557+O557</f>
        <v>0</v>
      </c>
      <c r="Q557" s="565">
        <f t="shared" ref="Q557" si="1428">+O557-P557</f>
        <v>0</v>
      </c>
      <c r="R557" s="565" t="e">
        <f t="shared" ref="R557" si="1429">+P557/O557</f>
        <v>#DIV/0!</v>
      </c>
      <c r="S557" s="565" t="e">
        <f t="shared" ref="S557:S558" si="1430">+Q557/P557</f>
        <v>#DIV/0!</v>
      </c>
      <c r="T557" s="429"/>
      <c r="U557" s="177"/>
      <c r="V557" s="177"/>
      <c r="W557" s="177"/>
      <c r="X557" s="177"/>
      <c r="Y557" s="177"/>
      <c r="Z557" s="177"/>
    </row>
    <row r="558" spans="2:26" s="246" customFormat="1" ht="19.899999999999999" customHeight="1">
      <c r="B558" s="673"/>
      <c r="C558" s="553"/>
      <c r="D558" s="597"/>
      <c r="E558" s="571"/>
      <c r="F558" s="184" t="s">
        <v>22</v>
      </c>
      <c r="G558" s="447">
        <v>5.3369999999999997</v>
      </c>
      <c r="H558" s="422"/>
      <c r="I558" s="421">
        <f t="shared" si="1426"/>
        <v>9.7010000000000005</v>
      </c>
      <c r="J558" s="518"/>
      <c r="K558" s="422">
        <f t="shared" si="1384"/>
        <v>9.7010000000000005</v>
      </c>
      <c r="L558" s="286">
        <f t="shared" si="1412"/>
        <v>0</v>
      </c>
      <c r="M558" s="423"/>
      <c r="N558" s="564"/>
      <c r="O558" s="565"/>
      <c r="P558" s="568">
        <f t="shared" si="1427"/>
        <v>0</v>
      </c>
      <c r="Q558" s="565"/>
      <c r="R558" s="565"/>
      <c r="S558" s="565" t="e">
        <f t="shared" si="1430"/>
        <v>#DIV/0!</v>
      </c>
      <c r="T558" s="429"/>
      <c r="U558" s="177"/>
      <c r="V558" s="177"/>
      <c r="W558" s="177"/>
      <c r="X558" s="177"/>
      <c r="Y558" s="177"/>
      <c r="Z558" s="177"/>
    </row>
    <row r="559" spans="2:26" s="246" customFormat="1" ht="19.899999999999999" customHeight="1">
      <c r="B559" s="673"/>
      <c r="C559" s="553"/>
      <c r="D559" s="597"/>
      <c r="E559" s="569" t="s">
        <v>593</v>
      </c>
      <c r="F559" s="184" t="s">
        <v>20</v>
      </c>
      <c r="G559" s="447">
        <v>0.93899999999999995</v>
      </c>
      <c r="H559" s="422"/>
      <c r="I559" s="421">
        <f t="shared" ref="I559" si="1431">G559+H559</f>
        <v>0.93899999999999995</v>
      </c>
      <c r="J559" s="518"/>
      <c r="K559" s="422">
        <f t="shared" si="1384"/>
        <v>0.93899999999999995</v>
      </c>
      <c r="L559" s="286">
        <f t="shared" si="1412"/>
        <v>0</v>
      </c>
      <c r="M559" s="423"/>
      <c r="N559" s="562">
        <f t="shared" ref="N559" si="1432">G559+G560+G561</f>
        <v>10.675000000000001</v>
      </c>
      <c r="O559" s="565">
        <f t="shared" si="1366"/>
        <v>0</v>
      </c>
      <c r="P559" s="566">
        <f t="shared" si="1427"/>
        <v>10.675000000000001</v>
      </c>
      <c r="Q559" s="565">
        <f t="shared" ref="Q559" si="1433">J559+J560+J561</f>
        <v>0</v>
      </c>
      <c r="R559" s="565">
        <f t="shared" ref="R559" si="1434">P559-Q559</f>
        <v>10.675000000000001</v>
      </c>
      <c r="S559" s="565">
        <f t="shared" ref="S559" si="1435">Q559/P559</f>
        <v>0</v>
      </c>
      <c r="T559" s="429"/>
      <c r="U559" s="177"/>
      <c r="V559" s="177"/>
      <c r="W559" s="177"/>
      <c r="X559" s="177"/>
      <c r="Y559" s="177"/>
      <c r="Z559" s="177"/>
    </row>
    <row r="560" spans="2:26" s="246" customFormat="1" ht="19.899999999999999" customHeight="1">
      <c r="B560" s="673"/>
      <c r="C560" s="553"/>
      <c r="D560" s="597"/>
      <c r="E560" s="570"/>
      <c r="F560" s="260" t="s">
        <v>21</v>
      </c>
      <c r="G560" s="447">
        <v>4.3979999999999997</v>
      </c>
      <c r="H560" s="422"/>
      <c r="I560" s="421">
        <f t="shared" ref="I560:I561" si="1436">K559+G560+H560</f>
        <v>5.3369999999999997</v>
      </c>
      <c r="J560" s="518"/>
      <c r="K560" s="422">
        <f t="shared" si="1384"/>
        <v>5.3369999999999997</v>
      </c>
      <c r="L560" s="286">
        <f t="shared" si="1412"/>
        <v>0</v>
      </c>
      <c r="M560" s="423"/>
      <c r="N560" s="563"/>
      <c r="O560" s="565"/>
      <c r="P560" s="567">
        <f t="shared" si="1427"/>
        <v>0</v>
      </c>
      <c r="Q560" s="565">
        <f t="shared" ref="Q560" si="1437">+O560-P560</f>
        <v>0</v>
      </c>
      <c r="R560" s="565" t="e">
        <f t="shared" ref="R560" si="1438">+P560/O560</f>
        <v>#DIV/0!</v>
      </c>
      <c r="S560" s="565" t="e">
        <f t="shared" ref="S560:S561" si="1439">+Q560/P560</f>
        <v>#DIV/0!</v>
      </c>
      <c r="T560" s="429"/>
      <c r="U560" s="177"/>
      <c r="V560" s="177"/>
      <c r="W560" s="177"/>
      <c r="X560" s="177"/>
      <c r="Y560" s="177"/>
      <c r="Z560" s="177"/>
    </row>
    <row r="561" spans="1:26" s="246" customFormat="1" ht="19.899999999999999" customHeight="1">
      <c r="B561" s="673"/>
      <c r="C561" s="553"/>
      <c r="D561" s="597"/>
      <c r="E561" s="571"/>
      <c r="F561" s="184" t="s">
        <v>22</v>
      </c>
      <c r="G561" s="447">
        <v>5.3380000000000001</v>
      </c>
      <c r="H561" s="422"/>
      <c r="I561" s="421">
        <f t="shared" si="1436"/>
        <v>10.675000000000001</v>
      </c>
      <c r="J561" s="518"/>
      <c r="K561" s="422">
        <f t="shared" si="1384"/>
        <v>10.675000000000001</v>
      </c>
      <c r="L561" s="286">
        <f t="shared" si="1412"/>
        <v>0</v>
      </c>
      <c r="M561" s="423"/>
      <c r="N561" s="564"/>
      <c r="O561" s="565"/>
      <c r="P561" s="568">
        <f t="shared" si="1427"/>
        <v>0</v>
      </c>
      <c r="Q561" s="565"/>
      <c r="R561" s="565"/>
      <c r="S561" s="565" t="e">
        <f t="shared" si="1439"/>
        <v>#DIV/0!</v>
      </c>
      <c r="T561" s="429"/>
      <c r="U561" s="177"/>
      <c r="V561" s="177"/>
      <c r="W561" s="177"/>
      <c r="X561" s="177"/>
      <c r="Y561" s="177"/>
      <c r="Z561" s="177"/>
    </row>
    <row r="562" spans="1:26" s="246" customFormat="1" ht="19.899999999999999" customHeight="1">
      <c r="B562" s="673"/>
      <c r="C562" s="553"/>
      <c r="D562" s="597"/>
      <c r="E562" s="569" t="s">
        <v>594</v>
      </c>
      <c r="F562" s="184" t="s">
        <v>20</v>
      </c>
      <c r="G562" s="447">
        <v>0.94</v>
      </c>
      <c r="H562" s="422"/>
      <c r="I562" s="421">
        <f t="shared" ref="I562" si="1440">G562+H562</f>
        <v>0.94</v>
      </c>
      <c r="J562" s="518">
        <v>0.57500000000000007</v>
      </c>
      <c r="K562" s="422">
        <f t="shared" si="1384"/>
        <v>0.36499999999999988</v>
      </c>
      <c r="L562" s="286">
        <f t="shared" si="1412"/>
        <v>0.61170212765957455</v>
      </c>
      <c r="M562" s="423"/>
      <c r="N562" s="562">
        <f t="shared" ref="N562" si="1441">G562+G563+G564</f>
        <v>10.677</v>
      </c>
      <c r="O562" s="565">
        <f t="shared" si="1375"/>
        <v>0</v>
      </c>
      <c r="P562" s="566">
        <f t="shared" si="1427"/>
        <v>10.677</v>
      </c>
      <c r="Q562" s="565">
        <f t="shared" ref="Q562" si="1442">J562+J563+J564</f>
        <v>0.57500000000000007</v>
      </c>
      <c r="R562" s="565">
        <f t="shared" ref="R562" si="1443">P562-Q562</f>
        <v>10.102</v>
      </c>
      <c r="S562" s="565">
        <f t="shared" ref="S562" si="1444">Q562/P562</f>
        <v>5.3854078861103313E-2</v>
      </c>
      <c r="T562" s="429"/>
      <c r="U562" s="177"/>
      <c r="V562" s="177"/>
      <c r="W562" s="177"/>
      <c r="X562" s="177"/>
      <c r="Y562" s="177"/>
      <c r="Z562" s="177"/>
    </row>
    <row r="563" spans="1:26" s="246" customFormat="1" ht="19.899999999999999" customHeight="1">
      <c r="B563" s="673"/>
      <c r="C563" s="553"/>
      <c r="D563" s="597"/>
      <c r="E563" s="570"/>
      <c r="F563" s="260" t="s">
        <v>21</v>
      </c>
      <c r="G563" s="447">
        <v>4.399</v>
      </c>
      <c r="H563" s="422"/>
      <c r="I563" s="421">
        <f t="shared" ref="I563:I564" si="1445">K562+G563+H563</f>
        <v>4.7640000000000002</v>
      </c>
      <c r="J563" s="518"/>
      <c r="K563" s="422">
        <f t="shared" si="1384"/>
        <v>4.7640000000000002</v>
      </c>
      <c r="L563" s="286">
        <f t="shared" si="1412"/>
        <v>0</v>
      </c>
      <c r="M563" s="423"/>
      <c r="N563" s="563"/>
      <c r="O563" s="565"/>
      <c r="P563" s="567">
        <f t="shared" si="1427"/>
        <v>0</v>
      </c>
      <c r="Q563" s="565">
        <f t="shared" ref="Q563" si="1446">+O563-P563</f>
        <v>0</v>
      </c>
      <c r="R563" s="565" t="e">
        <f t="shared" ref="R563" si="1447">+P563/O563</f>
        <v>#DIV/0!</v>
      </c>
      <c r="S563" s="565" t="e">
        <f t="shared" ref="S563:S564" si="1448">+Q563/P563</f>
        <v>#DIV/0!</v>
      </c>
      <c r="T563" s="429"/>
      <c r="U563" s="177"/>
      <c r="V563" s="177"/>
      <c r="W563" s="177"/>
      <c r="X563" s="177"/>
      <c r="Y563" s="177"/>
      <c r="Z563" s="177"/>
    </row>
    <row r="564" spans="1:26" s="246" customFormat="1" ht="19.899999999999999" customHeight="1">
      <c r="B564" s="673"/>
      <c r="C564" s="553"/>
      <c r="D564" s="597"/>
      <c r="E564" s="571"/>
      <c r="F564" s="184" t="s">
        <v>22</v>
      </c>
      <c r="G564" s="447">
        <v>5.3380000000000001</v>
      </c>
      <c r="H564" s="422"/>
      <c r="I564" s="421">
        <f t="shared" si="1445"/>
        <v>10.102</v>
      </c>
      <c r="J564" s="518"/>
      <c r="K564" s="422">
        <f t="shared" si="1384"/>
        <v>10.102</v>
      </c>
      <c r="L564" s="286">
        <f t="shared" si="1412"/>
        <v>0</v>
      </c>
      <c r="M564" s="423"/>
      <c r="N564" s="564"/>
      <c r="O564" s="565"/>
      <c r="P564" s="568">
        <f t="shared" si="1427"/>
        <v>0</v>
      </c>
      <c r="Q564" s="565"/>
      <c r="R564" s="565"/>
      <c r="S564" s="565" t="e">
        <f t="shared" si="1448"/>
        <v>#DIV/0!</v>
      </c>
      <c r="T564" s="429"/>
      <c r="U564" s="177"/>
      <c r="V564" s="177"/>
      <c r="W564" s="177"/>
      <c r="X564" s="177"/>
      <c r="Y564" s="177"/>
      <c r="Z564" s="177"/>
    </row>
    <row r="565" spans="1:26" s="246" customFormat="1" ht="19.899999999999999" customHeight="1">
      <c r="B565" s="673"/>
      <c r="C565" s="553"/>
      <c r="D565" s="597"/>
      <c r="E565" s="569" t="s">
        <v>595</v>
      </c>
      <c r="F565" s="184" t="s">
        <v>20</v>
      </c>
      <c r="G565" s="447">
        <v>0.93899999999999995</v>
      </c>
      <c r="H565" s="422"/>
      <c r="I565" s="421">
        <f t="shared" ref="I565" si="1449">G565+H565</f>
        <v>0.93899999999999995</v>
      </c>
      <c r="J565" s="518">
        <v>0.81</v>
      </c>
      <c r="K565" s="422">
        <f t="shared" si="1384"/>
        <v>0.12899999999999989</v>
      </c>
      <c r="L565" s="286">
        <f t="shared" si="1412"/>
        <v>0.86261980830670937</v>
      </c>
      <c r="M565" s="423"/>
      <c r="N565" s="562">
        <f t="shared" ref="N565" si="1450">G565+G566+G567</f>
        <v>10.675000000000001</v>
      </c>
      <c r="O565" s="565">
        <f t="shared" si="1385"/>
        <v>0</v>
      </c>
      <c r="P565" s="566">
        <f t="shared" si="1427"/>
        <v>10.675000000000001</v>
      </c>
      <c r="Q565" s="565">
        <f t="shared" ref="Q565" si="1451">J565+J566+J567</f>
        <v>0.81</v>
      </c>
      <c r="R565" s="565">
        <f t="shared" ref="R565" si="1452">P565-Q565</f>
        <v>9.8650000000000002</v>
      </c>
      <c r="S565" s="565">
        <f t="shared" ref="S565" si="1453">Q565/P565</f>
        <v>7.5878220140515221E-2</v>
      </c>
      <c r="T565" s="429"/>
      <c r="U565" s="177"/>
      <c r="V565" s="177"/>
      <c r="W565" s="177"/>
      <c r="X565" s="177"/>
      <c r="Y565" s="177"/>
      <c r="Z565" s="177"/>
    </row>
    <row r="566" spans="1:26" s="246" customFormat="1" ht="19.899999999999999" customHeight="1">
      <c r="B566" s="673"/>
      <c r="C566" s="553"/>
      <c r="D566" s="597"/>
      <c r="E566" s="570"/>
      <c r="F566" s="260" t="s">
        <v>21</v>
      </c>
      <c r="G566" s="447">
        <v>4.3979999999999997</v>
      </c>
      <c r="H566" s="422"/>
      <c r="I566" s="421">
        <f t="shared" ref="I566:I567" si="1454">K565+G566+H566</f>
        <v>4.5269999999999992</v>
      </c>
      <c r="J566" s="518"/>
      <c r="K566" s="422">
        <f t="shared" si="1384"/>
        <v>4.5269999999999992</v>
      </c>
      <c r="L566" s="286">
        <f t="shared" si="1412"/>
        <v>0</v>
      </c>
      <c r="M566" s="423"/>
      <c r="N566" s="563"/>
      <c r="O566" s="565"/>
      <c r="P566" s="567">
        <f t="shared" si="1427"/>
        <v>0</v>
      </c>
      <c r="Q566" s="565">
        <f t="shared" ref="Q566" si="1455">+O566-P566</f>
        <v>0</v>
      </c>
      <c r="R566" s="565" t="e">
        <f t="shared" ref="R566" si="1456">+P566/O566</f>
        <v>#DIV/0!</v>
      </c>
      <c r="S566" s="565" t="e">
        <f t="shared" ref="S566:S567" si="1457">+Q566/P566</f>
        <v>#DIV/0!</v>
      </c>
      <c r="T566" s="429"/>
      <c r="U566" s="177"/>
      <c r="V566" s="177"/>
      <c r="W566" s="177"/>
      <c r="X566" s="177"/>
      <c r="Y566" s="177"/>
      <c r="Z566" s="177"/>
    </row>
    <row r="567" spans="1:26" s="246" customFormat="1" ht="19.899999999999999" customHeight="1">
      <c r="B567" s="673"/>
      <c r="C567" s="553"/>
      <c r="D567" s="597"/>
      <c r="E567" s="571"/>
      <c r="F567" s="184" t="s">
        <v>22</v>
      </c>
      <c r="G567" s="447">
        <v>5.3380000000000001</v>
      </c>
      <c r="H567" s="422"/>
      <c r="I567" s="421">
        <f t="shared" si="1454"/>
        <v>9.8649999999999984</v>
      </c>
      <c r="J567" s="518"/>
      <c r="K567" s="422">
        <f t="shared" si="1384"/>
        <v>9.8649999999999984</v>
      </c>
      <c r="L567" s="286">
        <f t="shared" si="1412"/>
        <v>0</v>
      </c>
      <c r="M567" s="423"/>
      <c r="N567" s="564"/>
      <c r="O567" s="565"/>
      <c r="P567" s="568">
        <f t="shared" si="1427"/>
        <v>0</v>
      </c>
      <c r="Q567" s="565"/>
      <c r="R567" s="565"/>
      <c r="S567" s="565" t="e">
        <f t="shared" si="1457"/>
        <v>#DIV/0!</v>
      </c>
      <c r="T567" s="429"/>
      <c r="U567" s="177"/>
      <c r="V567" s="177"/>
      <c r="W567" s="177"/>
      <c r="X567" s="177"/>
      <c r="Y567" s="177"/>
      <c r="Z567" s="177"/>
    </row>
    <row r="568" spans="1:26" s="246" customFormat="1" ht="19.899999999999999" customHeight="1">
      <c r="B568" s="673"/>
      <c r="C568" s="553"/>
      <c r="D568" s="597"/>
      <c r="E568" s="569" t="s">
        <v>596</v>
      </c>
      <c r="F568" s="184" t="s">
        <v>20</v>
      </c>
      <c r="G568" s="447">
        <v>0.93899999999999995</v>
      </c>
      <c r="H568" s="422"/>
      <c r="I568" s="421">
        <f t="shared" ref="I568" si="1458">G568+H568</f>
        <v>0.93899999999999995</v>
      </c>
      <c r="J568" s="518">
        <v>0.27</v>
      </c>
      <c r="K568" s="422">
        <f t="shared" si="1384"/>
        <v>0.66899999999999993</v>
      </c>
      <c r="L568" s="286">
        <f t="shared" si="1412"/>
        <v>0.28753993610223644</v>
      </c>
      <c r="M568" s="423"/>
      <c r="N568" s="562">
        <f t="shared" ref="N568:O568" si="1459">G568+G569+G570</f>
        <v>10.673</v>
      </c>
      <c r="O568" s="565">
        <f t="shared" si="1459"/>
        <v>0</v>
      </c>
      <c r="P568" s="566">
        <f t="shared" si="1427"/>
        <v>10.673</v>
      </c>
      <c r="Q568" s="565">
        <f t="shared" ref="Q568" si="1460">J568+J569+J570</f>
        <v>0.27</v>
      </c>
      <c r="R568" s="565">
        <f t="shared" ref="R568" si="1461">P568-Q568</f>
        <v>10.403</v>
      </c>
      <c r="S568" s="565">
        <f t="shared" ref="S568" si="1462">Q568/P568</f>
        <v>2.5297479621474751E-2</v>
      </c>
      <c r="T568" s="429"/>
      <c r="U568" s="177"/>
      <c r="V568" s="177"/>
      <c r="W568" s="177"/>
      <c r="X568" s="177"/>
      <c r="Y568" s="177"/>
      <c r="Z568" s="177"/>
    </row>
    <row r="569" spans="1:26" s="246" customFormat="1" ht="19.899999999999999" customHeight="1">
      <c r="A569" s="245"/>
      <c r="B569" s="673"/>
      <c r="C569" s="553"/>
      <c r="D569" s="597"/>
      <c r="E569" s="570"/>
      <c r="F569" s="260" t="s">
        <v>21</v>
      </c>
      <c r="G569" s="447">
        <v>4.3970000000000002</v>
      </c>
      <c r="H569" s="422"/>
      <c r="I569" s="421">
        <f t="shared" ref="I569:I570" si="1463">K568+G569+H569</f>
        <v>5.0659999999999998</v>
      </c>
      <c r="J569" s="518"/>
      <c r="K569" s="422">
        <f t="shared" si="1384"/>
        <v>5.0659999999999998</v>
      </c>
      <c r="L569" s="286">
        <f t="shared" si="1412"/>
        <v>0</v>
      </c>
      <c r="M569" s="423"/>
      <c r="N569" s="563"/>
      <c r="O569" s="565"/>
      <c r="P569" s="567">
        <f t="shared" si="1427"/>
        <v>0</v>
      </c>
      <c r="Q569" s="565">
        <f t="shared" ref="Q569" si="1464">+O569-P569</f>
        <v>0</v>
      </c>
      <c r="R569" s="565" t="e">
        <f t="shared" ref="R569" si="1465">+P569/O569</f>
        <v>#DIV/0!</v>
      </c>
      <c r="S569" s="565" t="e">
        <f t="shared" ref="S569:S570" si="1466">+Q569/P569</f>
        <v>#DIV/0!</v>
      </c>
      <c r="T569" s="429"/>
      <c r="U569" s="177"/>
      <c r="V569" s="177"/>
      <c r="W569" s="177"/>
      <c r="X569" s="177"/>
      <c r="Y569" s="177"/>
      <c r="Z569" s="177"/>
    </row>
    <row r="570" spans="1:26" s="246" customFormat="1" ht="19.899999999999999" customHeight="1">
      <c r="B570" s="673"/>
      <c r="C570" s="553"/>
      <c r="D570" s="597"/>
      <c r="E570" s="571"/>
      <c r="F570" s="184" t="s">
        <v>22</v>
      </c>
      <c r="G570" s="447">
        <v>5.3369999999999997</v>
      </c>
      <c r="H570" s="422"/>
      <c r="I570" s="421">
        <f t="shared" si="1463"/>
        <v>10.402999999999999</v>
      </c>
      <c r="J570" s="518"/>
      <c r="K570" s="422">
        <f t="shared" si="1384"/>
        <v>10.402999999999999</v>
      </c>
      <c r="L570" s="286">
        <f t="shared" si="1412"/>
        <v>0</v>
      </c>
      <c r="M570" s="423"/>
      <c r="N570" s="564"/>
      <c r="O570" s="565"/>
      <c r="P570" s="568">
        <f t="shared" si="1427"/>
        <v>0</v>
      </c>
      <c r="Q570" s="565"/>
      <c r="R570" s="565"/>
      <c r="S570" s="565" t="e">
        <f t="shared" si="1466"/>
        <v>#DIV/0!</v>
      </c>
      <c r="T570" s="429"/>
      <c r="U570" s="177"/>
      <c r="V570" s="177"/>
      <c r="W570" s="177"/>
      <c r="X570" s="177"/>
      <c r="Y570" s="177"/>
      <c r="Z570" s="177"/>
    </row>
    <row r="571" spans="1:26" s="246" customFormat="1" ht="19.899999999999999" customHeight="1">
      <c r="B571" s="673"/>
      <c r="C571" s="553"/>
      <c r="D571" s="597"/>
      <c r="E571" s="569" t="s">
        <v>597</v>
      </c>
      <c r="F571" s="184" t="s">
        <v>20</v>
      </c>
      <c r="G571" s="447">
        <v>0.94</v>
      </c>
      <c r="H571" s="422"/>
      <c r="I571" s="421">
        <f t="shared" ref="I571" si="1467">G571+H571</f>
        <v>0.94</v>
      </c>
      <c r="J571" s="518">
        <v>0.216</v>
      </c>
      <c r="K571" s="422">
        <f t="shared" si="1384"/>
        <v>0.72399999999999998</v>
      </c>
      <c r="L571" s="286">
        <f t="shared" si="1412"/>
        <v>0.22978723404255319</v>
      </c>
      <c r="M571" s="423"/>
      <c r="N571" s="562">
        <f t="shared" ref="N571:O592" si="1468">G571+G572+G573</f>
        <v>10.68</v>
      </c>
      <c r="O571" s="565">
        <f t="shared" si="1468"/>
        <v>0</v>
      </c>
      <c r="P571" s="566">
        <f t="shared" si="1427"/>
        <v>10.68</v>
      </c>
      <c r="Q571" s="565">
        <f t="shared" ref="Q571" si="1469">J571+J572+J573</f>
        <v>0.216</v>
      </c>
      <c r="R571" s="565">
        <f t="shared" ref="R571" si="1470">P571-Q571</f>
        <v>10.464</v>
      </c>
      <c r="S571" s="565">
        <f t="shared" ref="S571" si="1471">Q571/P571</f>
        <v>2.0224719101123594E-2</v>
      </c>
      <c r="T571" s="429"/>
      <c r="U571" s="177"/>
      <c r="V571" s="177"/>
      <c r="W571" s="177"/>
      <c r="X571" s="177"/>
      <c r="Y571" s="177"/>
      <c r="Z571" s="177"/>
    </row>
    <row r="572" spans="1:26" s="246" customFormat="1" ht="19.899999999999999" customHeight="1">
      <c r="B572" s="673"/>
      <c r="C572" s="553"/>
      <c r="D572" s="597"/>
      <c r="E572" s="570"/>
      <c r="F572" s="260" t="s">
        <v>21</v>
      </c>
      <c r="G572" s="447">
        <v>4.4000000000000004</v>
      </c>
      <c r="H572" s="422"/>
      <c r="I572" s="421">
        <f t="shared" ref="I572:I573" si="1472">K571+G572+H572</f>
        <v>5.1240000000000006</v>
      </c>
      <c r="J572" s="518"/>
      <c r="K572" s="422">
        <f t="shared" si="1384"/>
        <v>5.1240000000000006</v>
      </c>
      <c r="L572" s="286">
        <f t="shared" si="1412"/>
        <v>0</v>
      </c>
      <c r="M572" s="423"/>
      <c r="N572" s="563"/>
      <c r="O572" s="565"/>
      <c r="P572" s="567">
        <f t="shared" si="1427"/>
        <v>0</v>
      </c>
      <c r="Q572" s="565">
        <f t="shared" ref="Q572" si="1473">+O572-P572</f>
        <v>0</v>
      </c>
      <c r="R572" s="565" t="e">
        <f t="shared" ref="R572" si="1474">+P572/O572</f>
        <v>#DIV/0!</v>
      </c>
      <c r="S572" s="565" t="e">
        <f t="shared" ref="S572:S573" si="1475">+Q572/P572</f>
        <v>#DIV/0!</v>
      </c>
      <c r="T572" s="429"/>
      <c r="U572" s="177"/>
      <c r="V572" s="177"/>
      <c r="W572" s="177"/>
      <c r="X572" s="177"/>
      <c r="Y572" s="177"/>
      <c r="Z572" s="177"/>
    </row>
    <row r="573" spans="1:26" s="246" customFormat="1" ht="19.899999999999999" customHeight="1">
      <c r="B573" s="673"/>
      <c r="C573" s="553"/>
      <c r="D573" s="597"/>
      <c r="E573" s="571"/>
      <c r="F573" s="184" t="s">
        <v>22</v>
      </c>
      <c r="G573" s="447">
        <v>5.34</v>
      </c>
      <c r="H573" s="422"/>
      <c r="I573" s="421">
        <f t="shared" si="1472"/>
        <v>10.464</v>
      </c>
      <c r="J573" s="518"/>
      <c r="K573" s="422">
        <f t="shared" si="1384"/>
        <v>10.464</v>
      </c>
      <c r="L573" s="286">
        <f t="shared" si="1412"/>
        <v>0</v>
      </c>
      <c r="M573" s="423"/>
      <c r="N573" s="564"/>
      <c r="O573" s="565"/>
      <c r="P573" s="568">
        <f t="shared" si="1427"/>
        <v>0</v>
      </c>
      <c r="Q573" s="565"/>
      <c r="R573" s="565"/>
      <c r="S573" s="565" t="e">
        <f t="shared" si="1475"/>
        <v>#DIV/0!</v>
      </c>
      <c r="T573" s="429"/>
      <c r="U573" s="177"/>
      <c r="V573" s="177"/>
      <c r="W573" s="177"/>
      <c r="X573" s="177"/>
      <c r="Y573" s="177"/>
      <c r="Z573" s="177"/>
    </row>
    <row r="574" spans="1:26" s="246" customFormat="1" ht="19.899999999999999" customHeight="1">
      <c r="B574" s="673"/>
      <c r="C574" s="553"/>
      <c r="D574" s="597"/>
      <c r="E574" s="575" t="s">
        <v>656</v>
      </c>
      <c r="F574" s="184" t="s">
        <v>20</v>
      </c>
      <c r="G574" s="526">
        <v>0.93899999999999995</v>
      </c>
      <c r="H574" s="422"/>
      <c r="I574" s="421">
        <f t="shared" ref="I574" si="1476">G574+H574</f>
        <v>0.93899999999999995</v>
      </c>
      <c r="J574" s="518">
        <v>0.38500000000000001</v>
      </c>
      <c r="K574" s="422">
        <f t="shared" si="1384"/>
        <v>0.55399999999999994</v>
      </c>
      <c r="L574" s="286">
        <f t="shared" si="1412"/>
        <v>0.41001064962726308</v>
      </c>
      <c r="M574" s="423"/>
      <c r="N574" s="562">
        <f t="shared" ref="N574:O595" si="1477">G574+G575+G576</f>
        <v>10.673</v>
      </c>
      <c r="O574" s="565">
        <f t="shared" si="1477"/>
        <v>0</v>
      </c>
      <c r="P574" s="566">
        <f t="shared" si="1427"/>
        <v>10.673</v>
      </c>
      <c r="Q574" s="565">
        <f t="shared" ref="Q574" si="1478">J574+J575+J576</f>
        <v>0.38500000000000001</v>
      </c>
      <c r="R574" s="565">
        <f t="shared" ref="R574" si="1479">P574-Q574</f>
        <v>10.288</v>
      </c>
      <c r="S574" s="565">
        <f t="shared" ref="S574" si="1480">Q574/P574</f>
        <v>3.6072332052843624E-2</v>
      </c>
      <c r="T574" s="429"/>
      <c r="U574" s="177"/>
      <c r="V574" s="177"/>
      <c r="W574" s="177"/>
      <c r="X574" s="177"/>
      <c r="Y574" s="177"/>
      <c r="Z574" s="177"/>
    </row>
    <row r="575" spans="1:26" s="246" customFormat="1" ht="19.899999999999999" customHeight="1">
      <c r="B575" s="673"/>
      <c r="C575" s="553"/>
      <c r="D575" s="597"/>
      <c r="E575" s="576"/>
      <c r="F575" s="260" t="s">
        <v>21</v>
      </c>
      <c r="G575" s="447">
        <v>4.3970000000000002</v>
      </c>
      <c r="H575" s="422"/>
      <c r="I575" s="421">
        <f t="shared" ref="I575:I576" si="1481">K574+G575+H575</f>
        <v>4.9510000000000005</v>
      </c>
      <c r="J575" s="518"/>
      <c r="K575" s="422">
        <f t="shared" si="1384"/>
        <v>4.9510000000000005</v>
      </c>
      <c r="L575" s="286">
        <f t="shared" si="1412"/>
        <v>0</v>
      </c>
      <c r="M575" s="423"/>
      <c r="N575" s="563"/>
      <c r="O575" s="565"/>
      <c r="P575" s="567">
        <f t="shared" si="1427"/>
        <v>0</v>
      </c>
      <c r="Q575" s="565">
        <f t="shared" ref="Q575" si="1482">+O575-P575</f>
        <v>0</v>
      </c>
      <c r="R575" s="565" t="e">
        <f t="shared" ref="R575" si="1483">+P575/O575</f>
        <v>#DIV/0!</v>
      </c>
      <c r="S575" s="565" t="e">
        <f t="shared" ref="S575:S576" si="1484">+Q575/P575</f>
        <v>#DIV/0!</v>
      </c>
      <c r="T575" s="429"/>
      <c r="U575" s="177"/>
      <c r="V575" s="177"/>
      <c r="W575" s="177"/>
      <c r="X575" s="177"/>
      <c r="Y575" s="177"/>
      <c r="Z575" s="177"/>
    </row>
    <row r="576" spans="1:26" s="246" customFormat="1" ht="19.899999999999999" customHeight="1">
      <c r="B576" s="673"/>
      <c r="C576" s="553"/>
      <c r="D576" s="597"/>
      <c r="E576" s="577"/>
      <c r="F576" s="184" t="s">
        <v>22</v>
      </c>
      <c r="G576" s="447">
        <v>5.3369999999999997</v>
      </c>
      <c r="H576" s="422"/>
      <c r="I576" s="421">
        <f t="shared" si="1481"/>
        <v>10.288</v>
      </c>
      <c r="J576" s="518"/>
      <c r="K576" s="422">
        <f t="shared" si="1384"/>
        <v>10.288</v>
      </c>
      <c r="L576" s="286">
        <f t="shared" si="1412"/>
        <v>0</v>
      </c>
      <c r="M576" s="423"/>
      <c r="N576" s="564"/>
      <c r="O576" s="565"/>
      <c r="P576" s="568">
        <f t="shared" si="1427"/>
        <v>0</v>
      </c>
      <c r="Q576" s="565"/>
      <c r="R576" s="565"/>
      <c r="S576" s="565" t="e">
        <f t="shared" si="1484"/>
        <v>#DIV/0!</v>
      </c>
      <c r="T576" s="429"/>
      <c r="U576" s="177"/>
      <c r="V576" s="177"/>
      <c r="W576" s="177"/>
      <c r="X576" s="177"/>
      <c r="Y576" s="177"/>
      <c r="Z576" s="177"/>
    </row>
    <row r="577" spans="2:26" s="246" customFormat="1" ht="19.899999999999999" customHeight="1">
      <c r="B577" s="673"/>
      <c r="C577" s="553"/>
      <c r="D577" s="597"/>
      <c r="E577" s="569" t="s">
        <v>598</v>
      </c>
      <c r="F577" s="184" t="s">
        <v>20</v>
      </c>
      <c r="G577" s="447">
        <v>0.93899999999999995</v>
      </c>
      <c r="H577" s="422"/>
      <c r="I577" s="421">
        <f t="shared" ref="I577" si="1485">G577+H577</f>
        <v>0.93899999999999995</v>
      </c>
      <c r="J577" s="518">
        <v>0.81</v>
      </c>
      <c r="K577" s="422">
        <f t="shared" si="1384"/>
        <v>0.12899999999999989</v>
      </c>
      <c r="L577" s="286">
        <f t="shared" si="1412"/>
        <v>0.86261980830670937</v>
      </c>
      <c r="M577" s="423"/>
      <c r="N577" s="562">
        <f t="shared" ref="N577:O598" si="1486">G577+G578+G579</f>
        <v>10.672000000000001</v>
      </c>
      <c r="O577" s="565">
        <f t="shared" si="1486"/>
        <v>0</v>
      </c>
      <c r="P577" s="566">
        <f t="shared" si="1427"/>
        <v>10.672000000000001</v>
      </c>
      <c r="Q577" s="565">
        <f t="shared" ref="Q577" si="1487">J577+J578+J579</f>
        <v>0.81</v>
      </c>
      <c r="R577" s="565">
        <f t="shared" ref="R577" si="1488">P577-Q577</f>
        <v>9.8620000000000001</v>
      </c>
      <c r="S577" s="565">
        <f t="shared" ref="S577" si="1489">Q577/P577</f>
        <v>7.5899550224887563E-2</v>
      </c>
      <c r="T577" s="429"/>
      <c r="U577" s="177"/>
      <c r="V577" s="177"/>
      <c r="W577" s="177"/>
      <c r="X577" s="177"/>
      <c r="Y577" s="177"/>
      <c r="Z577" s="177"/>
    </row>
    <row r="578" spans="2:26" s="246" customFormat="1" ht="19.899999999999999" customHeight="1">
      <c r="B578" s="673"/>
      <c r="C578" s="553"/>
      <c r="D578" s="597"/>
      <c r="E578" s="570"/>
      <c r="F578" s="260" t="s">
        <v>21</v>
      </c>
      <c r="G578" s="447">
        <v>4.3970000000000002</v>
      </c>
      <c r="H578" s="422"/>
      <c r="I578" s="421">
        <f t="shared" ref="I578:I579" si="1490">K577+G578+H578</f>
        <v>4.5259999999999998</v>
      </c>
      <c r="J578" s="518"/>
      <c r="K578" s="422">
        <f t="shared" si="1384"/>
        <v>4.5259999999999998</v>
      </c>
      <c r="L578" s="286">
        <f t="shared" si="1412"/>
        <v>0</v>
      </c>
      <c r="M578" s="423"/>
      <c r="N578" s="563"/>
      <c r="O578" s="565"/>
      <c r="P578" s="567">
        <f t="shared" si="1427"/>
        <v>0</v>
      </c>
      <c r="Q578" s="565">
        <f t="shared" ref="Q578" si="1491">+O578-P578</f>
        <v>0</v>
      </c>
      <c r="R578" s="565" t="e">
        <f t="shared" ref="R578" si="1492">+P578/O578</f>
        <v>#DIV/0!</v>
      </c>
      <c r="S578" s="565" t="e">
        <f t="shared" ref="S578:S579" si="1493">+Q578/P578</f>
        <v>#DIV/0!</v>
      </c>
      <c r="T578" s="429"/>
      <c r="U578" s="177"/>
      <c r="V578" s="177"/>
      <c r="W578" s="177"/>
      <c r="X578" s="177"/>
      <c r="Y578" s="177"/>
      <c r="Z578" s="177"/>
    </row>
    <row r="579" spans="2:26" s="246" customFormat="1" ht="19.899999999999999" customHeight="1">
      <c r="B579" s="673"/>
      <c r="C579" s="553"/>
      <c r="D579" s="597"/>
      <c r="E579" s="571"/>
      <c r="F579" s="184" t="s">
        <v>22</v>
      </c>
      <c r="G579" s="447">
        <v>5.3360000000000003</v>
      </c>
      <c r="H579" s="422"/>
      <c r="I579" s="421">
        <f t="shared" si="1490"/>
        <v>9.8620000000000001</v>
      </c>
      <c r="J579" s="518"/>
      <c r="K579" s="422">
        <f t="shared" si="1384"/>
        <v>9.8620000000000001</v>
      </c>
      <c r="L579" s="286">
        <f t="shared" si="1412"/>
        <v>0</v>
      </c>
      <c r="M579" s="423"/>
      <c r="N579" s="564"/>
      <c r="O579" s="565"/>
      <c r="P579" s="568">
        <f t="shared" si="1427"/>
        <v>0</v>
      </c>
      <c r="Q579" s="565"/>
      <c r="R579" s="565"/>
      <c r="S579" s="565" t="e">
        <f t="shared" si="1493"/>
        <v>#DIV/0!</v>
      </c>
      <c r="T579" s="429"/>
      <c r="U579" s="177"/>
      <c r="V579" s="177"/>
      <c r="W579" s="177"/>
      <c r="X579" s="177"/>
      <c r="Y579" s="177"/>
      <c r="Z579" s="177"/>
    </row>
    <row r="580" spans="2:26" s="246" customFormat="1" ht="19.899999999999999" customHeight="1">
      <c r="B580" s="673"/>
      <c r="C580" s="553"/>
      <c r="D580" s="597"/>
      <c r="E580" s="569" t="s">
        <v>599</v>
      </c>
      <c r="F580" s="184" t="s">
        <v>20</v>
      </c>
      <c r="G580" s="447">
        <v>0.93899999999999995</v>
      </c>
      <c r="H580" s="422"/>
      <c r="I580" s="421">
        <f t="shared" ref="I580" si="1494">G580+H580</f>
        <v>0.93899999999999995</v>
      </c>
      <c r="J580" s="518">
        <v>5.226</v>
      </c>
      <c r="K580" s="422">
        <f t="shared" si="1384"/>
        <v>-4.2869999999999999</v>
      </c>
      <c r="L580" s="286">
        <f t="shared" si="1412"/>
        <v>5.5654952076677322</v>
      </c>
      <c r="M580" s="423"/>
      <c r="N580" s="562">
        <f t="shared" ref="N580:O601" si="1495">G580+G581+G582</f>
        <v>10.67</v>
      </c>
      <c r="O580" s="565">
        <f t="shared" si="1495"/>
        <v>0</v>
      </c>
      <c r="P580" s="566">
        <f t="shared" si="1427"/>
        <v>10.67</v>
      </c>
      <c r="Q580" s="565">
        <f t="shared" ref="Q580" si="1496">J580+J581+J582</f>
        <v>5.226</v>
      </c>
      <c r="R580" s="565">
        <f t="shared" ref="R580" si="1497">P580-Q580</f>
        <v>5.444</v>
      </c>
      <c r="S580" s="565">
        <f t="shared" ref="S580" si="1498">Q580/P580</f>
        <v>0.48978444236176194</v>
      </c>
      <c r="T580" s="429"/>
      <c r="U580" s="177"/>
      <c r="V580" s="177"/>
      <c r="W580" s="177"/>
      <c r="X580" s="177"/>
      <c r="Y580" s="177"/>
      <c r="Z580" s="177"/>
    </row>
    <row r="581" spans="2:26" s="246" customFormat="1" ht="19.899999999999999" customHeight="1">
      <c r="B581" s="673"/>
      <c r="C581" s="553"/>
      <c r="D581" s="597"/>
      <c r="E581" s="570"/>
      <c r="F581" s="260" t="s">
        <v>21</v>
      </c>
      <c r="G581" s="447">
        <v>4.3959999999999999</v>
      </c>
      <c r="H581" s="422"/>
      <c r="I581" s="421">
        <f t="shared" ref="I581:I582" si="1499">K580+G581+H581</f>
        <v>0.10899999999999999</v>
      </c>
      <c r="J581" s="518"/>
      <c r="K581" s="422">
        <f t="shared" si="1384"/>
        <v>0.10899999999999999</v>
      </c>
      <c r="L581" s="286">
        <f t="shared" si="1412"/>
        <v>0</v>
      </c>
      <c r="M581" s="423"/>
      <c r="N581" s="563"/>
      <c r="O581" s="565"/>
      <c r="P581" s="567">
        <f t="shared" si="1427"/>
        <v>0</v>
      </c>
      <c r="Q581" s="565">
        <f t="shared" ref="Q581" si="1500">+O581-P581</f>
        <v>0</v>
      </c>
      <c r="R581" s="565" t="e">
        <f t="shared" ref="R581" si="1501">+P581/O581</f>
        <v>#DIV/0!</v>
      </c>
      <c r="S581" s="565" t="e">
        <f t="shared" ref="S581:S582" si="1502">+Q581/P581</f>
        <v>#DIV/0!</v>
      </c>
      <c r="T581" s="429"/>
      <c r="U581" s="177"/>
      <c r="V581" s="177"/>
      <c r="W581" s="177"/>
      <c r="X581" s="177"/>
      <c r="Y581" s="177"/>
      <c r="Z581" s="177"/>
    </row>
    <row r="582" spans="2:26" s="246" customFormat="1" ht="19.899999999999999" customHeight="1">
      <c r="B582" s="673"/>
      <c r="C582" s="553"/>
      <c r="D582" s="597"/>
      <c r="E582" s="571"/>
      <c r="F582" s="184" t="s">
        <v>22</v>
      </c>
      <c r="G582" s="447">
        <v>5.335</v>
      </c>
      <c r="H582" s="422"/>
      <c r="I582" s="421">
        <f t="shared" si="1499"/>
        <v>5.444</v>
      </c>
      <c r="J582" s="518"/>
      <c r="K582" s="422">
        <f t="shared" si="1384"/>
        <v>5.444</v>
      </c>
      <c r="L582" s="286">
        <f t="shared" si="1412"/>
        <v>0</v>
      </c>
      <c r="M582" s="423"/>
      <c r="N582" s="564"/>
      <c r="O582" s="565"/>
      <c r="P582" s="568">
        <f t="shared" si="1427"/>
        <v>0</v>
      </c>
      <c r="Q582" s="565"/>
      <c r="R582" s="565"/>
      <c r="S582" s="565" t="e">
        <f t="shared" si="1502"/>
        <v>#DIV/0!</v>
      </c>
      <c r="T582" s="429"/>
      <c r="U582" s="177"/>
      <c r="V582" s="177"/>
      <c r="W582" s="177"/>
      <c r="X582" s="177"/>
      <c r="Y582" s="177"/>
      <c r="Z582" s="177"/>
    </row>
    <row r="583" spans="2:26" s="246" customFormat="1" ht="19.899999999999999" customHeight="1">
      <c r="B583" s="673"/>
      <c r="C583" s="553"/>
      <c r="D583" s="597"/>
      <c r="E583" s="569" t="s">
        <v>600</v>
      </c>
      <c r="F583" s="184" t="s">
        <v>20</v>
      </c>
      <c r="G583" s="447">
        <v>0.93799999999999994</v>
      </c>
      <c r="H583" s="422"/>
      <c r="I583" s="421">
        <f t="shared" ref="I583" si="1503">G583+H583</f>
        <v>0.93799999999999994</v>
      </c>
      <c r="J583" s="518">
        <v>1.1339999999999999</v>
      </c>
      <c r="K583" s="422">
        <f t="shared" si="1384"/>
        <v>-0.19599999999999995</v>
      </c>
      <c r="L583" s="286">
        <f t="shared" si="1412"/>
        <v>1.208955223880597</v>
      </c>
      <c r="M583" s="423">
        <v>43858</v>
      </c>
      <c r="N583" s="562">
        <f t="shared" ref="N583:O604" si="1504">G583+G584+G585</f>
        <v>10.661999999999999</v>
      </c>
      <c r="O583" s="565">
        <f t="shared" si="1504"/>
        <v>0</v>
      </c>
      <c r="P583" s="566">
        <f t="shared" si="1427"/>
        <v>10.661999999999999</v>
      </c>
      <c r="Q583" s="565">
        <f t="shared" ref="Q583" si="1505">J583+J584+J585</f>
        <v>1.1339999999999999</v>
      </c>
      <c r="R583" s="565">
        <f t="shared" ref="R583" si="1506">P583-Q583</f>
        <v>9.5279999999999987</v>
      </c>
      <c r="S583" s="565">
        <f t="shared" ref="S583" si="1507">Q583/P583</f>
        <v>0.10635903207653348</v>
      </c>
      <c r="T583" s="429"/>
      <c r="U583" s="177"/>
      <c r="V583" s="177"/>
      <c r="W583" s="177"/>
      <c r="X583" s="177"/>
      <c r="Y583" s="177"/>
      <c r="Z583" s="177"/>
    </row>
    <row r="584" spans="2:26" s="246" customFormat="1" ht="19.899999999999999" customHeight="1">
      <c r="B584" s="673"/>
      <c r="C584" s="553"/>
      <c r="D584" s="597"/>
      <c r="E584" s="570"/>
      <c r="F584" s="260" t="s">
        <v>21</v>
      </c>
      <c r="G584" s="447">
        <v>4.3929999999999998</v>
      </c>
      <c r="H584" s="422"/>
      <c r="I584" s="421">
        <f t="shared" ref="I584:I585" si="1508">K583+G584+H584</f>
        <v>4.1970000000000001</v>
      </c>
      <c r="J584" s="518"/>
      <c r="K584" s="422">
        <f t="shared" si="1384"/>
        <v>4.1970000000000001</v>
      </c>
      <c r="L584" s="286">
        <f t="shared" si="1412"/>
        <v>0</v>
      </c>
      <c r="M584" s="423"/>
      <c r="N584" s="563"/>
      <c r="O584" s="565"/>
      <c r="P584" s="567">
        <f t="shared" si="1427"/>
        <v>0</v>
      </c>
      <c r="Q584" s="565">
        <f t="shared" ref="Q584" si="1509">+O584-P584</f>
        <v>0</v>
      </c>
      <c r="R584" s="565" t="e">
        <f t="shared" ref="R584" si="1510">+P584/O584</f>
        <v>#DIV/0!</v>
      </c>
      <c r="S584" s="565" t="e">
        <f t="shared" ref="S584:S585" si="1511">+Q584/P584</f>
        <v>#DIV/0!</v>
      </c>
      <c r="T584" s="429"/>
      <c r="U584" s="177"/>
      <c r="V584" s="177"/>
      <c r="W584" s="177"/>
      <c r="X584" s="177"/>
      <c r="Y584" s="177"/>
      <c r="Z584" s="177"/>
    </row>
    <row r="585" spans="2:26" s="246" customFormat="1" ht="19.899999999999999" customHeight="1">
      <c r="B585" s="673"/>
      <c r="C585" s="553"/>
      <c r="D585" s="597"/>
      <c r="E585" s="571"/>
      <c r="F585" s="184" t="s">
        <v>22</v>
      </c>
      <c r="G585" s="447">
        <v>5.3310000000000004</v>
      </c>
      <c r="H585" s="422"/>
      <c r="I585" s="421">
        <f t="shared" si="1508"/>
        <v>9.5280000000000005</v>
      </c>
      <c r="J585" s="518"/>
      <c r="K585" s="422">
        <f t="shared" si="1384"/>
        <v>9.5280000000000005</v>
      </c>
      <c r="L585" s="286">
        <f t="shared" si="1412"/>
        <v>0</v>
      </c>
      <c r="M585" s="423"/>
      <c r="N585" s="564"/>
      <c r="O585" s="565"/>
      <c r="P585" s="568">
        <f t="shared" si="1427"/>
        <v>0</v>
      </c>
      <c r="Q585" s="565"/>
      <c r="R585" s="565"/>
      <c r="S585" s="565" t="e">
        <f t="shared" si="1511"/>
        <v>#DIV/0!</v>
      </c>
      <c r="T585" s="429"/>
      <c r="U585" s="177"/>
      <c r="V585" s="177"/>
      <c r="W585" s="177"/>
      <c r="X585" s="177"/>
      <c r="Y585" s="177"/>
      <c r="Z585" s="177"/>
    </row>
    <row r="586" spans="2:26" s="246" customFormat="1" ht="19.899999999999999" customHeight="1">
      <c r="B586" s="673"/>
      <c r="C586" s="553"/>
      <c r="D586" s="597"/>
      <c r="E586" s="569" t="s">
        <v>601</v>
      </c>
      <c r="F586" s="184" t="s">
        <v>20</v>
      </c>
      <c r="G586" s="447">
        <v>0.93899999999999995</v>
      </c>
      <c r="H586" s="422"/>
      <c r="I586" s="421">
        <f t="shared" ref="I586" si="1512">G586+H586</f>
        <v>0.93899999999999995</v>
      </c>
      <c r="J586" s="518">
        <v>1.4039999999999999</v>
      </c>
      <c r="K586" s="422">
        <f t="shared" si="1384"/>
        <v>-0.46499999999999997</v>
      </c>
      <c r="L586" s="286">
        <f t="shared" si="1412"/>
        <v>1.4952076677316295</v>
      </c>
      <c r="M586" s="423">
        <v>43858</v>
      </c>
      <c r="N586" s="562">
        <f t="shared" ref="N586:O607" si="1513">G586+G587+G588</f>
        <v>10.675000000000001</v>
      </c>
      <c r="O586" s="565">
        <f t="shared" si="1513"/>
        <v>0</v>
      </c>
      <c r="P586" s="566">
        <f t="shared" si="1427"/>
        <v>10.675000000000001</v>
      </c>
      <c r="Q586" s="565">
        <f t="shared" ref="Q586" si="1514">J586+J587+J588</f>
        <v>1.4039999999999999</v>
      </c>
      <c r="R586" s="565">
        <f t="shared" ref="R586" si="1515">P586-Q586</f>
        <v>9.2710000000000008</v>
      </c>
      <c r="S586" s="565">
        <f t="shared" ref="S586" si="1516">Q586/P586</f>
        <v>0.13152224824355971</v>
      </c>
      <c r="T586" s="429"/>
      <c r="U586" s="177"/>
      <c r="V586" s="177"/>
      <c r="W586" s="177"/>
      <c r="X586" s="177"/>
      <c r="Y586" s="177"/>
      <c r="Z586" s="177"/>
    </row>
    <row r="587" spans="2:26" s="246" customFormat="1" ht="19.899999999999999" customHeight="1">
      <c r="B587" s="673"/>
      <c r="C587" s="553"/>
      <c r="D587" s="597"/>
      <c r="E587" s="570"/>
      <c r="F587" s="260" t="s">
        <v>21</v>
      </c>
      <c r="G587" s="447">
        <v>4.3979999999999997</v>
      </c>
      <c r="H587" s="422"/>
      <c r="I587" s="421">
        <f t="shared" ref="I587:I588" si="1517">K586+G587+H587</f>
        <v>3.9329999999999998</v>
      </c>
      <c r="J587" s="518"/>
      <c r="K587" s="422">
        <f t="shared" si="1384"/>
        <v>3.9329999999999998</v>
      </c>
      <c r="L587" s="286">
        <f t="shared" si="1412"/>
        <v>0</v>
      </c>
      <c r="M587" s="423"/>
      <c r="N587" s="563"/>
      <c r="O587" s="565"/>
      <c r="P587" s="567">
        <f t="shared" si="1427"/>
        <v>0</v>
      </c>
      <c r="Q587" s="565">
        <f t="shared" ref="Q587" si="1518">+O587-P587</f>
        <v>0</v>
      </c>
      <c r="R587" s="565" t="e">
        <f t="shared" ref="R587" si="1519">+P587/O587</f>
        <v>#DIV/0!</v>
      </c>
      <c r="S587" s="565" t="e">
        <f t="shared" ref="S587:S588" si="1520">+Q587/P587</f>
        <v>#DIV/0!</v>
      </c>
      <c r="T587" s="429"/>
      <c r="U587" s="177"/>
      <c r="V587" s="177"/>
      <c r="W587" s="177"/>
      <c r="X587" s="177"/>
      <c r="Y587" s="177"/>
      <c r="Z587" s="177"/>
    </row>
    <row r="588" spans="2:26" s="246" customFormat="1" ht="19.899999999999999" customHeight="1">
      <c r="B588" s="673"/>
      <c r="C588" s="553"/>
      <c r="D588" s="597"/>
      <c r="E588" s="571"/>
      <c r="F588" s="184" t="s">
        <v>22</v>
      </c>
      <c r="G588" s="447">
        <v>5.3380000000000001</v>
      </c>
      <c r="H588" s="422"/>
      <c r="I588" s="421">
        <f t="shared" si="1517"/>
        <v>9.2710000000000008</v>
      </c>
      <c r="J588" s="518"/>
      <c r="K588" s="422">
        <f t="shared" si="1384"/>
        <v>9.2710000000000008</v>
      </c>
      <c r="L588" s="286">
        <f t="shared" si="1412"/>
        <v>0</v>
      </c>
      <c r="M588" s="423"/>
      <c r="N588" s="564"/>
      <c r="O588" s="565"/>
      <c r="P588" s="568">
        <f t="shared" si="1427"/>
        <v>0</v>
      </c>
      <c r="Q588" s="565"/>
      <c r="R588" s="565"/>
      <c r="S588" s="565" t="e">
        <f t="shared" si="1520"/>
        <v>#DIV/0!</v>
      </c>
      <c r="T588" s="429"/>
      <c r="U588" s="177"/>
      <c r="V588" s="177"/>
      <c r="W588" s="177"/>
      <c r="X588" s="177"/>
      <c r="Y588" s="177"/>
      <c r="Z588" s="177"/>
    </row>
    <row r="589" spans="2:26" s="246" customFormat="1" ht="19.899999999999999" customHeight="1">
      <c r="B589" s="673"/>
      <c r="C589" s="553"/>
      <c r="D589" s="597"/>
      <c r="E589" s="569" t="s">
        <v>602</v>
      </c>
      <c r="F589" s="184" t="s">
        <v>20</v>
      </c>
      <c r="G589" s="447">
        <v>0.93899999999999995</v>
      </c>
      <c r="H589" s="422"/>
      <c r="I589" s="421">
        <f t="shared" ref="I589" si="1521">G589+H589</f>
        <v>0.93899999999999995</v>
      </c>
      <c r="J589" s="518">
        <v>0.40500000000000003</v>
      </c>
      <c r="K589" s="422">
        <f t="shared" si="1384"/>
        <v>0.53399999999999992</v>
      </c>
      <c r="L589" s="286">
        <f t="shared" si="1412"/>
        <v>0.43130990415335468</v>
      </c>
      <c r="M589" s="423"/>
      <c r="N589" s="562">
        <f t="shared" ref="N589:O589" si="1522">G589+G590+G591</f>
        <v>10.673999999999999</v>
      </c>
      <c r="O589" s="565">
        <f t="shared" si="1522"/>
        <v>0</v>
      </c>
      <c r="P589" s="566">
        <f t="shared" si="1427"/>
        <v>10.673999999999999</v>
      </c>
      <c r="Q589" s="565">
        <f t="shared" ref="Q589" si="1523">J589+J590+J591</f>
        <v>0.40500000000000003</v>
      </c>
      <c r="R589" s="565">
        <f t="shared" ref="R589" si="1524">P589-Q589</f>
        <v>10.269</v>
      </c>
      <c r="S589" s="565">
        <f t="shared" ref="S589" si="1525">Q589/P589</f>
        <v>3.7942664418212486E-2</v>
      </c>
      <c r="T589" s="429"/>
      <c r="U589" s="177"/>
      <c r="V589" s="177"/>
      <c r="W589" s="177"/>
      <c r="X589" s="177"/>
      <c r="Y589" s="177"/>
      <c r="Z589" s="177"/>
    </row>
    <row r="590" spans="2:26" s="246" customFormat="1" ht="19.899999999999999" customHeight="1">
      <c r="B590" s="673"/>
      <c r="C590" s="553"/>
      <c r="D590" s="597"/>
      <c r="E590" s="570"/>
      <c r="F590" s="260" t="s">
        <v>21</v>
      </c>
      <c r="G590" s="447">
        <v>4.3979999999999997</v>
      </c>
      <c r="H590" s="422"/>
      <c r="I590" s="421">
        <f t="shared" ref="I590:I591" si="1526">K589+G590+H590</f>
        <v>4.9319999999999995</v>
      </c>
      <c r="J590" s="518"/>
      <c r="K590" s="422">
        <f t="shared" si="1384"/>
        <v>4.9319999999999995</v>
      </c>
      <c r="L590" s="286">
        <f t="shared" si="1412"/>
        <v>0</v>
      </c>
      <c r="M590" s="423"/>
      <c r="N590" s="563"/>
      <c r="O590" s="565"/>
      <c r="P590" s="567">
        <f t="shared" si="1427"/>
        <v>0</v>
      </c>
      <c r="Q590" s="565">
        <f t="shared" ref="Q590" si="1527">+O590-P590</f>
        <v>0</v>
      </c>
      <c r="R590" s="565" t="e">
        <f t="shared" ref="R590" si="1528">+P590/O590</f>
        <v>#DIV/0!</v>
      </c>
      <c r="S590" s="565" t="e">
        <f t="shared" ref="S590:S591" si="1529">+Q590/P590</f>
        <v>#DIV/0!</v>
      </c>
      <c r="T590" s="429"/>
      <c r="U590" s="177"/>
      <c r="V590" s="177"/>
      <c r="W590" s="177"/>
      <c r="X590" s="177"/>
      <c r="Y590" s="177"/>
      <c r="Z590" s="177"/>
    </row>
    <row r="591" spans="2:26" s="246" customFormat="1" ht="19.899999999999999" customHeight="1">
      <c r="B591" s="673"/>
      <c r="C591" s="553"/>
      <c r="D591" s="597"/>
      <c r="E591" s="571"/>
      <c r="F591" s="184" t="s">
        <v>22</v>
      </c>
      <c r="G591" s="447">
        <v>5.3369999999999997</v>
      </c>
      <c r="H591" s="422"/>
      <c r="I591" s="421">
        <f t="shared" si="1526"/>
        <v>10.268999999999998</v>
      </c>
      <c r="J591" s="518"/>
      <c r="K591" s="422">
        <f t="shared" si="1384"/>
        <v>10.268999999999998</v>
      </c>
      <c r="L591" s="286">
        <f t="shared" si="1412"/>
        <v>0</v>
      </c>
      <c r="M591" s="423"/>
      <c r="N591" s="564"/>
      <c r="O591" s="565"/>
      <c r="P591" s="568">
        <f t="shared" si="1427"/>
        <v>0</v>
      </c>
      <c r="Q591" s="565"/>
      <c r="R591" s="565"/>
      <c r="S591" s="565" t="e">
        <f t="shared" si="1529"/>
        <v>#DIV/0!</v>
      </c>
      <c r="T591" s="429"/>
      <c r="U591" s="177"/>
      <c r="V591" s="177"/>
      <c r="W591" s="177"/>
      <c r="X591" s="177"/>
      <c r="Y591" s="177"/>
      <c r="Z591" s="177"/>
    </row>
    <row r="592" spans="2:26" s="246" customFormat="1" ht="19.899999999999999" customHeight="1">
      <c r="B592" s="673"/>
      <c r="C592" s="553"/>
      <c r="D592" s="597"/>
      <c r="E592" s="569" t="s">
        <v>603</v>
      </c>
      <c r="F592" s="184" t="s">
        <v>20</v>
      </c>
      <c r="G592" s="447">
        <v>0.93899999999999995</v>
      </c>
      <c r="H592" s="422"/>
      <c r="I592" s="421">
        <f t="shared" ref="I592" si="1530">G592+H592</f>
        <v>0.93899999999999995</v>
      </c>
      <c r="J592" s="518">
        <v>0.621</v>
      </c>
      <c r="K592" s="422">
        <f t="shared" si="1384"/>
        <v>0.31799999999999995</v>
      </c>
      <c r="L592" s="286">
        <f t="shared" si="1412"/>
        <v>0.66134185303514381</v>
      </c>
      <c r="M592" s="423"/>
      <c r="N592" s="562">
        <f t="shared" ref="N592" si="1531">G592+G593+G594</f>
        <v>10.672000000000001</v>
      </c>
      <c r="O592" s="565">
        <f t="shared" si="1468"/>
        <v>0</v>
      </c>
      <c r="P592" s="566">
        <f t="shared" si="1427"/>
        <v>10.672000000000001</v>
      </c>
      <c r="Q592" s="565">
        <f t="shared" ref="Q592" si="1532">J592+J593+J594</f>
        <v>0.621</v>
      </c>
      <c r="R592" s="565">
        <f t="shared" ref="R592" si="1533">P592-Q592</f>
        <v>10.051</v>
      </c>
      <c r="S592" s="565">
        <f t="shared" ref="S592" si="1534">Q592/P592</f>
        <v>5.8189655172413791E-2</v>
      </c>
      <c r="T592" s="429"/>
      <c r="U592" s="177"/>
      <c r="V592" s="177"/>
      <c r="W592" s="177"/>
      <c r="X592" s="177"/>
      <c r="Y592" s="177"/>
      <c r="Z592" s="177"/>
    </row>
    <row r="593" spans="2:26" s="246" customFormat="1" ht="19.899999999999999" customHeight="1">
      <c r="B593" s="673"/>
      <c r="C593" s="553"/>
      <c r="D593" s="597"/>
      <c r="E593" s="570"/>
      <c r="F593" s="260" t="s">
        <v>21</v>
      </c>
      <c r="G593" s="447">
        <v>4.3970000000000002</v>
      </c>
      <c r="H593" s="422"/>
      <c r="I593" s="421">
        <f t="shared" ref="I593:I594" si="1535">K592+G593+H593</f>
        <v>4.7149999999999999</v>
      </c>
      <c r="J593" s="518"/>
      <c r="K593" s="422">
        <f t="shared" si="1384"/>
        <v>4.7149999999999999</v>
      </c>
      <c r="L593" s="286">
        <f t="shared" si="1412"/>
        <v>0</v>
      </c>
      <c r="M593" s="423"/>
      <c r="N593" s="563"/>
      <c r="O593" s="565"/>
      <c r="P593" s="567">
        <f t="shared" si="1427"/>
        <v>0</v>
      </c>
      <c r="Q593" s="565">
        <f t="shared" ref="Q593" si="1536">+O593-P593</f>
        <v>0</v>
      </c>
      <c r="R593" s="565" t="e">
        <f t="shared" ref="R593" si="1537">+P593/O593</f>
        <v>#DIV/0!</v>
      </c>
      <c r="S593" s="565" t="e">
        <f t="shared" ref="S593:S594" si="1538">+Q593/P593</f>
        <v>#DIV/0!</v>
      </c>
      <c r="T593" s="429"/>
      <c r="U593" s="177"/>
      <c r="V593" s="177"/>
      <c r="W593" s="177"/>
      <c r="X593" s="177"/>
      <c r="Y593" s="177"/>
      <c r="Z593" s="177"/>
    </row>
    <row r="594" spans="2:26" s="246" customFormat="1" ht="19.899999999999999" customHeight="1">
      <c r="B594" s="673"/>
      <c r="C594" s="553"/>
      <c r="D594" s="597"/>
      <c r="E594" s="571"/>
      <c r="F594" s="184" t="s">
        <v>22</v>
      </c>
      <c r="G594" s="447">
        <v>5.3360000000000003</v>
      </c>
      <c r="H594" s="422"/>
      <c r="I594" s="421">
        <f t="shared" si="1535"/>
        <v>10.051</v>
      </c>
      <c r="J594" s="518"/>
      <c r="K594" s="422">
        <f t="shared" si="1384"/>
        <v>10.051</v>
      </c>
      <c r="L594" s="286">
        <f t="shared" si="1412"/>
        <v>0</v>
      </c>
      <c r="M594" s="423"/>
      <c r="N594" s="564"/>
      <c r="O594" s="565"/>
      <c r="P594" s="568">
        <f t="shared" si="1427"/>
        <v>0</v>
      </c>
      <c r="Q594" s="565"/>
      <c r="R594" s="565"/>
      <c r="S594" s="565" t="e">
        <f t="shared" si="1538"/>
        <v>#DIV/0!</v>
      </c>
      <c r="T594" s="429"/>
      <c r="U594" s="177"/>
      <c r="V594" s="177"/>
      <c r="W594" s="177"/>
      <c r="X594" s="177"/>
      <c r="Y594" s="177"/>
      <c r="Z594" s="177"/>
    </row>
    <row r="595" spans="2:26" s="246" customFormat="1" ht="19.899999999999999" customHeight="1">
      <c r="B595" s="673"/>
      <c r="C595" s="553"/>
      <c r="D595" s="597"/>
      <c r="E595" s="569" t="s">
        <v>604</v>
      </c>
      <c r="F595" s="184" t="s">
        <v>20</v>
      </c>
      <c r="G595" s="447">
        <v>0.93899999999999995</v>
      </c>
      <c r="H595" s="422"/>
      <c r="I595" s="421">
        <f t="shared" ref="I595" si="1539">G595+H595</f>
        <v>0.93899999999999995</v>
      </c>
      <c r="J595" s="518"/>
      <c r="K595" s="422">
        <f t="shared" si="1384"/>
        <v>0.93899999999999995</v>
      </c>
      <c r="L595" s="286">
        <f t="shared" si="1412"/>
        <v>0</v>
      </c>
      <c r="M595" s="423"/>
      <c r="N595" s="562">
        <f t="shared" ref="N595" si="1540">G595+G596+G597</f>
        <v>10.675000000000001</v>
      </c>
      <c r="O595" s="565">
        <f t="shared" si="1477"/>
        <v>0</v>
      </c>
      <c r="P595" s="566">
        <f t="shared" si="1427"/>
        <v>10.675000000000001</v>
      </c>
      <c r="Q595" s="565">
        <f t="shared" ref="Q595" si="1541">J595+J596+J597</f>
        <v>0</v>
      </c>
      <c r="R595" s="565">
        <f t="shared" ref="R595" si="1542">P595-Q595</f>
        <v>10.675000000000001</v>
      </c>
      <c r="S595" s="565">
        <f t="shared" ref="S595" si="1543">Q595/P595</f>
        <v>0</v>
      </c>
      <c r="T595" s="429"/>
      <c r="U595" s="177"/>
      <c r="V595" s="177"/>
      <c r="W595" s="177"/>
      <c r="X595" s="177"/>
      <c r="Y595" s="177"/>
      <c r="Z595" s="177"/>
    </row>
    <row r="596" spans="2:26" s="174" customFormat="1" ht="19.899999999999999" customHeight="1">
      <c r="B596" s="673"/>
      <c r="C596" s="553"/>
      <c r="D596" s="597"/>
      <c r="E596" s="570"/>
      <c r="F596" s="260" t="s">
        <v>21</v>
      </c>
      <c r="G596" s="447">
        <v>4.3979999999999997</v>
      </c>
      <c r="H596" s="422"/>
      <c r="I596" s="421">
        <f t="shared" ref="I596:I597" si="1544">K595+G596+H596</f>
        <v>5.3369999999999997</v>
      </c>
      <c r="J596" s="518"/>
      <c r="K596" s="422">
        <f t="shared" si="1384"/>
        <v>5.3369999999999997</v>
      </c>
      <c r="L596" s="286">
        <f t="shared" si="1412"/>
        <v>0</v>
      </c>
      <c r="M596" s="423"/>
      <c r="N596" s="563"/>
      <c r="O596" s="565"/>
      <c r="P596" s="567">
        <f t="shared" si="1427"/>
        <v>0</v>
      </c>
      <c r="Q596" s="565">
        <f t="shared" ref="Q596" si="1545">+O596-P596</f>
        <v>0</v>
      </c>
      <c r="R596" s="565" t="e">
        <f t="shared" ref="R596" si="1546">+P596/O596</f>
        <v>#DIV/0!</v>
      </c>
      <c r="S596" s="565" t="e">
        <f t="shared" ref="S596:S597" si="1547">+Q596/P596</f>
        <v>#DIV/0!</v>
      </c>
      <c r="T596" s="429"/>
      <c r="U596" s="177"/>
      <c r="V596" s="177"/>
      <c r="W596" s="177"/>
      <c r="X596" s="177"/>
      <c r="Y596" s="177"/>
      <c r="Z596" s="177"/>
    </row>
    <row r="597" spans="2:26" s="246" customFormat="1" ht="19.899999999999999" customHeight="1">
      <c r="B597" s="673"/>
      <c r="C597" s="553"/>
      <c r="D597" s="597"/>
      <c r="E597" s="571"/>
      <c r="F597" s="184" t="s">
        <v>22</v>
      </c>
      <c r="G597" s="447">
        <v>5.3380000000000001</v>
      </c>
      <c r="H597" s="422"/>
      <c r="I597" s="421">
        <f t="shared" si="1544"/>
        <v>10.675000000000001</v>
      </c>
      <c r="J597" s="518"/>
      <c r="K597" s="422">
        <f t="shared" si="1384"/>
        <v>10.675000000000001</v>
      </c>
      <c r="L597" s="286">
        <f t="shared" si="1412"/>
        <v>0</v>
      </c>
      <c r="M597" s="423"/>
      <c r="N597" s="564"/>
      <c r="O597" s="565"/>
      <c r="P597" s="568">
        <f t="shared" si="1427"/>
        <v>0</v>
      </c>
      <c r="Q597" s="565"/>
      <c r="R597" s="565"/>
      <c r="S597" s="565" t="e">
        <f t="shared" si="1547"/>
        <v>#DIV/0!</v>
      </c>
      <c r="T597" s="429"/>
      <c r="U597" s="177"/>
      <c r="V597" s="177"/>
      <c r="W597" s="177"/>
      <c r="X597" s="177"/>
      <c r="Y597" s="177"/>
      <c r="Z597" s="177"/>
    </row>
    <row r="598" spans="2:26" s="246" customFormat="1" ht="19.899999999999999" customHeight="1">
      <c r="B598" s="673"/>
      <c r="C598" s="553"/>
      <c r="D598" s="597"/>
      <c r="E598" s="569" t="s">
        <v>605</v>
      </c>
      <c r="F598" s="184" t="s">
        <v>388</v>
      </c>
      <c r="G598" s="447">
        <v>0.93899999999999995</v>
      </c>
      <c r="H598" s="422"/>
      <c r="I598" s="421">
        <f t="shared" ref="I598" si="1548">G598+H598</f>
        <v>0.93899999999999995</v>
      </c>
      <c r="J598" s="518">
        <v>0.40500000000000003</v>
      </c>
      <c r="K598" s="422">
        <f t="shared" si="1384"/>
        <v>0.53399999999999992</v>
      </c>
      <c r="L598" s="286">
        <f t="shared" si="1412"/>
        <v>0.43130990415335468</v>
      </c>
      <c r="M598" s="423"/>
      <c r="N598" s="562">
        <f t="shared" ref="N598" si="1549">G598+G599+G600</f>
        <v>10.672000000000001</v>
      </c>
      <c r="O598" s="565">
        <f t="shared" si="1486"/>
        <v>0</v>
      </c>
      <c r="P598" s="566">
        <f t="shared" si="1427"/>
        <v>10.672000000000001</v>
      </c>
      <c r="Q598" s="565">
        <f t="shared" ref="Q598" si="1550">J598+J599+J600</f>
        <v>0.40500000000000003</v>
      </c>
      <c r="R598" s="565">
        <f t="shared" ref="R598" si="1551">P598-Q598</f>
        <v>10.267000000000001</v>
      </c>
      <c r="S598" s="565">
        <f t="shared" ref="S598" si="1552">Q598/P598</f>
        <v>3.7949775112443782E-2</v>
      </c>
      <c r="T598" s="429"/>
      <c r="U598" s="177"/>
      <c r="V598" s="177"/>
      <c r="W598" s="177"/>
      <c r="X598" s="177"/>
      <c r="Y598" s="177"/>
      <c r="Z598" s="177"/>
    </row>
    <row r="599" spans="2:26" s="246" customFormat="1" ht="19.899999999999999" customHeight="1">
      <c r="B599" s="673"/>
      <c r="C599" s="553"/>
      <c r="D599" s="597"/>
      <c r="E599" s="570"/>
      <c r="F599" s="260" t="s">
        <v>21</v>
      </c>
      <c r="G599" s="447">
        <v>4.3970000000000002</v>
      </c>
      <c r="H599" s="422"/>
      <c r="I599" s="421">
        <f t="shared" ref="I599:I600" si="1553">K598+G599+H599</f>
        <v>4.931</v>
      </c>
      <c r="J599" s="518"/>
      <c r="K599" s="422">
        <f t="shared" si="1384"/>
        <v>4.931</v>
      </c>
      <c r="L599" s="286">
        <f t="shared" si="1412"/>
        <v>0</v>
      </c>
      <c r="M599" s="423"/>
      <c r="N599" s="563"/>
      <c r="O599" s="565"/>
      <c r="P599" s="567">
        <f t="shared" si="1427"/>
        <v>0</v>
      </c>
      <c r="Q599" s="565">
        <f t="shared" ref="Q599" si="1554">+O599-P599</f>
        <v>0</v>
      </c>
      <c r="R599" s="565" t="e">
        <f t="shared" ref="R599" si="1555">+P599/O599</f>
        <v>#DIV/0!</v>
      </c>
      <c r="S599" s="565" t="e">
        <f t="shared" ref="S599:S600" si="1556">+Q599/P599</f>
        <v>#DIV/0!</v>
      </c>
      <c r="T599" s="429"/>
      <c r="U599" s="177"/>
      <c r="V599" s="177"/>
      <c r="W599" s="177"/>
      <c r="X599" s="177"/>
      <c r="Y599" s="177"/>
      <c r="Z599" s="177"/>
    </row>
    <row r="600" spans="2:26" s="246" customFormat="1" ht="19.899999999999999" customHeight="1">
      <c r="B600" s="673"/>
      <c r="C600" s="553"/>
      <c r="D600" s="597"/>
      <c r="E600" s="571"/>
      <c r="F600" s="184" t="s">
        <v>22</v>
      </c>
      <c r="G600" s="447">
        <v>5.3360000000000003</v>
      </c>
      <c r="H600" s="422"/>
      <c r="I600" s="421">
        <f t="shared" si="1553"/>
        <v>10.266999999999999</v>
      </c>
      <c r="J600" s="518"/>
      <c r="K600" s="422">
        <f t="shared" si="1384"/>
        <v>10.266999999999999</v>
      </c>
      <c r="L600" s="286">
        <f t="shared" si="1412"/>
        <v>0</v>
      </c>
      <c r="M600" s="423"/>
      <c r="N600" s="564"/>
      <c r="O600" s="565"/>
      <c r="P600" s="568">
        <f t="shared" si="1427"/>
        <v>0</v>
      </c>
      <c r="Q600" s="565"/>
      <c r="R600" s="565"/>
      <c r="S600" s="565" t="e">
        <f t="shared" si="1556"/>
        <v>#DIV/0!</v>
      </c>
      <c r="T600" s="429"/>
      <c r="U600" s="177"/>
      <c r="V600" s="177"/>
      <c r="W600" s="177"/>
      <c r="X600" s="177"/>
      <c r="Y600" s="177"/>
      <c r="Z600" s="177"/>
    </row>
    <row r="601" spans="2:26" s="246" customFormat="1" ht="19.899999999999999" customHeight="1">
      <c r="B601" s="673"/>
      <c r="C601" s="553"/>
      <c r="D601" s="597"/>
      <c r="E601" s="569" t="s">
        <v>647</v>
      </c>
      <c r="F601" s="184" t="s">
        <v>20</v>
      </c>
      <c r="G601" s="447">
        <v>0.93899999999999995</v>
      </c>
      <c r="H601" s="422"/>
      <c r="I601" s="421">
        <f t="shared" ref="I601" si="1557">G601+H601</f>
        <v>0.93899999999999995</v>
      </c>
      <c r="J601" s="518">
        <v>0.378</v>
      </c>
      <c r="K601" s="422">
        <f t="shared" si="1384"/>
        <v>0.56099999999999994</v>
      </c>
      <c r="L601" s="286">
        <f t="shared" si="1412"/>
        <v>0.402555910543131</v>
      </c>
      <c r="M601" s="423"/>
      <c r="N601" s="562">
        <f t="shared" ref="N601" si="1558">G601+G602+G603</f>
        <v>10.673999999999999</v>
      </c>
      <c r="O601" s="565">
        <f t="shared" si="1495"/>
        <v>0</v>
      </c>
      <c r="P601" s="566">
        <f t="shared" si="1427"/>
        <v>10.673999999999999</v>
      </c>
      <c r="Q601" s="565">
        <f t="shared" ref="Q601" si="1559">J601+J602+J603</f>
        <v>0.378</v>
      </c>
      <c r="R601" s="565">
        <f t="shared" ref="R601" si="1560">P601-Q601</f>
        <v>10.295999999999999</v>
      </c>
      <c r="S601" s="565">
        <f t="shared" ref="S601" si="1561">Q601/P601</f>
        <v>3.5413153456998317E-2</v>
      </c>
      <c r="T601" s="429"/>
      <c r="U601" s="177"/>
      <c r="V601" s="177"/>
      <c r="W601" s="177"/>
      <c r="X601" s="177"/>
      <c r="Y601" s="177"/>
      <c r="Z601" s="177"/>
    </row>
    <row r="602" spans="2:26" s="246" customFormat="1" ht="19.899999999999999" customHeight="1">
      <c r="B602" s="673"/>
      <c r="C602" s="553"/>
      <c r="D602" s="597"/>
      <c r="E602" s="570"/>
      <c r="F602" s="260" t="s">
        <v>21</v>
      </c>
      <c r="G602" s="447">
        <v>4.3979999999999997</v>
      </c>
      <c r="H602" s="422"/>
      <c r="I602" s="421">
        <f t="shared" ref="I602:I603" si="1562">K601+G602+H602</f>
        <v>4.9589999999999996</v>
      </c>
      <c r="J602" s="518"/>
      <c r="K602" s="422">
        <f t="shared" si="1384"/>
        <v>4.9589999999999996</v>
      </c>
      <c r="L602" s="286">
        <f t="shared" si="1412"/>
        <v>0</v>
      </c>
      <c r="M602" s="423"/>
      <c r="N602" s="563"/>
      <c r="O602" s="565"/>
      <c r="P602" s="567">
        <f t="shared" si="1427"/>
        <v>0</v>
      </c>
      <c r="Q602" s="565">
        <f t="shared" ref="Q602" si="1563">+O602-P602</f>
        <v>0</v>
      </c>
      <c r="R602" s="565" t="e">
        <f t="shared" ref="R602" si="1564">+P602/O602</f>
        <v>#DIV/0!</v>
      </c>
      <c r="S602" s="565" t="e">
        <f t="shared" ref="S602:S603" si="1565">+Q602/P602</f>
        <v>#DIV/0!</v>
      </c>
      <c r="T602" s="429"/>
      <c r="U602" s="177"/>
      <c r="V602" s="177"/>
      <c r="W602" s="177"/>
      <c r="X602" s="177"/>
      <c r="Y602" s="177"/>
      <c r="Z602" s="177"/>
    </row>
    <row r="603" spans="2:26" s="246" customFormat="1" ht="19.899999999999999" customHeight="1">
      <c r="B603" s="673"/>
      <c r="C603" s="553"/>
      <c r="D603" s="597"/>
      <c r="E603" s="571"/>
      <c r="F603" s="184" t="s">
        <v>22</v>
      </c>
      <c r="G603" s="447">
        <v>5.3369999999999997</v>
      </c>
      <c r="H603" s="422"/>
      <c r="I603" s="421">
        <f t="shared" si="1562"/>
        <v>10.295999999999999</v>
      </c>
      <c r="J603" s="518"/>
      <c r="K603" s="422">
        <f t="shared" si="1384"/>
        <v>10.295999999999999</v>
      </c>
      <c r="L603" s="286">
        <f t="shared" si="1412"/>
        <v>0</v>
      </c>
      <c r="M603" s="423"/>
      <c r="N603" s="564"/>
      <c r="O603" s="565"/>
      <c r="P603" s="568">
        <f t="shared" si="1427"/>
        <v>0</v>
      </c>
      <c r="Q603" s="565"/>
      <c r="R603" s="565"/>
      <c r="S603" s="565" t="e">
        <f t="shared" si="1565"/>
        <v>#DIV/0!</v>
      </c>
      <c r="T603" s="429"/>
      <c r="U603" s="177"/>
      <c r="V603" s="177"/>
      <c r="W603" s="177"/>
      <c r="X603" s="177"/>
      <c r="Y603" s="177"/>
      <c r="Z603" s="177"/>
    </row>
    <row r="604" spans="2:26" s="246" customFormat="1" ht="19.899999999999999" customHeight="1">
      <c r="B604" s="673"/>
      <c r="C604" s="553"/>
      <c r="D604" s="597"/>
      <c r="E604" s="569" t="s">
        <v>606</v>
      </c>
      <c r="F604" s="184" t="s">
        <v>20</v>
      </c>
      <c r="G604" s="447">
        <v>0.93899999999999995</v>
      </c>
      <c r="H604" s="422"/>
      <c r="I604" s="421">
        <f t="shared" ref="I604" si="1566">G604+H604</f>
        <v>0.93899999999999995</v>
      </c>
      <c r="J604" s="518">
        <v>0.8640000000000001</v>
      </c>
      <c r="K604" s="422">
        <f t="shared" si="1384"/>
        <v>7.4999999999999845E-2</v>
      </c>
      <c r="L604" s="286">
        <f t="shared" si="1412"/>
        <v>0.92012779552715673</v>
      </c>
      <c r="M604" s="423"/>
      <c r="N604" s="562">
        <f t="shared" ref="N604" si="1567">G604+G605+G606</f>
        <v>10.67</v>
      </c>
      <c r="O604" s="565">
        <f t="shared" si="1504"/>
        <v>0</v>
      </c>
      <c r="P604" s="566">
        <f t="shared" si="1427"/>
        <v>10.67</v>
      </c>
      <c r="Q604" s="565">
        <f t="shared" ref="Q604" si="1568">J604+J605+J606</f>
        <v>0.8640000000000001</v>
      </c>
      <c r="R604" s="565">
        <f t="shared" ref="R604" si="1569">P604-Q604</f>
        <v>9.8059999999999992</v>
      </c>
      <c r="S604" s="565">
        <f t="shared" ref="S604" si="1570">Q604/P604</f>
        <v>8.0974695407685107E-2</v>
      </c>
      <c r="T604" s="429"/>
      <c r="U604" s="177"/>
      <c r="V604" s="177"/>
      <c r="W604" s="177"/>
      <c r="X604" s="177"/>
      <c r="Y604" s="177"/>
      <c r="Z604" s="177"/>
    </row>
    <row r="605" spans="2:26" s="246" customFormat="1" ht="19.899999999999999" customHeight="1">
      <c r="B605" s="673"/>
      <c r="C605" s="553"/>
      <c r="D605" s="597"/>
      <c r="E605" s="570"/>
      <c r="F605" s="260" t="s">
        <v>21</v>
      </c>
      <c r="G605" s="447">
        <v>4.3959999999999999</v>
      </c>
      <c r="H605" s="422"/>
      <c r="I605" s="421">
        <f t="shared" ref="I605:I606" si="1571">K604+G605+H605</f>
        <v>4.4710000000000001</v>
      </c>
      <c r="J605" s="518"/>
      <c r="K605" s="422">
        <f t="shared" si="1384"/>
        <v>4.4710000000000001</v>
      </c>
      <c r="L605" s="286">
        <f t="shared" si="1412"/>
        <v>0</v>
      </c>
      <c r="M605" s="423"/>
      <c r="N605" s="563"/>
      <c r="O605" s="565"/>
      <c r="P605" s="567">
        <f t="shared" si="1427"/>
        <v>0</v>
      </c>
      <c r="Q605" s="565">
        <f t="shared" ref="Q605" si="1572">+O605-P605</f>
        <v>0</v>
      </c>
      <c r="R605" s="565" t="e">
        <f t="shared" ref="R605" si="1573">+P605/O605</f>
        <v>#DIV/0!</v>
      </c>
      <c r="S605" s="565" t="e">
        <f t="shared" ref="S605:S606" si="1574">+Q605/P605</f>
        <v>#DIV/0!</v>
      </c>
      <c r="T605" s="429"/>
      <c r="U605" s="177"/>
      <c r="V605" s="177"/>
      <c r="W605" s="177"/>
      <c r="X605" s="177"/>
      <c r="Y605" s="177"/>
      <c r="Z605" s="177"/>
    </row>
    <row r="606" spans="2:26" s="246" customFormat="1" ht="19.899999999999999" customHeight="1">
      <c r="B606" s="673"/>
      <c r="C606" s="553"/>
      <c r="D606" s="597"/>
      <c r="E606" s="571"/>
      <c r="F606" s="184" t="s">
        <v>22</v>
      </c>
      <c r="G606" s="447">
        <v>5.335</v>
      </c>
      <c r="H606" s="422"/>
      <c r="I606" s="421">
        <f t="shared" si="1571"/>
        <v>9.8060000000000009</v>
      </c>
      <c r="J606" s="518"/>
      <c r="K606" s="422">
        <f t="shared" si="1384"/>
        <v>9.8060000000000009</v>
      </c>
      <c r="L606" s="286">
        <f t="shared" si="1412"/>
        <v>0</v>
      </c>
      <c r="M606" s="423"/>
      <c r="N606" s="564"/>
      <c r="O606" s="565"/>
      <c r="P606" s="568">
        <f t="shared" si="1427"/>
        <v>0</v>
      </c>
      <c r="Q606" s="565"/>
      <c r="R606" s="565"/>
      <c r="S606" s="565" t="e">
        <f t="shared" si="1574"/>
        <v>#DIV/0!</v>
      </c>
      <c r="T606" s="429"/>
      <c r="U606" s="177"/>
      <c r="V606" s="177"/>
      <c r="W606" s="177"/>
      <c r="X606" s="177"/>
      <c r="Y606" s="177"/>
      <c r="Z606" s="177"/>
    </row>
    <row r="607" spans="2:26" s="246" customFormat="1" ht="19.899999999999999" customHeight="1">
      <c r="B607" s="673"/>
      <c r="C607" s="553"/>
      <c r="D607" s="597"/>
      <c r="E607" s="569" t="s">
        <v>607</v>
      </c>
      <c r="F607" s="184" t="s">
        <v>20</v>
      </c>
      <c r="G607" s="447">
        <v>0.93899999999999995</v>
      </c>
      <c r="H607" s="422"/>
      <c r="I607" s="421">
        <f t="shared" ref="I607" si="1575">G607+H607</f>
        <v>0.93899999999999995</v>
      </c>
      <c r="J607" s="518">
        <v>0.89100000000000001</v>
      </c>
      <c r="K607" s="422">
        <f t="shared" si="1384"/>
        <v>4.7999999999999932E-2</v>
      </c>
      <c r="L607" s="286">
        <f t="shared" si="1412"/>
        <v>0.9488817891373803</v>
      </c>
      <c r="M607" s="423"/>
      <c r="N607" s="562">
        <f t="shared" ref="N607" si="1576">G607+G608+G609</f>
        <v>10.672000000000001</v>
      </c>
      <c r="O607" s="565">
        <f t="shared" si="1513"/>
        <v>0</v>
      </c>
      <c r="P607" s="566">
        <f t="shared" si="1427"/>
        <v>10.672000000000001</v>
      </c>
      <c r="Q607" s="565">
        <f t="shared" ref="Q607" si="1577">J607+J608+J609</f>
        <v>0.89100000000000001</v>
      </c>
      <c r="R607" s="565">
        <f t="shared" ref="R607" si="1578">P607-Q607</f>
        <v>9.7810000000000006</v>
      </c>
      <c r="S607" s="565">
        <f t="shared" ref="S607" si="1579">Q607/P607</f>
        <v>8.3489505247376306E-2</v>
      </c>
      <c r="T607" s="429"/>
      <c r="U607" s="177"/>
      <c r="V607" s="177"/>
      <c r="W607" s="177"/>
      <c r="X607" s="177"/>
      <c r="Y607" s="177"/>
      <c r="Z607" s="177"/>
    </row>
    <row r="608" spans="2:26" s="246" customFormat="1" ht="19.899999999999999" customHeight="1">
      <c r="B608" s="673"/>
      <c r="C608" s="553"/>
      <c r="D608" s="597"/>
      <c r="E608" s="570"/>
      <c r="F608" s="260" t="s">
        <v>21</v>
      </c>
      <c r="G608" s="447">
        <v>4.3970000000000002</v>
      </c>
      <c r="H608" s="422"/>
      <c r="I608" s="421">
        <f t="shared" ref="I608:I609" si="1580">K607+G608+H608</f>
        <v>4.4450000000000003</v>
      </c>
      <c r="J608" s="518"/>
      <c r="K608" s="422">
        <f t="shared" ref="K608:K671" si="1581">+I608-J608</f>
        <v>4.4450000000000003</v>
      </c>
      <c r="L608" s="286">
        <f t="shared" si="1412"/>
        <v>0</v>
      </c>
      <c r="M608" s="423"/>
      <c r="N608" s="563"/>
      <c r="O608" s="565"/>
      <c r="P608" s="567">
        <f t="shared" si="1427"/>
        <v>0</v>
      </c>
      <c r="Q608" s="565">
        <f t="shared" ref="Q608" si="1582">+O608-P608</f>
        <v>0</v>
      </c>
      <c r="R608" s="565" t="e">
        <f t="shared" ref="R608" si="1583">+P608/O608</f>
        <v>#DIV/0!</v>
      </c>
      <c r="S608" s="565" t="e">
        <f t="shared" ref="S608:S609" si="1584">+Q608/P608</f>
        <v>#DIV/0!</v>
      </c>
      <c r="T608" s="429"/>
      <c r="U608" s="177"/>
      <c r="V608" s="177"/>
      <c r="W608" s="177"/>
      <c r="X608" s="177"/>
      <c r="Y608" s="177"/>
      <c r="Z608" s="177"/>
    </row>
    <row r="609" spans="2:26" s="246" customFormat="1" ht="19.899999999999999" customHeight="1">
      <c r="B609" s="673"/>
      <c r="C609" s="553"/>
      <c r="D609" s="597"/>
      <c r="E609" s="571"/>
      <c r="F609" s="184" t="s">
        <v>22</v>
      </c>
      <c r="G609" s="447">
        <v>5.3360000000000003</v>
      </c>
      <c r="H609" s="422"/>
      <c r="I609" s="421">
        <f t="shared" si="1580"/>
        <v>9.7810000000000006</v>
      </c>
      <c r="J609" s="518"/>
      <c r="K609" s="422">
        <f t="shared" si="1581"/>
        <v>9.7810000000000006</v>
      </c>
      <c r="L609" s="286">
        <f t="shared" si="1412"/>
        <v>0</v>
      </c>
      <c r="M609" s="423"/>
      <c r="N609" s="564"/>
      <c r="O609" s="565"/>
      <c r="P609" s="568">
        <f t="shared" si="1427"/>
        <v>0</v>
      </c>
      <c r="Q609" s="565"/>
      <c r="R609" s="565"/>
      <c r="S609" s="565" t="e">
        <f t="shared" si="1584"/>
        <v>#DIV/0!</v>
      </c>
      <c r="T609" s="429"/>
      <c r="U609" s="177"/>
      <c r="V609" s="177"/>
      <c r="W609" s="177"/>
      <c r="X609" s="177"/>
      <c r="Y609" s="177"/>
      <c r="Z609" s="177"/>
    </row>
    <row r="610" spans="2:26" s="246" customFormat="1" ht="19.899999999999999" customHeight="1">
      <c r="B610" s="673"/>
      <c r="C610" s="553"/>
      <c r="D610" s="597"/>
      <c r="E610" s="569" t="s">
        <v>608</v>
      </c>
      <c r="F610" s="184" t="s">
        <v>20</v>
      </c>
      <c r="G610" s="447">
        <v>0.94</v>
      </c>
      <c r="H610" s="422"/>
      <c r="I610" s="421">
        <f t="shared" ref="I610" si="1585">G610+H610</f>
        <v>0.94</v>
      </c>
      <c r="J610" s="518">
        <v>1.1880000000000002</v>
      </c>
      <c r="K610" s="422">
        <f t="shared" si="1581"/>
        <v>-0.24800000000000022</v>
      </c>
      <c r="L610" s="286">
        <f t="shared" si="1412"/>
        <v>1.2638297872340427</v>
      </c>
      <c r="M610" s="423">
        <v>43858</v>
      </c>
      <c r="N610" s="562">
        <f t="shared" ref="N610:O610" si="1586">G610+G611+G612</f>
        <v>10.677</v>
      </c>
      <c r="O610" s="565">
        <f t="shared" si="1586"/>
        <v>0</v>
      </c>
      <c r="P610" s="566">
        <f t="shared" si="1427"/>
        <v>10.677</v>
      </c>
      <c r="Q610" s="565">
        <f t="shared" ref="Q610" si="1587">J610+J611+J612</f>
        <v>1.1880000000000002</v>
      </c>
      <c r="R610" s="565">
        <f t="shared" ref="R610" si="1588">P610-Q610</f>
        <v>9.488999999999999</v>
      </c>
      <c r="S610" s="565">
        <f t="shared" ref="S610" si="1589">Q610/P610</f>
        <v>0.11126720989041868</v>
      </c>
      <c r="T610" s="429"/>
      <c r="U610" s="177"/>
      <c r="V610" s="177"/>
      <c r="W610" s="177"/>
      <c r="X610" s="177"/>
      <c r="Y610" s="177"/>
      <c r="Z610" s="177"/>
    </row>
    <row r="611" spans="2:26" s="246" customFormat="1" ht="19.899999999999999" customHeight="1">
      <c r="B611" s="673"/>
      <c r="C611" s="553"/>
      <c r="D611" s="597"/>
      <c r="E611" s="570"/>
      <c r="F611" s="260" t="s">
        <v>21</v>
      </c>
      <c r="G611" s="447">
        <v>4.399</v>
      </c>
      <c r="H611" s="422"/>
      <c r="I611" s="421">
        <f t="shared" ref="I611:I612" si="1590">K610+G611+H611</f>
        <v>4.1509999999999998</v>
      </c>
      <c r="J611" s="518"/>
      <c r="K611" s="422">
        <f t="shared" si="1581"/>
        <v>4.1509999999999998</v>
      </c>
      <c r="L611" s="286">
        <f t="shared" si="1412"/>
        <v>0</v>
      </c>
      <c r="M611" s="423"/>
      <c r="N611" s="563"/>
      <c r="O611" s="565"/>
      <c r="P611" s="567">
        <f t="shared" si="1427"/>
        <v>0</v>
      </c>
      <c r="Q611" s="565">
        <f t="shared" ref="Q611" si="1591">+O611-P611</f>
        <v>0</v>
      </c>
      <c r="R611" s="565" t="e">
        <f t="shared" ref="R611" si="1592">+P611/O611</f>
        <v>#DIV/0!</v>
      </c>
      <c r="S611" s="565" t="e">
        <f t="shared" ref="S611:S612" si="1593">+Q611/P611</f>
        <v>#DIV/0!</v>
      </c>
      <c r="T611" s="429"/>
      <c r="U611" s="177"/>
      <c r="V611" s="177"/>
      <c r="W611" s="177"/>
      <c r="X611" s="177"/>
      <c r="Y611" s="177"/>
      <c r="Z611" s="177"/>
    </row>
    <row r="612" spans="2:26" s="246" customFormat="1" ht="19.899999999999999" customHeight="1">
      <c r="B612" s="673"/>
      <c r="C612" s="553"/>
      <c r="D612" s="597"/>
      <c r="E612" s="571"/>
      <c r="F612" s="184" t="s">
        <v>22</v>
      </c>
      <c r="G612" s="447">
        <v>5.3380000000000001</v>
      </c>
      <c r="H612" s="422"/>
      <c r="I612" s="421">
        <f t="shared" si="1590"/>
        <v>9.4890000000000008</v>
      </c>
      <c r="J612" s="518"/>
      <c r="K612" s="422">
        <f t="shared" si="1581"/>
        <v>9.4890000000000008</v>
      </c>
      <c r="L612" s="286">
        <f t="shared" si="1412"/>
        <v>0</v>
      </c>
      <c r="M612" s="423"/>
      <c r="N612" s="564"/>
      <c r="O612" s="565"/>
      <c r="P612" s="568">
        <f t="shared" si="1427"/>
        <v>0</v>
      </c>
      <c r="Q612" s="565"/>
      <c r="R612" s="565"/>
      <c r="S612" s="565" t="e">
        <f t="shared" si="1593"/>
        <v>#DIV/0!</v>
      </c>
      <c r="T612" s="429"/>
      <c r="U612" s="177"/>
      <c r="V612" s="177"/>
      <c r="W612" s="177"/>
      <c r="X612" s="177"/>
      <c r="Y612" s="177"/>
      <c r="Z612" s="177"/>
    </row>
    <row r="613" spans="2:26" s="246" customFormat="1" ht="19.899999999999999" customHeight="1">
      <c r="B613" s="673"/>
      <c r="C613" s="553"/>
      <c r="D613" s="597"/>
      <c r="E613" s="569" t="s">
        <v>609</v>
      </c>
      <c r="F613" s="184" t="s">
        <v>20</v>
      </c>
      <c r="G613" s="447">
        <v>0.93899999999999995</v>
      </c>
      <c r="H613" s="422"/>
      <c r="I613" s="421">
        <f t="shared" ref="I613" si="1594">G613+H613</f>
        <v>0.93899999999999995</v>
      </c>
      <c r="J613" s="518">
        <v>0.54</v>
      </c>
      <c r="K613" s="422">
        <f t="shared" si="1581"/>
        <v>0.39899999999999991</v>
      </c>
      <c r="L613" s="286">
        <f t="shared" si="1412"/>
        <v>0.57507987220447288</v>
      </c>
      <c r="M613" s="423"/>
      <c r="N613" s="562">
        <f t="shared" ref="N613:O634" si="1595">G613+G614+G615</f>
        <v>10.673999999999999</v>
      </c>
      <c r="O613" s="565">
        <f t="shared" si="1595"/>
        <v>0</v>
      </c>
      <c r="P613" s="566">
        <f t="shared" si="1427"/>
        <v>10.673999999999999</v>
      </c>
      <c r="Q613" s="565">
        <f t="shared" ref="Q613" si="1596">J613+J614+J615</f>
        <v>0.54</v>
      </c>
      <c r="R613" s="565">
        <f t="shared" ref="R613" si="1597">P613-Q613</f>
        <v>10.134</v>
      </c>
      <c r="S613" s="565">
        <f t="shared" ref="S613" si="1598">Q613/P613</f>
        <v>5.0590219224283313E-2</v>
      </c>
      <c r="T613" s="429"/>
      <c r="U613" s="177"/>
      <c r="V613" s="177"/>
      <c r="W613" s="177"/>
      <c r="X613" s="177"/>
      <c r="Y613" s="177"/>
      <c r="Z613" s="177"/>
    </row>
    <row r="614" spans="2:26" s="246" customFormat="1" ht="19.899999999999999" customHeight="1">
      <c r="B614" s="673"/>
      <c r="C614" s="553"/>
      <c r="D614" s="597"/>
      <c r="E614" s="570"/>
      <c r="F614" s="260" t="s">
        <v>21</v>
      </c>
      <c r="G614" s="447">
        <v>4.3979999999999997</v>
      </c>
      <c r="H614" s="422"/>
      <c r="I614" s="421">
        <f t="shared" ref="I614:I615" si="1599">K613+G614+H614</f>
        <v>4.7969999999999997</v>
      </c>
      <c r="J614" s="518"/>
      <c r="K614" s="422">
        <f t="shared" si="1581"/>
        <v>4.7969999999999997</v>
      </c>
      <c r="L614" s="286">
        <f t="shared" si="1412"/>
        <v>0</v>
      </c>
      <c r="M614" s="423"/>
      <c r="N614" s="563"/>
      <c r="O614" s="565"/>
      <c r="P614" s="567">
        <f t="shared" si="1427"/>
        <v>0</v>
      </c>
      <c r="Q614" s="565">
        <f t="shared" ref="Q614" si="1600">+O614-P614</f>
        <v>0</v>
      </c>
      <c r="R614" s="565" t="e">
        <f t="shared" ref="R614" si="1601">+P614/O614</f>
        <v>#DIV/0!</v>
      </c>
      <c r="S614" s="565" t="e">
        <f t="shared" ref="S614:S615" si="1602">+Q614/P614</f>
        <v>#DIV/0!</v>
      </c>
      <c r="T614" s="429"/>
      <c r="U614" s="177"/>
      <c r="V614" s="177"/>
      <c r="W614" s="177"/>
      <c r="X614" s="177"/>
      <c r="Y614" s="177"/>
      <c r="Z614" s="177"/>
    </row>
    <row r="615" spans="2:26" s="246" customFormat="1" ht="19.899999999999999" customHeight="1">
      <c r="B615" s="673"/>
      <c r="C615" s="553"/>
      <c r="D615" s="597"/>
      <c r="E615" s="571"/>
      <c r="F615" s="184" t="s">
        <v>22</v>
      </c>
      <c r="G615" s="447">
        <v>5.3369999999999997</v>
      </c>
      <c r="H615" s="422"/>
      <c r="I615" s="421">
        <f t="shared" si="1599"/>
        <v>10.134</v>
      </c>
      <c r="J615" s="518"/>
      <c r="K615" s="422">
        <f t="shared" si="1581"/>
        <v>10.134</v>
      </c>
      <c r="L615" s="286">
        <f t="shared" si="1412"/>
        <v>0</v>
      </c>
      <c r="M615" s="423"/>
      <c r="N615" s="564"/>
      <c r="O615" s="565"/>
      <c r="P615" s="568">
        <f t="shared" si="1427"/>
        <v>0</v>
      </c>
      <c r="Q615" s="565"/>
      <c r="R615" s="565"/>
      <c r="S615" s="565" t="e">
        <f t="shared" si="1602"/>
        <v>#DIV/0!</v>
      </c>
      <c r="T615" s="429"/>
      <c r="U615" s="177"/>
      <c r="V615" s="177"/>
      <c r="W615" s="177"/>
      <c r="X615" s="177"/>
      <c r="Y615" s="177"/>
      <c r="Z615" s="177"/>
    </row>
    <row r="616" spans="2:26" s="246" customFormat="1" ht="19.899999999999999" customHeight="1">
      <c r="B616" s="673"/>
      <c r="C616" s="553"/>
      <c r="D616" s="597"/>
      <c r="E616" s="569" t="s">
        <v>634</v>
      </c>
      <c r="F616" s="184" t="s">
        <v>20</v>
      </c>
      <c r="G616" s="447">
        <v>0.93899999999999995</v>
      </c>
      <c r="H616" s="422"/>
      <c r="I616" s="421">
        <f t="shared" ref="I616" si="1603">G616+H616</f>
        <v>0.93899999999999995</v>
      </c>
      <c r="J616" s="518">
        <v>1.2150000000000001</v>
      </c>
      <c r="K616" s="422">
        <f t="shared" si="1581"/>
        <v>-0.27600000000000013</v>
      </c>
      <c r="L616" s="286">
        <f t="shared" si="1412"/>
        <v>1.2939297124600642</v>
      </c>
      <c r="M616" s="423"/>
      <c r="N616" s="562">
        <f t="shared" ref="N616:O637" si="1604">G616+G617+G618</f>
        <v>10.675000000000001</v>
      </c>
      <c r="O616" s="565">
        <f t="shared" si="1604"/>
        <v>0</v>
      </c>
      <c r="P616" s="566">
        <f t="shared" si="1427"/>
        <v>10.675000000000001</v>
      </c>
      <c r="Q616" s="565">
        <f t="shared" ref="Q616" si="1605">J616+J617+J618</f>
        <v>1.2150000000000001</v>
      </c>
      <c r="R616" s="565">
        <f t="shared" ref="R616" si="1606">P616-Q616</f>
        <v>9.4600000000000009</v>
      </c>
      <c r="S616" s="565">
        <f t="shared" ref="S616" si="1607">Q616/P616</f>
        <v>0.11381733021077284</v>
      </c>
      <c r="T616" s="429"/>
      <c r="U616" s="177"/>
      <c r="V616" s="177"/>
      <c r="W616" s="177"/>
      <c r="X616" s="177"/>
      <c r="Y616" s="177"/>
      <c r="Z616" s="177"/>
    </row>
    <row r="617" spans="2:26" s="246" customFormat="1" ht="19.899999999999999" customHeight="1">
      <c r="B617" s="673"/>
      <c r="C617" s="553"/>
      <c r="D617" s="597"/>
      <c r="E617" s="570"/>
      <c r="F617" s="260" t="s">
        <v>21</v>
      </c>
      <c r="G617" s="447">
        <v>4.3979999999999997</v>
      </c>
      <c r="H617" s="422"/>
      <c r="I617" s="421">
        <f t="shared" ref="I617:I618" si="1608">K616+G617+H617</f>
        <v>4.1219999999999999</v>
      </c>
      <c r="J617" s="518"/>
      <c r="K617" s="422">
        <f t="shared" si="1581"/>
        <v>4.1219999999999999</v>
      </c>
      <c r="L617" s="286">
        <f t="shared" ref="L617:L680" si="1609">J617/I617</f>
        <v>0</v>
      </c>
      <c r="M617" s="423"/>
      <c r="N617" s="563"/>
      <c r="O617" s="565"/>
      <c r="P617" s="567">
        <f t="shared" si="1427"/>
        <v>0</v>
      </c>
      <c r="Q617" s="565">
        <f t="shared" ref="Q617" si="1610">+O617-P617</f>
        <v>0</v>
      </c>
      <c r="R617" s="565" t="e">
        <f t="shared" ref="R617" si="1611">+P617/O617</f>
        <v>#DIV/0!</v>
      </c>
      <c r="S617" s="565" t="e">
        <f t="shared" ref="S617:S618" si="1612">+Q617/P617</f>
        <v>#DIV/0!</v>
      </c>
      <c r="T617" s="429"/>
      <c r="U617" s="177"/>
      <c r="V617" s="177"/>
      <c r="W617" s="177"/>
      <c r="X617" s="177"/>
      <c r="Y617" s="177"/>
      <c r="Z617" s="177"/>
    </row>
    <row r="618" spans="2:26" s="246" customFormat="1" ht="19.899999999999999" customHeight="1">
      <c r="B618" s="673"/>
      <c r="C618" s="553"/>
      <c r="D618" s="597"/>
      <c r="E618" s="571"/>
      <c r="F618" s="184" t="s">
        <v>22</v>
      </c>
      <c r="G618" s="447">
        <v>5.3380000000000001</v>
      </c>
      <c r="H618" s="422"/>
      <c r="I618" s="421">
        <f t="shared" si="1608"/>
        <v>9.4600000000000009</v>
      </c>
      <c r="J618" s="518"/>
      <c r="K618" s="422">
        <f t="shared" si="1581"/>
        <v>9.4600000000000009</v>
      </c>
      <c r="L618" s="286">
        <f t="shared" si="1609"/>
        <v>0</v>
      </c>
      <c r="M618" s="423"/>
      <c r="N618" s="564"/>
      <c r="O618" s="565"/>
      <c r="P618" s="568">
        <f t="shared" si="1427"/>
        <v>0</v>
      </c>
      <c r="Q618" s="565"/>
      <c r="R618" s="565"/>
      <c r="S618" s="565" t="e">
        <f t="shared" si="1612"/>
        <v>#DIV/0!</v>
      </c>
      <c r="T618" s="429"/>
      <c r="U618" s="177"/>
      <c r="V618" s="177"/>
      <c r="W618" s="177"/>
      <c r="X618" s="177"/>
      <c r="Y618" s="177"/>
      <c r="Z618" s="177"/>
    </row>
    <row r="619" spans="2:26" s="246" customFormat="1" ht="19.899999999999999" customHeight="1">
      <c r="B619" s="673"/>
      <c r="C619" s="553"/>
      <c r="D619" s="597"/>
      <c r="E619" s="569" t="s">
        <v>610</v>
      </c>
      <c r="F619" s="184" t="s">
        <v>20</v>
      </c>
      <c r="G619" s="447">
        <v>0.93899999999999995</v>
      </c>
      <c r="H619" s="422"/>
      <c r="I619" s="421">
        <f t="shared" ref="I619" si="1613">G619+H619</f>
        <v>0.93899999999999995</v>
      </c>
      <c r="J619" s="518">
        <v>0.378</v>
      </c>
      <c r="K619" s="422">
        <f t="shared" si="1581"/>
        <v>0.56099999999999994</v>
      </c>
      <c r="L619" s="286">
        <f t="shared" si="1609"/>
        <v>0.402555910543131</v>
      </c>
      <c r="M619" s="423"/>
      <c r="N619" s="562">
        <f t="shared" ref="N619:O640" si="1614">G619+G620+G621</f>
        <v>10.676</v>
      </c>
      <c r="O619" s="565">
        <f t="shared" si="1614"/>
        <v>0</v>
      </c>
      <c r="P619" s="566">
        <f t="shared" si="1427"/>
        <v>10.676</v>
      </c>
      <c r="Q619" s="565">
        <f t="shared" ref="Q619" si="1615">J619+J620+J621</f>
        <v>0.378</v>
      </c>
      <c r="R619" s="565">
        <f t="shared" ref="R619" si="1616">P619-Q619</f>
        <v>10.298</v>
      </c>
      <c r="S619" s="565">
        <f t="shared" ref="S619" si="1617">Q619/P619</f>
        <v>3.5406519295616334E-2</v>
      </c>
      <c r="T619" s="429"/>
      <c r="U619" s="177"/>
      <c r="V619" s="177"/>
      <c r="W619" s="177"/>
      <c r="X619" s="177"/>
      <c r="Y619" s="177"/>
      <c r="Z619" s="177"/>
    </row>
    <row r="620" spans="2:26" s="246" customFormat="1" ht="19.899999999999999" customHeight="1">
      <c r="B620" s="673"/>
      <c r="C620" s="553"/>
      <c r="D620" s="597"/>
      <c r="E620" s="570"/>
      <c r="F620" s="260" t="s">
        <v>21</v>
      </c>
      <c r="G620" s="447">
        <v>4.399</v>
      </c>
      <c r="H620" s="422"/>
      <c r="I620" s="421">
        <f t="shared" ref="I620:I621" si="1618">K619+G620+H620</f>
        <v>4.96</v>
      </c>
      <c r="J620" s="518"/>
      <c r="K620" s="422">
        <f t="shared" si="1581"/>
        <v>4.96</v>
      </c>
      <c r="L620" s="286">
        <f t="shared" si="1609"/>
        <v>0</v>
      </c>
      <c r="M620" s="423"/>
      <c r="N620" s="563"/>
      <c r="O620" s="565"/>
      <c r="P620" s="567">
        <f t="shared" si="1427"/>
        <v>0</v>
      </c>
      <c r="Q620" s="565">
        <f t="shared" ref="Q620" si="1619">+O620-P620</f>
        <v>0</v>
      </c>
      <c r="R620" s="565" t="e">
        <f t="shared" ref="R620" si="1620">+P620/O620</f>
        <v>#DIV/0!</v>
      </c>
      <c r="S620" s="565" t="e">
        <f t="shared" ref="S620:S621" si="1621">+Q620/P620</f>
        <v>#DIV/0!</v>
      </c>
      <c r="T620" s="429"/>
      <c r="U620" s="177"/>
      <c r="V620" s="177"/>
      <c r="W620" s="177"/>
      <c r="X620" s="177"/>
      <c r="Y620" s="177"/>
      <c r="Z620" s="177"/>
    </row>
    <row r="621" spans="2:26" s="246" customFormat="1" ht="19.899999999999999" customHeight="1">
      <c r="B621" s="673"/>
      <c r="C621" s="553"/>
      <c r="D621" s="597"/>
      <c r="E621" s="571"/>
      <c r="F621" s="184" t="s">
        <v>22</v>
      </c>
      <c r="G621" s="447">
        <v>5.3380000000000001</v>
      </c>
      <c r="H621" s="422"/>
      <c r="I621" s="421">
        <f t="shared" si="1618"/>
        <v>10.298</v>
      </c>
      <c r="J621" s="518"/>
      <c r="K621" s="422">
        <f t="shared" si="1581"/>
        <v>10.298</v>
      </c>
      <c r="L621" s="286">
        <f t="shared" si="1609"/>
        <v>0</v>
      </c>
      <c r="M621" s="423"/>
      <c r="N621" s="564"/>
      <c r="O621" s="565"/>
      <c r="P621" s="568">
        <f t="shared" ref="P621:P684" si="1622">+N621+O621</f>
        <v>0</v>
      </c>
      <c r="Q621" s="565"/>
      <c r="R621" s="565"/>
      <c r="S621" s="565" t="e">
        <f t="shared" si="1621"/>
        <v>#DIV/0!</v>
      </c>
      <c r="T621" s="429"/>
      <c r="U621" s="177"/>
      <c r="V621" s="177"/>
      <c r="W621" s="177"/>
      <c r="X621" s="177"/>
      <c r="Y621" s="177"/>
      <c r="Z621" s="177"/>
    </row>
    <row r="622" spans="2:26" s="246" customFormat="1" ht="19.899999999999999" customHeight="1">
      <c r="B622" s="673"/>
      <c r="C622" s="553"/>
      <c r="D622" s="597"/>
      <c r="E622" s="569" t="s">
        <v>635</v>
      </c>
      <c r="F622" s="184" t="s">
        <v>20</v>
      </c>
      <c r="G622" s="447">
        <v>0.94</v>
      </c>
      <c r="H622" s="422"/>
      <c r="I622" s="421">
        <f t="shared" ref="I622" si="1623">G622+H622</f>
        <v>0.94</v>
      </c>
      <c r="J622" s="518">
        <v>0.216</v>
      </c>
      <c r="K622" s="422">
        <f t="shared" si="1581"/>
        <v>0.72399999999999998</v>
      </c>
      <c r="L622" s="286">
        <f t="shared" si="1609"/>
        <v>0.22978723404255319</v>
      </c>
      <c r="M622" s="423"/>
      <c r="N622" s="562">
        <f t="shared" ref="N622:O643" si="1624">G622+G623+G624</f>
        <v>10.679</v>
      </c>
      <c r="O622" s="565">
        <f t="shared" si="1624"/>
        <v>0</v>
      </c>
      <c r="P622" s="566">
        <f t="shared" si="1622"/>
        <v>10.679</v>
      </c>
      <c r="Q622" s="565">
        <f t="shared" ref="Q622" si="1625">J622+J623+J624</f>
        <v>0.216</v>
      </c>
      <c r="R622" s="565">
        <f t="shared" ref="R622" si="1626">P622-Q622</f>
        <v>10.463000000000001</v>
      </c>
      <c r="S622" s="565">
        <f t="shared" ref="S622" si="1627">Q622/P622</f>
        <v>2.0226612978743327E-2</v>
      </c>
      <c r="T622" s="429"/>
      <c r="U622" s="177"/>
      <c r="V622" s="177"/>
      <c r="W622" s="177"/>
      <c r="X622" s="177"/>
      <c r="Y622" s="177"/>
      <c r="Z622" s="177"/>
    </row>
    <row r="623" spans="2:26" s="246" customFormat="1" ht="19.899999999999999" customHeight="1">
      <c r="B623" s="673"/>
      <c r="C623" s="553"/>
      <c r="D623" s="597"/>
      <c r="E623" s="570"/>
      <c r="F623" s="260" t="s">
        <v>21</v>
      </c>
      <c r="G623" s="447">
        <v>4.4000000000000004</v>
      </c>
      <c r="H623" s="422"/>
      <c r="I623" s="421">
        <f t="shared" ref="I623:I624" si="1628">K622+G623+H623</f>
        <v>5.1240000000000006</v>
      </c>
      <c r="J623" s="518"/>
      <c r="K623" s="422">
        <f t="shared" si="1581"/>
        <v>5.1240000000000006</v>
      </c>
      <c r="L623" s="286">
        <f t="shared" si="1609"/>
        <v>0</v>
      </c>
      <c r="M623" s="423"/>
      <c r="N623" s="563"/>
      <c r="O623" s="565"/>
      <c r="P623" s="567">
        <f t="shared" si="1622"/>
        <v>0</v>
      </c>
      <c r="Q623" s="565">
        <f t="shared" ref="Q623" si="1629">+O623-P623</f>
        <v>0</v>
      </c>
      <c r="R623" s="565" t="e">
        <f t="shared" ref="R623" si="1630">+P623/O623</f>
        <v>#DIV/0!</v>
      </c>
      <c r="S623" s="565" t="e">
        <f t="shared" ref="S623:S624" si="1631">+Q623/P623</f>
        <v>#DIV/0!</v>
      </c>
      <c r="T623" s="429"/>
      <c r="U623" s="177"/>
      <c r="V623" s="177"/>
      <c r="W623" s="177"/>
      <c r="X623" s="177"/>
      <c r="Y623" s="177"/>
      <c r="Z623" s="177"/>
    </row>
    <row r="624" spans="2:26" s="246" customFormat="1" ht="19.899999999999999" customHeight="1">
      <c r="B624" s="673"/>
      <c r="C624" s="553"/>
      <c r="D624" s="597"/>
      <c r="E624" s="571"/>
      <c r="F624" s="184" t="s">
        <v>22</v>
      </c>
      <c r="G624" s="447">
        <v>5.3390000000000004</v>
      </c>
      <c r="H624" s="422"/>
      <c r="I624" s="421">
        <f t="shared" si="1628"/>
        <v>10.463000000000001</v>
      </c>
      <c r="J624" s="518"/>
      <c r="K624" s="422">
        <f t="shared" si="1581"/>
        <v>10.463000000000001</v>
      </c>
      <c r="L624" s="286">
        <f t="shared" si="1609"/>
        <v>0</v>
      </c>
      <c r="M624" s="423"/>
      <c r="N624" s="564"/>
      <c r="O624" s="565"/>
      <c r="P624" s="568">
        <f t="shared" si="1622"/>
        <v>0</v>
      </c>
      <c r="Q624" s="565"/>
      <c r="R624" s="565"/>
      <c r="S624" s="565" t="e">
        <f t="shared" si="1631"/>
        <v>#DIV/0!</v>
      </c>
      <c r="T624" s="429"/>
      <c r="U624" s="177"/>
      <c r="V624" s="177"/>
      <c r="W624" s="177"/>
      <c r="X624" s="177"/>
      <c r="Y624" s="177"/>
      <c r="Z624" s="177"/>
    </row>
    <row r="625" spans="2:26" s="246" customFormat="1" ht="19.899999999999999" customHeight="1">
      <c r="B625" s="673"/>
      <c r="C625" s="553"/>
      <c r="D625" s="597"/>
      <c r="E625" s="569" t="s">
        <v>611</v>
      </c>
      <c r="F625" s="184" t="s">
        <v>20</v>
      </c>
      <c r="G625" s="447">
        <v>0.93899999999999995</v>
      </c>
      <c r="H625" s="422"/>
      <c r="I625" s="421">
        <f t="shared" ref="I625" si="1632">G625+H625</f>
        <v>0.93899999999999995</v>
      </c>
      <c r="J625" s="518">
        <v>0.8640000000000001</v>
      </c>
      <c r="K625" s="422">
        <f t="shared" si="1581"/>
        <v>7.4999999999999845E-2</v>
      </c>
      <c r="L625" s="286">
        <f t="shared" si="1609"/>
        <v>0.92012779552715673</v>
      </c>
      <c r="M625" s="423"/>
      <c r="N625" s="562">
        <f t="shared" ref="N625:O646" si="1633">G625+G626+G627</f>
        <v>10.673999999999999</v>
      </c>
      <c r="O625" s="565">
        <f t="shared" si="1633"/>
        <v>0</v>
      </c>
      <c r="P625" s="566">
        <f t="shared" si="1622"/>
        <v>10.673999999999999</v>
      </c>
      <c r="Q625" s="565">
        <f t="shared" ref="Q625" si="1634">J625+J626+J627</f>
        <v>0.8640000000000001</v>
      </c>
      <c r="R625" s="565">
        <f t="shared" ref="R625" si="1635">P625-Q625</f>
        <v>9.8099999999999987</v>
      </c>
      <c r="S625" s="565">
        <f t="shared" ref="S625" si="1636">Q625/P625</f>
        <v>8.0944350758853298E-2</v>
      </c>
      <c r="T625" s="429"/>
      <c r="U625" s="177"/>
      <c r="V625" s="177"/>
      <c r="W625" s="177"/>
      <c r="X625" s="177"/>
      <c r="Y625" s="177"/>
      <c r="Z625" s="177"/>
    </row>
    <row r="626" spans="2:26" s="246" customFormat="1" ht="19.899999999999999" customHeight="1">
      <c r="B626" s="673"/>
      <c r="C626" s="553"/>
      <c r="D626" s="597"/>
      <c r="E626" s="570"/>
      <c r="F626" s="260" t="s">
        <v>21</v>
      </c>
      <c r="G626" s="447">
        <v>4.3979999999999997</v>
      </c>
      <c r="H626" s="422"/>
      <c r="I626" s="421">
        <f t="shared" ref="I626:I627" si="1637">K625+G626+H626</f>
        <v>4.4729999999999999</v>
      </c>
      <c r="J626" s="518"/>
      <c r="K626" s="422">
        <f t="shared" si="1581"/>
        <v>4.4729999999999999</v>
      </c>
      <c r="L626" s="286">
        <f t="shared" si="1609"/>
        <v>0</v>
      </c>
      <c r="M626" s="423"/>
      <c r="N626" s="563"/>
      <c r="O626" s="565"/>
      <c r="P626" s="567">
        <f t="shared" si="1622"/>
        <v>0</v>
      </c>
      <c r="Q626" s="565">
        <f t="shared" ref="Q626" si="1638">+O626-P626</f>
        <v>0</v>
      </c>
      <c r="R626" s="565" t="e">
        <f t="shared" ref="R626" si="1639">+P626/O626</f>
        <v>#DIV/0!</v>
      </c>
      <c r="S626" s="565" t="e">
        <f t="shared" ref="S626:S627" si="1640">+Q626/P626</f>
        <v>#DIV/0!</v>
      </c>
      <c r="T626" s="429"/>
      <c r="U626" s="177"/>
      <c r="V626" s="177"/>
      <c r="W626" s="177"/>
      <c r="X626" s="177"/>
      <c r="Y626" s="177"/>
      <c r="Z626" s="177"/>
    </row>
    <row r="627" spans="2:26" s="246" customFormat="1" ht="19.899999999999999" customHeight="1">
      <c r="B627" s="673"/>
      <c r="C627" s="553"/>
      <c r="D627" s="597"/>
      <c r="E627" s="571"/>
      <c r="F627" s="184" t="s">
        <v>22</v>
      </c>
      <c r="G627" s="447">
        <v>5.3369999999999997</v>
      </c>
      <c r="H627" s="422"/>
      <c r="I627" s="421">
        <f t="shared" si="1637"/>
        <v>9.8099999999999987</v>
      </c>
      <c r="J627" s="518"/>
      <c r="K627" s="422">
        <f t="shared" si="1581"/>
        <v>9.8099999999999987</v>
      </c>
      <c r="L627" s="286">
        <f t="shared" si="1609"/>
        <v>0</v>
      </c>
      <c r="M627" s="423"/>
      <c r="N627" s="564"/>
      <c r="O627" s="565"/>
      <c r="P627" s="568">
        <f t="shared" si="1622"/>
        <v>0</v>
      </c>
      <c r="Q627" s="565"/>
      <c r="R627" s="565"/>
      <c r="S627" s="565" t="e">
        <f t="shared" si="1640"/>
        <v>#DIV/0!</v>
      </c>
      <c r="T627" s="429"/>
      <c r="U627" s="177"/>
      <c r="V627" s="177"/>
      <c r="W627" s="177"/>
      <c r="X627" s="177"/>
      <c r="Y627" s="177"/>
      <c r="Z627" s="177"/>
    </row>
    <row r="628" spans="2:26" s="246" customFormat="1" ht="19.899999999999999" customHeight="1">
      <c r="B628" s="673"/>
      <c r="C628" s="553"/>
      <c r="D628" s="597"/>
      <c r="E628" s="569" t="s">
        <v>612</v>
      </c>
      <c r="F628" s="184" t="s">
        <v>20</v>
      </c>
      <c r="G628" s="447">
        <v>0.93899999999999995</v>
      </c>
      <c r="H628" s="422"/>
      <c r="I628" s="421">
        <f t="shared" ref="I628" si="1641">G628+H628</f>
        <v>0.93899999999999995</v>
      </c>
      <c r="J628" s="518"/>
      <c r="K628" s="422">
        <f t="shared" si="1581"/>
        <v>0.93899999999999995</v>
      </c>
      <c r="L628" s="286">
        <f t="shared" si="1609"/>
        <v>0</v>
      </c>
      <c r="M628" s="423"/>
      <c r="N628" s="562">
        <f t="shared" ref="N628:O649" si="1642">G628+G629+G630</f>
        <v>10.673999999999999</v>
      </c>
      <c r="O628" s="565">
        <f t="shared" si="1642"/>
        <v>0</v>
      </c>
      <c r="P628" s="566">
        <f t="shared" si="1622"/>
        <v>10.673999999999999</v>
      </c>
      <c r="Q628" s="565">
        <f t="shared" ref="Q628" si="1643">J628+J629+J630</f>
        <v>0</v>
      </c>
      <c r="R628" s="565">
        <f t="shared" ref="R628" si="1644">P628-Q628</f>
        <v>10.673999999999999</v>
      </c>
      <c r="S628" s="565">
        <f t="shared" ref="S628" si="1645">Q628/P628</f>
        <v>0</v>
      </c>
      <c r="T628" s="429"/>
      <c r="U628" s="177"/>
      <c r="V628" s="177"/>
      <c r="W628" s="177"/>
      <c r="X628" s="177"/>
      <c r="Y628" s="177"/>
      <c r="Z628" s="177"/>
    </row>
    <row r="629" spans="2:26" s="246" customFormat="1" ht="19.899999999999999" customHeight="1">
      <c r="B629" s="673"/>
      <c r="C629" s="553"/>
      <c r="D629" s="597"/>
      <c r="E629" s="570"/>
      <c r="F629" s="260" t="s">
        <v>21</v>
      </c>
      <c r="G629" s="447">
        <v>4.3979999999999997</v>
      </c>
      <c r="H629" s="422"/>
      <c r="I629" s="421">
        <f t="shared" ref="I629:I630" si="1646">K628+G629+H629</f>
        <v>5.3369999999999997</v>
      </c>
      <c r="J629" s="518"/>
      <c r="K629" s="422">
        <f t="shared" si="1581"/>
        <v>5.3369999999999997</v>
      </c>
      <c r="L629" s="286">
        <f t="shared" si="1609"/>
        <v>0</v>
      </c>
      <c r="M629" s="423"/>
      <c r="N629" s="563"/>
      <c r="O629" s="565"/>
      <c r="P629" s="567">
        <f t="shared" si="1622"/>
        <v>0</v>
      </c>
      <c r="Q629" s="565">
        <f t="shared" ref="Q629" si="1647">+O629-P629</f>
        <v>0</v>
      </c>
      <c r="R629" s="565" t="e">
        <f t="shared" ref="R629" si="1648">+P629/O629</f>
        <v>#DIV/0!</v>
      </c>
      <c r="S629" s="565" t="e">
        <f t="shared" ref="S629:S630" si="1649">+Q629/P629</f>
        <v>#DIV/0!</v>
      </c>
      <c r="T629" s="429"/>
      <c r="U629" s="177"/>
      <c r="V629" s="177"/>
      <c r="W629" s="177"/>
      <c r="X629" s="177"/>
      <c r="Y629" s="177"/>
      <c r="Z629" s="177"/>
    </row>
    <row r="630" spans="2:26" s="246" customFormat="1" ht="19.899999999999999" customHeight="1">
      <c r="B630" s="673"/>
      <c r="C630" s="553"/>
      <c r="D630" s="597"/>
      <c r="E630" s="571"/>
      <c r="F630" s="184" t="s">
        <v>22</v>
      </c>
      <c r="G630" s="447">
        <v>5.3369999999999997</v>
      </c>
      <c r="H630" s="422"/>
      <c r="I630" s="421">
        <f t="shared" si="1646"/>
        <v>10.673999999999999</v>
      </c>
      <c r="J630" s="518"/>
      <c r="K630" s="422">
        <f t="shared" si="1581"/>
        <v>10.673999999999999</v>
      </c>
      <c r="L630" s="286">
        <f t="shared" si="1609"/>
        <v>0</v>
      </c>
      <c r="M630" s="423"/>
      <c r="N630" s="564"/>
      <c r="O630" s="565"/>
      <c r="P630" s="568">
        <f t="shared" si="1622"/>
        <v>0</v>
      </c>
      <c r="Q630" s="565"/>
      <c r="R630" s="565"/>
      <c r="S630" s="565" t="e">
        <f t="shared" si="1649"/>
        <v>#DIV/0!</v>
      </c>
      <c r="T630" s="429"/>
      <c r="U630" s="177"/>
      <c r="V630" s="177"/>
      <c r="W630" s="177"/>
      <c r="X630" s="177"/>
      <c r="Y630" s="177"/>
      <c r="Z630" s="177"/>
    </row>
    <row r="631" spans="2:26" s="246" customFormat="1" ht="19.899999999999999" customHeight="1">
      <c r="B631" s="673"/>
      <c r="C631" s="553"/>
      <c r="D631" s="597"/>
      <c r="E631" s="569" t="s">
        <v>657</v>
      </c>
      <c r="F631" s="184" t="s">
        <v>20</v>
      </c>
      <c r="G631" s="447">
        <v>0.93899999999999995</v>
      </c>
      <c r="H631" s="422"/>
      <c r="I631" s="421">
        <f t="shared" ref="I631" si="1650">G631+H631</f>
        <v>0.93899999999999995</v>
      </c>
      <c r="J631" s="518"/>
      <c r="K631" s="422">
        <f t="shared" si="1581"/>
        <v>0.93899999999999995</v>
      </c>
      <c r="L631" s="286">
        <f t="shared" si="1609"/>
        <v>0</v>
      </c>
      <c r="M631" s="423"/>
      <c r="N631" s="562">
        <f t="shared" ref="N631:O631" si="1651">G631+G632+G633</f>
        <v>10.672000000000001</v>
      </c>
      <c r="O631" s="565">
        <f t="shared" si="1651"/>
        <v>0</v>
      </c>
      <c r="P631" s="566">
        <f t="shared" si="1622"/>
        <v>10.672000000000001</v>
      </c>
      <c r="Q631" s="565">
        <f t="shared" ref="Q631" si="1652">J631+J632+J633</f>
        <v>0</v>
      </c>
      <c r="R631" s="565">
        <f t="shared" ref="R631" si="1653">P631-Q631</f>
        <v>10.672000000000001</v>
      </c>
      <c r="S631" s="565">
        <f t="shared" ref="S631" si="1654">Q631/P631</f>
        <v>0</v>
      </c>
      <c r="T631" s="429"/>
      <c r="U631" s="177"/>
      <c r="V631" s="177"/>
      <c r="W631" s="177"/>
      <c r="X631" s="177"/>
      <c r="Y631" s="177"/>
      <c r="Z631" s="177"/>
    </row>
    <row r="632" spans="2:26" s="246" customFormat="1" ht="19.899999999999999" customHeight="1">
      <c r="B632" s="673"/>
      <c r="C632" s="553"/>
      <c r="D632" s="597"/>
      <c r="E632" s="570"/>
      <c r="F632" s="260" t="s">
        <v>21</v>
      </c>
      <c r="G632" s="447">
        <v>4.3970000000000002</v>
      </c>
      <c r="H632" s="422"/>
      <c r="I632" s="421">
        <f t="shared" ref="I632:I633" si="1655">K631+G632+H632</f>
        <v>5.3360000000000003</v>
      </c>
      <c r="J632" s="518"/>
      <c r="K632" s="422">
        <f t="shared" si="1581"/>
        <v>5.3360000000000003</v>
      </c>
      <c r="L632" s="286">
        <f t="shared" si="1609"/>
        <v>0</v>
      </c>
      <c r="M632" s="423"/>
      <c r="N632" s="563"/>
      <c r="O632" s="565"/>
      <c r="P632" s="567">
        <f t="shared" si="1622"/>
        <v>0</v>
      </c>
      <c r="Q632" s="565">
        <f t="shared" ref="Q632" si="1656">+O632-P632</f>
        <v>0</v>
      </c>
      <c r="R632" s="565" t="e">
        <f t="shared" ref="R632" si="1657">+P632/O632</f>
        <v>#DIV/0!</v>
      </c>
      <c r="S632" s="565" t="e">
        <f t="shared" ref="S632:S633" si="1658">+Q632/P632</f>
        <v>#DIV/0!</v>
      </c>
      <c r="T632" s="429"/>
      <c r="U632" s="177"/>
      <c r="V632" s="177"/>
      <c r="W632" s="177"/>
      <c r="X632" s="177"/>
      <c r="Y632" s="177"/>
      <c r="Z632" s="177"/>
    </row>
    <row r="633" spans="2:26" s="246" customFormat="1" ht="19.899999999999999" customHeight="1">
      <c r="B633" s="673"/>
      <c r="C633" s="553"/>
      <c r="D633" s="597"/>
      <c r="E633" s="571"/>
      <c r="F633" s="184" t="s">
        <v>22</v>
      </c>
      <c r="G633" s="447">
        <v>5.3360000000000003</v>
      </c>
      <c r="H633" s="422"/>
      <c r="I633" s="421">
        <f t="shared" si="1655"/>
        <v>10.672000000000001</v>
      </c>
      <c r="J633" s="518"/>
      <c r="K633" s="422">
        <f t="shared" si="1581"/>
        <v>10.672000000000001</v>
      </c>
      <c r="L633" s="286">
        <f t="shared" si="1609"/>
        <v>0</v>
      </c>
      <c r="M633" s="423"/>
      <c r="N633" s="564"/>
      <c r="O633" s="565"/>
      <c r="P633" s="568">
        <f t="shared" si="1622"/>
        <v>0</v>
      </c>
      <c r="Q633" s="565"/>
      <c r="R633" s="565"/>
      <c r="S633" s="565" t="e">
        <f t="shared" si="1658"/>
        <v>#DIV/0!</v>
      </c>
      <c r="T633" s="429"/>
      <c r="U633" s="177"/>
      <c r="V633" s="177"/>
      <c r="W633" s="177"/>
      <c r="X633" s="177"/>
      <c r="Y633" s="177"/>
      <c r="Z633" s="177"/>
    </row>
    <row r="634" spans="2:26" s="246" customFormat="1" ht="19.899999999999999" customHeight="1">
      <c r="B634" s="673"/>
      <c r="C634" s="553"/>
      <c r="D634" s="597"/>
      <c r="E634" s="569" t="s">
        <v>613</v>
      </c>
      <c r="F634" s="184" t="s">
        <v>20</v>
      </c>
      <c r="G634" s="447">
        <v>0.93899999999999995</v>
      </c>
      <c r="H634" s="422"/>
      <c r="I634" s="421">
        <f t="shared" ref="I634" si="1659">G634+H634</f>
        <v>0.93899999999999995</v>
      </c>
      <c r="J634" s="518">
        <v>0.81</v>
      </c>
      <c r="K634" s="422">
        <f t="shared" si="1581"/>
        <v>0.12899999999999989</v>
      </c>
      <c r="L634" s="286">
        <f t="shared" si="1609"/>
        <v>0.86261980830670937</v>
      </c>
      <c r="M634" s="423"/>
      <c r="N634" s="562">
        <f t="shared" ref="N634" si="1660">G634+G635+G636</f>
        <v>10.675000000000001</v>
      </c>
      <c r="O634" s="565">
        <f t="shared" si="1595"/>
        <v>0</v>
      </c>
      <c r="P634" s="566">
        <f t="shared" si="1622"/>
        <v>10.675000000000001</v>
      </c>
      <c r="Q634" s="565">
        <f t="shared" ref="Q634" si="1661">J634+J635+J636</f>
        <v>0.81</v>
      </c>
      <c r="R634" s="565">
        <f t="shared" ref="R634" si="1662">P634-Q634</f>
        <v>9.8650000000000002</v>
      </c>
      <c r="S634" s="565">
        <f t="shared" ref="S634" si="1663">Q634/P634</f>
        <v>7.5878220140515221E-2</v>
      </c>
      <c r="T634" s="429"/>
      <c r="U634" s="177"/>
      <c r="V634" s="177"/>
      <c r="W634" s="177"/>
      <c r="X634" s="177"/>
      <c r="Y634" s="177"/>
      <c r="Z634" s="177"/>
    </row>
    <row r="635" spans="2:26" s="246" customFormat="1" ht="19.899999999999999" customHeight="1">
      <c r="B635" s="673"/>
      <c r="C635" s="553"/>
      <c r="D635" s="597"/>
      <c r="E635" s="570"/>
      <c r="F635" s="260" t="s">
        <v>21</v>
      </c>
      <c r="G635" s="447">
        <v>4.3979999999999997</v>
      </c>
      <c r="H635" s="422"/>
      <c r="I635" s="421">
        <f t="shared" ref="I635:I636" si="1664">K634+G635+H635</f>
        <v>4.5269999999999992</v>
      </c>
      <c r="J635" s="518"/>
      <c r="K635" s="422">
        <f t="shared" si="1581"/>
        <v>4.5269999999999992</v>
      </c>
      <c r="L635" s="286">
        <f t="shared" si="1609"/>
        <v>0</v>
      </c>
      <c r="M635" s="423"/>
      <c r="N635" s="563"/>
      <c r="O635" s="565"/>
      <c r="P635" s="567">
        <f t="shared" si="1622"/>
        <v>0</v>
      </c>
      <c r="Q635" s="565">
        <f t="shared" ref="Q635" si="1665">+O635-P635</f>
        <v>0</v>
      </c>
      <c r="R635" s="565" t="e">
        <f t="shared" ref="R635" si="1666">+P635/O635</f>
        <v>#DIV/0!</v>
      </c>
      <c r="S635" s="565" t="e">
        <f t="shared" ref="S635:S636" si="1667">+Q635/P635</f>
        <v>#DIV/0!</v>
      </c>
      <c r="T635" s="429"/>
      <c r="U635" s="177"/>
      <c r="V635" s="177"/>
      <c r="W635" s="177"/>
      <c r="X635" s="177"/>
      <c r="Y635" s="177"/>
      <c r="Z635" s="177"/>
    </row>
    <row r="636" spans="2:26" s="246" customFormat="1" ht="19.899999999999999" customHeight="1">
      <c r="B636" s="673"/>
      <c r="C636" s="553"/>
      <c r="D636" s="597"/>
      <c r="E636" s="571"/>
      <c r="F636" s="184" t="s">
        <v>22</v>
      </c>
      <c r="G636" s="447">
        <v>5.3380000000000001</v>
      </c>
      <c r="H636" s="422"/>
      <c r="I636" s="421">
        <f t="shared" si="1664"/>
        <v>9.8649999999999984</v>
      </c>
      <c r="J636" s="518"/>
      <c r="K636" s="422">
        <f t="shared" si="1581"/>
        <v>9.8649999999999984</v>
      </c>
      <c r="L636" s="286">
        <f t="shared" si="1609"/>
        <v>0</v>
      </c>
      <c r="M636" s="423"/>
      <c r="N636" s="564"/>
      <c r="O636" s="565"/>
      <c r="P636" s="568">
        <f t="shared" si="1622"/>
        <v>0</v>
      </c>
      <c r="Q636" s="565"/>
      <c r="R636" s="565"/>
      <c r="S636" s="565" t="e">
        <f t="shared" si="1667"/>
        <v>#DIV/0!</v>
      </c>
      <c r="T636" s="429"/>
      <c r="U636" s="177"/>
      <c r="V636" s="177"/>
      <c r="W636" s="177"/>
      <c r="X636" s="177"/>
      <c r="Y636" s="177"/>
      <c r="Z636" s="177"/>
    </row>
    <row r="637" spans="2:26" s="246" customFormat="1" ht="19.899999999999999" customHeight="1">
      <c r="B637" s="673"/>
      <c r="C637" s="553"/>
      <c r="D637" s="597"/>
      <c r="E637" s="569" t="s">
        <v>614</v>
      </c>
      <c r="F637" s="184" t="s">
        <v>20</v>
      </c>
      <c r="G637" s="447">
        <v>0.93899999999999995</v>
      </c>
      <c r="H637" s="422"/>
      <c r="I637" s="421">
        <f t="shared" ref="I637" si="1668">G637+H637</f>
        <v>0.93899999999999995</v>
      </c>
      <c r="J637" s="518">
        <v>0.81</v>
      </c>
      <c r="K637" s="422">
        <f t="shared" si="1581"/>
        <v>0.12899999999999989</v>
      </c>
      <c r="L637" s="286">
        <f t="shared" si="1609"/>
        <v>0.86261980830670937</v>
      </c>
      <c r="M637" s="423"/>
      <c r="N637" s="562">
        <f t="shared" ref="N637" si="1669">G637+G638+G639</f>
        <v>10.673</v>
      </c>
      <c r="O637" s="565">
        <f t="shared" si="1604"/>
        <v>0</v>
      </c>
      <c r="P637" s="566">
        <f t="shared" si="1622"/>
        <v>10.673</v>
      </c>
      <c r="Q637" s="565">
        <f t="shared" ref="Q637" si="1670">J637+J638+J639</f>
        <v>0.81</v>
      </c>
      <c r="R637" s="565">
        <f t="shared" ref="R637" si="1671">P637-Q637</f>
        <v>9.8629999999999995</v>
      </c>
      <c r="S637" s="565">
        <f t="shared" ref="S637" si="1672">Q637/P637</f>
        <v>7.5892438864424247E-2</v>
      </c>
      <c r="T637" s="429"/>
      <c r="U637" s="177"/>
      <c r="V637" s="177"/>
      <c r="W637" s="177"/>
      <c r="X637" s="177"/>
      <c r="Y637" s="177"/>
      <c r="Z637" s="177"/>
    </row>
    <row r="638" spans="2:26" s="246" customFormat="1" ht="19.899999999999999" customHeight="1">
      <c r="B638" s="673"/>
      <c r="C638" s="553"/>
      <c r="D638" s="597"/>
      <c r="E638" s="570"/>
      <c r="F638" s="260" t="s">
        <v>21</v>
      </c>
      <c r="G638" s="447">
        <v>4.3970000000000002</v>
      </c>
      <c r="H638" s="422"/>
      <c r="I638" s="421">
        <f t="shared" ref="I638:I639" si="1673">K637+G638+H638</f>
        <v>4.5259999999999998</v>
      </c>
      <c r="J638" s="518"/>
      <c r="K638" s="422">
        <f t="shared" si="1581"/>
        <v>4.5259999999999998</v>
      </c>
      <c r="L638" s="286">
        <f t="shared" si="1609"/>
        <v>0</v>
      </c>
      <c r="M638" s="423"/>
      <c r="N638" s="563"/>
      <c r="O638" s="565"/>
      <c r="P638" s="567">
        <f t="shared" si="1622"/>
        <v>0</v>
      </c>
      <c r="Q638" s="565">
        <f t="shared" ref="Q638" si="1674">+O638-P638</f>
        <v>0</v>
      </c>
      <c r="R638" s="565" t="e">
        <f t="shared" ref="R638" si="1675">+P638/O638</f>
        <v>#DIV/0!</v>
      </c>
      <c r="S638" s="565" t="e">
        <f t="shared" ref="S638:S639" si="1676">+Q638/P638</f>
        <v>#DIV/0!</v>
      </c>
      <c r="T638" s="429"/>
      <c r="U638" s="177"/>
      <c r="V638" s="177"/>
      <c r="W638" s="177"/>
      <c r="X638" s="177"/>
      <c r="Y638" s="177"/>
      <c r="Z638" s="177"/>
    </row>
    <row r="639" spans="2:26" s="246" customFormat="1" ht="19.899999999999999" customHeight="1">
      <c r="B639" s="673"/>
      <c r="C639" s="553"/>
      <c r="D639" s="597"/>
      <c r="E639" s="571"/>
      <c r="F639" s="184" t="s">
        <v>22</v>
      </c>
      <c r="G639" s="447">
        <v>5.3369999999999997</v>
      </c>
      <c r="H639" s="422"/>
      <c r="I639" s="421">
        <f t="shared" si="1673"/>
        <v>9.8629999999999995</v>
      </c>
      <c r="J639" s="518"/>
      <c r="K639" s="422">
        <f t="shared" si="1581"/>
        <v>9.8629999999999995</v>
      </c>
      <c r="L639" s="286">
        <f t="shared" si="1609"/>
        <v>0</v>
      </c>
      <c r="M639" s="423"/>
      <c r="N639" s="564"/>
      <c r="O639" s="565"/>
      <c r="P639" s="568">
        <f t="shared" si="1622"/>
        <v>0</v>
      </c>
      <c r="Q639" s="565"/>
      <c r="R639" s="565"/>
      <c r="S639" s="565" t="e">
        <f t="shared" si="1676"/>
        <v>#DIV/0!</v>
      </c>
      <c r="T639" s="429"/>
      <c r="U639" s="177"/>
      <c r="V639" s="177"/>
      <c r="W639" s="177"/>
      <c r="X639" s="177"/>
      <c r="Y639" s="177"/>
      <c r="Z639" s="177"/>
    </row>
    <row r="640" spans="2:26" s="246" customFormat="1" ht="19.899999999999999" customHeight="1">
      <c r="B640" s="673"/>
      <c r="C640" s="553"/>
      <c r="D640" s="597"/>
      <c r="E640" s="569" t="s">
        <v>615</v>
      </c>
      <c r="F640" s="184" t="s">
        <v>20</v>
      </c>
      <c r="G640" s="447">
        <v>0.94499999999999995</v>
      </c>
      <c r="H640" s="422"/>
      <c r="I640" s="421">
        <f t="shared" ref="I640" si="1677">G640+H640</f>
        <v>0.94499999999999995</v>
      </c>
      <c r="J640" s="518"/>
      <c r="K640" s="422">
        <f t="shared" si="1581"/>
        <v>0.94499999999999995</v>
      </c>
      <c r="L640" s="286">
        <f t="shared" si="1609"/>
        <v>0</v>
      </c>
      <c r="M640" s="423"/>
      <c r="N640" s="562">
        <f t="shared" ref="N640" si="1678">G640+G641+G642</f>
        <v>10.677</v>
      </c>
      <c r="O640" s="565">
        <f t="shared" si="1614"/>
        <v>0</v>
      </c>
      <c r="P640" s="566">
        <f t="shared" si="1622"/>
        <v>10.677</v>
      </c>
      <c r="Q640" s="565">
        <f t="shared" ref="Q640" si="1679">J640+J641+J642</f>
        <v>0</v>
      </c>
      <c r="R640" s="565">
        <f t="shared" ref="R640" si="1680">P640-Q640</f>
        <v>10.677</v>
      </c>
      <c r="S640" s="565">
        <f t="shared" ref="S640" si="1681">Q640/P640</f>
        <v>0</v>
      </c>
      <c r="T640" s="429"/>
      <c r="U640" s="177"/>
      <c r="V640" s="177"/>
      <c r="W640" s="177"/>
      <c r="X640" s="177"/>
      <c r="Y640" s="177"/>
      <c r="Z640" s="177"/>
    </row>
    <row r="641" spans="2:26" s="246" customFormat="1" ht="19.899999999999999" customHeight="1">
      <c r="B641" s="673"/>
      <c r="C641" s="553"/>
      <c r="D641" s="597"/>
      <c r="E641" s="570"/>
      <c r="F641" s="260" t="s">
        <v>21</v>
      </c>
      <c r="G641" s="447">
        <v>4.3970000000000002</v>
      </c>
      <c r="H641" s="422"/>
      <c r="I641" s="421">
        <f t="shared" ref="I641:I642" si="1682">K640+G641+H641</f>
        <v>5.3420000000000005</v>
      </c>
      <c r="J641" s="518"/>
      <c r="K641" s="422">
        <f t="shared" si="1581"/>
        <v>5.3420000000000005</v>
      </c>
      <c r="L641" s="286">
        <f t="shared" si="1609"/>
        <v>0</v>
      </c>
      <c r="M641" s="423"/>
      <c r="N641" s="563"/>
      <c r="O641" s="565"/>
      <c r="P641" s="567">
        <f t="shared" si="1622"/>
        <v>0</v>
      </c>
      <c r="Q641" s="565">
        <f t="shared" ref="Q641" si="1683">+O641-P641</f>
        <v>0</v>
      </c>
      <c r="R641" s="565" t="e">
        <f t="shared" ref="R641" si="1684">+P641/O641</f>
        <v>#DIV/0!</v>
      </c>
      <c r="S641" s="565" t="e">
        <f t="shared" ref="S641:S642" si="1685">+Q641/P641</f>
        <v>#DIV/0!</v>
      </c>
      <c r="T641" s="429"/>
      <c r="U641" s="177"/>
      <c r="V641" s="177"/>
      <c r="W641" s="177"/>
      <c r="X641" s="177"/>
      <c r="Y641" s="177"/>
      <c r="Z641" s="177"/>
    </row>
    <row r="642" spans="2:26" s="246" customFormat="1" ht="19.899999999999999" customHeight="1">
      <c r="B642" s="673"/>
      <c r="C642" s="553"/>
      <c r="D642" s="598"/>
      <c r="E642" s="571"/>
      <c r="F642" s="184" t="s">
        <v>22</v>
      </c>
      <c r="G642" s="447">
        <v>5.335</v>
      </c>
      <c r="H642" s="422"/>
      <c r="I642" s="421">
        <f t="shared" si="1682"/>
        <v>10.677</v>
      </c>
      <c r="J642" s="518"/>
      <c r="K642" s="422">
        <f t="shared" si="1581"/>
        <v>10.677</v>
      </c>
      <c r="L642" s="286">
        <f t="shared" si="1609"/>
        <v>0</v>
      </c>
      <c r="M642" s="423"/>
      <c r="N642" s="564"/>
      <c r="O642" s="565"/>
      <c r="P642" s="568">
        <f t="shared" si="1622"/>
        <v>0</v>
      </c>
      <c r="Q642" s="565"/>
      <c r="R642" s="565"/>
      <c r="S642" s="565" t="e">
        <f t="shared" si="1685"/>
        <v>#DIV/0!</v>
      </c>
      <c r="T642" s="429"/>
      <c r="U642" s="177"/>
      <c r="V642" s="177"/>
      <c r="W642" s="177"/>
      <c r="X642" s="177"/>
      <c r="Y642" s="177"/>
      <c r="Z642" s="177"/>
    </row>
    <row r="643" spans="2:26" s="174" customFormat="1" ht="15" customHeight="1">
      <c r="B643" s="673"/>
      <c r="C643" s="553"/>
      <c r="D643" s="596" t="s">
        <v>354</v>
      </c>
      <c r="E643" s="572" t="s">
        <v>616</v>
      </c>
      <c r="F643" s="425" t="s">
        <v>20</v>
      </c>
      <c r="G643" s="447">
        <v>0.93899999999999995</v>
      </c>
      <c r="H643" s="422"/>
      <c r="I643" s="421">
        <f t="shared" ref="I643" si="1686">G643+H643</f>
        <v>0.93899999999999995</v>
      </c>
      <c r="J643" s="518">
        <v>1.08</v>
      </c>
      <c r="K643" s="422">
        <f t="shared" si="1581"/>
        <v>-0.14100000000000013</v>
      </c>
      <c r="L643" s="286">
        <f t="shared" si="1609"/>
        <v>1.1501597444089458</v>
      </c>
      <c r="M643" s="423"/>
      <c r="N643" s="562">
        <f t="shared" ref="N643" si="1687">G643+G644+G645</f>
        <v>10.675000000000001</v>
      </c>
      <c r="O643" s="565">
        <f t="shared" si="1624"/>
        <v>0</v>
      </c>
      <c r="P643" s="566">
        <f t="shared" si="1622"/>
        <v>10.675000000000001</v>
      </c>
      <c r="Q643" s="565">
        <f t="shared" ref="Q643" si="1688">J643+J644+J645</f>
        <v>1.08</v>
      </c>
      <c r="R643" s="565">
        <f t="shared" ref="R643" si="1689">P643-Q643</f>
        <v>9.5950000000000006</v>
      </c>
      <c r="S643" s="565">
        <f t="shared" ref="S643" si="1690">Q643/P643</f>
        <v>0.10117096018735364</v>
      </c>
      <c r="T643" s="429"/>
      <c r="U643" s="177"/>
      <c r="V643" s="177"/>
      <c r="W643" s="177"/>
      <c r="X643" s="177"/>
      <c r="Y643" s="177"/>
      <c r="Z643" s="177"/>
    </row>
    <row r="644" spans="2:26" s="174" customFormat="1" ht="19.899999999999999" customHeight="1">
      <c r="B644" s="673"/>
      <c r="C644" s="553"/>
      <c r="D644" s="597"/>
      <c r="E644" s="573"/>
      <c r="F644" s="260" t="s">
        <v>21</v>
      </c>
      <c r="G644" s="447">
        <v>4.3979999999999997</v>
      </c>
      <c r="H644" s="422"/>
      <c r="I644" s="421">
        <f t="shared" ref="I644:I645" si="1691">K643+G644+H644</f>
        <v>4.2569999999999997</v>
      </c>
      <c r="J644" s="518"/>
      <c r="K644" s="422">
        <f t="shared" si="1581"/>
        <v>4.2569999999999997</v>
      </c>
      <c r="L644" s="286">
        <f t="shared" si="1609"/>
        <v>0</v>
      </c>
      <c r="M644" s="423"/>
      <c r="N644" s="563"/>
      <c r="O644" s="565"/>
      <c r="P644" s="567">
        <f t="shared" si="1622"/>
        <v>0</v>
      </c>
      <c r="Q644" s="565">
        <f t="shared" ref="Q644" si="1692">+O644-P644</f>
        <v>0</v>
      </c>
      <c r="R644" s="565" t="e">
        <f t="shared" ref="R644" si="1693">+P644/O644</f>
        <v>#DIV/0!</v>
      </c>
      <c r="S644" s="565" t="e">
        <f t="shared" ref="S644:S645" si="1694">+Q644/P644</f>
        <v>#DIV/0!</v>
      </c>
      <c r="T644" s="429"/>
      <c r="U644" s="177"/>
      <c r="V644" s="177"/>
      <c r="W644" s="177"/>
      <c r="X644" s="177"/>
      <c r="Y644" s="177"/>
      <c r="Z644" s="177"/>
    </row>
    <row r="645" spans="2:26" s="174" customFormat="1" ht="19.899999999999999" customHeight="1">
      <c r="B645" s="673"/>
      <c r="C645" s="553"/>
      <c r="D645" s="597"/>
      <c r="E645" s="574"/>
      <c r="F645" s="184" t="s">
        <v>22</v>
      </c>
      <c r="G645" s="447">
        <v>5.3380000000000001</v>
      </c>
      <c r="H645" s="422"/>
      <c r="I645" s="421">
        <f t="shared" si="1691"/>
        <v>9.5949999999999989</v>
      </c>
      <c r="J645" s="518"/>
      <c r="K645" s="422">
        <f t="shared" si="1581"/>
        <v>9.5949999999999989</v>
      </c>
      <c r="L645" s="286">
        <f t="shared" si="1609"/>
        <v>0</v>
      </c>
      <c r="M645" s="423"/>
      <c r="N645" s="564"/>
      <c r="O645" s="565"/>
      <c r="P645" s="568">
        <f t="shared" si="1622"/>
        <v>0</v>
      </c>
      <c r="Q645" s="565"/>
      <c r="R645" s="565"/>
      <c r="S645" s="565" t="e">
        <f t="shared" si="1694"/>
        <v>#DIV/0!</v>
      </c>
      <c r="T645" s="429"/>
      <c r="U645" s="177"/>
      <c r="V645" s="177"/>
      <c r="W645" s="177"/>
      <c r="X645" s="177"/>
      <c r="Y645" s="177"/>
      <c r="Z645" s="177"/>
    </row>
    <row r="646" spans="2:26" s="246" customFormat="1" ht="19.899999999999999" customHeight="1">
      <c r="B646" s="673"/>
      <c r="C646" s="553"/>
      <c r="D646" s="597"/>
      <c r="E646" s="572" t="s">
        <v>617</v>
      </c>
      <c r="F646" s="184" t="s">
        <v>20</v>
      </c>
      <c r="G646" s="447">
        <v>0.93899999999999995</v>
      </c>
      <c r="H646" s="422"/>
      <c r="I646" s="421">
        <f t="shared" ref="I646" si="1695">G646+H646</f>
        <v>0.93899999999999995</v>
      </c>
      <c r="J646" s="518">
        <v>0.45900000000000002</v>
      </c>
      <c r="K646" s="422">
        <f t="shared" si="1581"/>
        <v>0.47999999999999993</v>
      </c>
      <c r="L646" s="286">
        <f t="shared" si="1609"/>
        <v>0.48881789137380194</v>
      </c>
      <c r="M646" s="423"/>
      <c r="N646" s="562">
        <f t="shared" ref="N646" si="1696">G646+G647+G648</f>
        <v>10.667</v>
      </c>
      <c r="O646" s="565">
        <f t="shared" si="1633"/>
        <v>0</v>
      </c>
      <c r="P646" s="566">
        <f t="shared" si="1622"/>
        <v>10.667</v>
      </c>
      <c r="Q646" s="565">
        <f t="shared" ref="Q646" si="1697">J646+J647+J648</f>
        <v>0.45900000000000002</v>
      </c>
      <c r="R646" s="565">
        <f t="shared" ref="R646" si="1698">P646-Q646</f>
        <v>10.208</v>
      </c>
      <c r="S646" s="565">
        <f t="shared" ref="S646" si="1699">Q646/P646</f>
        <v>4.3029905315458895E-2</v>
      </c>
      <c r="T646" s="429"/>
      <c r="U646" s="177"/>
      <c r="V646" s="177"/>
      <c r="W646" s="177"/>
      <c r="X646" s="177"/>
      <c r="Y646" s="177"/>
      <c r="Z646" s="177"/>
    </row>
    <row r="647" spans="2:26" s="246" customFormat="1" ht="19.899999999999999" customHeight="1">
      <c r="B647" s="673"/>
      <c r="C647" s="553"/>
      <c r="D647" s="597"/>
      <c r="E647" s="573"/>
      <c r="F647" s="260" t="s">
        <v>21</v>
      </c>
      <c r="G647" s="447">
        <v>4.3949999999999996</v>
      </c>
      <c r="H647" s="422"/>
      <c r="I647" s="421">
        <f t="shared" ref="I647:I648" si="1700">K646+G647+H647</f>
        <v>4.8749999999999991</v>
      </c>
      <c r="J647" s="518"/>
      <c r="K647" s="422">
        <f t="shared" si="1581"/>
        <v>4.8749999999999991</v>
      </c>
      <c r="L647" s="286">
        <f t="shared" si="1609"/>
        <v>0</v>
      </c>
      <c r="M647" s="423"/>
      <c r="N647" s="563"/>
      <c r="O647" s="565"/>
      <c r="P647" s="567">
        <f t="shared" si="1622"/>
        <v>0</v>
      </c>
      <c r="Q647" s="565">
        <f t="shared" ref="Q647" si="1701">+O647-P647</f>
        <v>0</v>
      </c>
      <c r="R647" s="565" t="e">
        <f t="shared" ref="R647" si="1702">+P647/O647</f>
        <v>#DIV/0!</v>
      </c>
      <c r="S647" s="565" t="e">
        <f t="shared" ref="S647:S648" si="1703">+Q647/P647</f>
        <v>#DIV/0!</v>
      </c>
      <c r="T647" s="429"/>
      <c r="U647" s="177"/>
      <c r="V647" s="177"/>
      <c r="W647" s="177"/>
      <c r="X647" s="177"/>
      <c r="Y647" s="177"/>
      <c r="Z647" s="177"/>
    </row>
    <row r="648" spans="2:26" s="246" customFormat="1" ht="19.899999999999999" customHeight="1">
      <c r="B648" s="673"/>
      <c r="C648" s="553"/>
      <c r="D648" s="597"/>
      <c r="E648" s="574"/>
      <c r="F648" s="184" t="s">
        <v>22</v>
      </c>
      <c r="G648" s="447">
        <v>5.3330000000000002</v>
      </c>
      <c r="H648" s="422"/>
      <c r="I648" s="421">
        <f t="shared" si="1700"/>
        <v>10.207999999999998</v>
      </c>
      <c r="J648" s="518"/>
      <c r="K648" s="422">
        <f t="shared" si="1581"/>
        <v>10.207999999999998</v>
      </c>
      <c r="L648" s="286">
        <f t="shared" si="1609"/>
        <v>0</v>
      </c>
      <c r="M648" s="423"/>
      <c r="N648" s="564"/>
      <c r="O648" s="565"/>
      <c r="P648" s="568">
        <f t="shared" si="1622"/>
        <v>0</v>
      </c>
      <c r="Q648" s="565"/>
      <c r="R648" s="565"/>
      <c r="S648" s="565" t="e">
        <f t="shared" si="1703"/>
        <v>#DIV/0!</v>
      </c>
      <c r="T648" s="429"/>
      <c r="U648" s="177"/>
      <c r="V648" s="177"/>
      <c r="W648" s="177"/>
      <c r="X648" s="177"/>
      <c r="Y648" s="177"/>
      <c r="Z648" s="177"/>
    </row>
    <row r="649" spans="2:26" s="246" customFormat="1" ht="19.899999999999999" customHeight="1">
      <c r="B649" s="673"/>
      <c r="C649" s="553"/>
      <c r="D649" s="597"/>
      <c r="E649" s="572" t="s">
        <v>618</v>
      </c>
      <c r="F649" s="184" t="s">
        <v>20</v>
      </c>
      <c r="G649" s="447">
        <v>0.93899999999999995</v>
      </c>
      <c r="H649" s="422"/>
      <c r="I649" s="421">
        <f t="shared" ref="I649" si="1704">G649+H649</f>
        <v>0.93899999999999995</v>
      </c>
      <c r="J649" s="518">
        <v>0.72900000000000009</v>
      </c>
      <c r="K649" s="422">
        <f t="shared" si="1581"/>
        <v>0.20999999999999985</v>
      </c>
      <c r="L649" s="286">
        <f t="shared" si="1609"/>
        <v>0.77635782747603843</v>
      </c>
      <c r="M649" s="423"/>
      <c r="N649" s="562">
        <f t="shared" ref="N649" si="1705">G649+G650+G651</f>
        <v>10.672000000000001</v>
      </c>
      <c r="O649" s="565">
        <f t="shared" si="1642"/>
        <v>0</v>
      </c>
      <c r="P649" s="566">
        <f t="shared" si="1622"/>
        <v>10.672000000000001</v>
      </c>
      <c r="Q649" s="565">
        <f t="shared" ref="Q649" si="1706">J649+J650+J651</f>
        <v>0.72900000000000009</v>
      </c>
      <c r="R649" s="565">
        <f t="shared" ref="R649" si="1707">P649-Q649</f>
        <v>9.9430000000000014</v>
      </c>
      <c r="S649" s="565">
        <f t="shared" ref="S649" si="1708">Q649/P649</f>
        <v>6.8309595202398807E-2</v>
      </c>
      <c r="T649" s="429"/>
      <c r="U649" s="177"/>
      <c r="V649" s="177"/>
      <c r="W649" s="177"/>
      <c r="X649" s="177"/>
      <c r="Y649" s="177"/>
      <c r="Z649" s="177"/>
    </row>
    <row r="650" spans="2:26" s="246" customFormat="1" ht="19.899999999999999" customHeight="1">
      <c r="B650" s="673"/>
      <c r="C650" s="553"/>
      <c r="D650" s="597"/>
      <c r="E650" s="573"/>
      <c r="F650" s="260" t="s">
        <v>21</v>
      </c>
      <c r="G650" s="447">
        <v>4.3970000000000002</v>
      </c>
      <c r="H650" s="422"/>
      <c r="I650" s="421">
        <f t="shared" ref="I650:I651" si="1709">K649+G650+H650</f>
        <v>4.6070000000000002</v>
      </c>
      <c r="J650" s="518"/>
      <c r="K650" s="422">
        <f t="shared" si="1581"/>
        <v>4.6070000000000002</v>
      </c>
      <c r="L650" s="286">
        <f t="shared" si="1609"/>
        <v>0</v>
      </c>
      <c r="M650" s="423"/>
      <c r="N650" s="563"/>
      <c r="O650" s="565"/>
      <c r="P650" s="567">
        <f t="shared" si="1622"/>
        <v>0</v>
      </c>
      <c r="Q650" s="565">
        <f t="shared" ref="Q650" si="1710">+O650-P650</f>
        <v>0</v>
      </c>
      <c r="R650" s="565" t="e">
        <f t="shared" ref="R650" si="1711">+P650/O650</f>
        <v>#DIV/0!</v>
      </c>
      <c r="S650" s="565" t="e">
        <f t="shared" ref="S650:S651" si="1712">+Q650/P650</f>
        <v>#DIV/0!</v>
      </c>
      <c r="T650" s="429"/>
      <c r="U650" s="177"/>
      <c r="V650" s="177"/>
      <c r="W650" s="177"/>
      <c r="X650" s="177"/>
      <c r="Y650" s="177"/>
      <c r="Z650" s="177"/>
    </row>
    <row r="651" spans="2:26" s="246" customFormat="1" ht="19.899999999999999" customHeight="1">
      <c r="B651" s="673"/>
      <c r="C651" s="553"/>
      <c r="D651" s="597"/>
      <c r="E651" s="574"/>
      <c r="F651" s="184" t="s">
        <v>22</v>
      </c>
      <c r="G651" s="447">
        <v>5.3360000000000003</v>
      </c>
      <c r="H651" s="422"/>
      <c r="I651" s="421">
        <f t="shared" si="1709"/>
        <v>9.9430000000000014</v>
      </c>
      <c r="J651" s="518"/>
      <c r="K651" s="422">
        <f t="shared" si="1581"/>
        <v>9.9430000000000014</v>
      </c>
      <c r="L651" s="286">
        <f t="shared" si="1609"/>
        <v>0</v>
      </c>
      <c r="M651" s="423"/>
      <c r="N651" s="564"/>
      <c r="O651" s="565"/>
      <c r="P651" s="568">
        <f t="shared" si="1622"/>
        <v>0</v>
      </c>
      <c r="Q651" s="565"/>
      <c r="R651" s="565"/>
      <c r="S651" s="565" t="e">
        <f t="shared" si="1712"/>
        <v>#DIV/0!</v>
      </c>
      <c r="T651" s="429"/>
      <c r="U651" s="177"/>
      <c r="V651" s="177"/>
      <c r="W651" s="177"/>
      <c r="X651" s="177"/>
      <c r="Y651" s="177"/>
      <c r="Z651" s="177"/>
    </row>
    <row r="652" spans="2:26" s="246" customFormat="1" ht="19.899999999999999" customHeight="1">
      <c r="B652" s="673"/>
      <c r="C652" s="553"/>
      <c r="D652" s="597"/>
      <c r="E652" s="572" t="s">
        <v>619</v>
      </c>
      <c r="F652" s="184" t="s">
        <v>20</v>
      </c>
      <c r="G652" s="447">
        <v>0.93899999999999995</v>
      </c>
      <c r="H652" s="422"/>
      <c r="I652" s="421">
        <f t="shared" ref="I652" si="1713">G652+H652</f>
        <v>0.93899999999999995</v>
      </c>
      <c r="J652" s="518"/>
      <c r="K652" s="422">
        <f t="shared" si="1581"/>
        <v>0.93899999999999995</v>
      </c>
      <c r="L652" s="286">
        <f t="shared" si="1609"/>
        <v>0</v>
      </c>
      <c r="M652" s="423"/>
      <c r="N652" s="562">
        <f t="shared" ref="N652:O652" si="1714">G652+G653+G654</f>
        <v>10.673999999999999</v>
      </c>
      <c r="O652" s="565">
        <f t="shared" si="1714"/>
        <v>0</v>
      </c>
      <c r="P652" s="566">
        <f t="shared" si="1622"/>
        <v>10.673999999999999</v>
      </c>
      <c r="Q652" s="565">
        <f t="shared" ref="Q652" si="1715">J652+J653+J654</f>
        <v>0.67500000000000004</v>
      </c>
      <c r="R652" s="565">
        <f t="shared" ref="R652" si="1716">P652-Q652</f>
        <v>9.9989999999999988</v>
      </c>
      <c r="S652" s="565">
        <f t="shared" ref="S652" si="1717">Q652/P652</f>
        <v>6.3237774030354132E-2</v>
      </c>
      <c r="T652" s="429"/>
      <c r="U652" s="177"/>
      <c r="V652" s="177"/>
      <c r="W652" s="177"/>
      <c r="X652" s="177"/>
      <c r="Y652" s="177"/>
      <c r="Z652" s="177"/>
    </row>
    <row r="653" spans="2:26" s="246" customFormat="1" ht="19.899999999999999" customHeight="1">
      <c r="B653" s="673"/>
      <c r="C653" s="553"/>
      <c r="D653" s="597"/>
      <c r="E653" s="573"/>
      <c r="F653" s="260" t="s">
        <v>21</v>
      </c>
      <c r="G653" s="447">
        <v>4.3979999999999997</v>
      </c>
      <c r="H653" s="422"/>
      <c r="I653" s="421">
        <f t="shared" ref="I653" si="1718">K652+G653+H653</f>
        <v>5.3369999999999997</v>
      </c>
      <c r="J653" s="518">
        <v>0.67500000000000004</v>
      </c>
      <c r="K653" s="422">
        <f t="shared" si="1581"/>
        <v>4.6619999999999999</v>
      </c>
      <c r="L653" s="286">
        <f t="shared" si="1609"/>
        <v>0.12647554806070826</v>
      </c>
      <c r="M653" s="423"/>
      <c r="N653" s="563"/>
      <c r="O653" s="565"/>
      <c r="P653" s="567">
        <f t="shared" si="1622"/>
        <v>0</v>
      </c>
      <c r="Q653" s="565">
        <f t="shared" ref="Q653" si="1719">+O653-P653</f>
        <v>0</v>
      </c>
      <c r="R653" s="565" t="e">
        <f t="shared" ref="R653" si="1720">+P653/O653</f>
        <v>#DIV/0!</v>
      </c>
      <c r="S653" s="565" t="e">
        <f t="shared" ref="S653:S654" si="1721">+Q653/P653</f>
        <v>#DIV/0!</v>
      </c>
      <c r="T653" s="429"/>
      <c r="U653" s="177"/>
      <c r="V653" s="177"/>
      <c r="W653" s="177"/>
      <c r="X653" s="177"/>
      <c r="Y653" s="177"/>
      <c r="Z653" s="177"/>
    </row>
    <row r="654" spans="2:26" s="246" customFormat="1" ht="19.899999999999999" customHeight="1">
      <c r="B654" s="673"/>
      <c r="C654" s="553"/>
      <c r="D654" s="597"/>
      <c r="E654" s="574"/>
      <c r="F654" s="184" t="s">
        <v>22</v>
      </c>
      <c r="G654" s="447">
        <v>5.3369999999999997</v>
      </c>
      <c r="H654" s="422"/>
      <c r="I654" s="421">
        <f>K653+G654+H654</f>
        <v>9.9989999999999988</v>
      </c>
      <c r="J654" s="518"/>
      <c r="K654" s="422">
        <f t="shared" si="1581"/>
        <v>9.9989999999999988</v>
      </c>
      <c r="L654" s="286">
        <f t="shared" si="1609"/>
        <v>0</v>
      </c>
      <c r="M654" s="423"/>
      <c r="N654" s="564"/>
      <c r="O654" s="565"/>
      <c r="P654" s="568">
        <f t="shared" si="1622"/>
        <v>0</v>
      </c>
      <c r="Q654" s="565"/>
      <c r="R654" s="565"/>
      <c r="S654" s="565" t="e">
        <f t="shared" si="1721"/>
        <v>#DIV/0!</v>
      </c>
      <c r="T654" s="429"/>
      <c r="U654" s="177"/>
      <c r="V654" s="177"/>
      <c r="W654" s="177"/>
      <c r="X654" s="177"/>
      <c r="Y654" s="177"/>
      <c r="Z654" s="177"/>
    </row>
    <row r="655" spans="2:26" s="246" customFormat="1" ht="19.899999999999999" customHeight="1">
      <c r="B655" s="673"/>
      <c r="C655" s="553"/>
      <c r="D655" s="597"/>
      <c r="E655" s="572" t="s">
        <v>620</v>
      </c>
      <c r="F655" s="184" t="s">
        <v>20</v>
      </c>
      <c r="G655" s="447">
        <v>0.93899999999999995</v>
      </c>
      <c r="H655" s="422"/>
      <c r="I655" s="421">
        <f t="shared" ref="I655" si="1722">G655+H655</f>
        <v>0.93899999999999995</v>
      </c>
      <c r="J655" s="518">
        <v>0.13500000000000001</v>
      </c>
      <c r="K655" s="422">
        <f t="shared" si="1581"/>
        <v>0.80399999999999994</v>
      </c>
      <c r="L655" s="286">
        <f t="shared" si="1609"/>
        <v>0.14376996805111822</v>
      </c>
      <c r="M655" s="423"/>
      <c r="N655" s="562">
        <f t="shared" ref="N655:O676" si="1723">G655+G656+G657</f>
        <v>10.672000000000001</v>
      </c>
      <c r="O655" s="565">
        <f t="shared" si="1723"/>
        <v>0</v>
      </c>
      <c r="P655" s="566">
        <f t="shared" si="1622"/>
        <v>10.672000000000001</v>
      </c>
      <c r="Q655" s="565">
        <f t="shared" ref="Q655" si="1724">J655+J656+J657</f>
        <v>0.13500000000000001</v>
      </c>
      <c r="R655" s="565">
        <f t="shared" ref="R655" si="1725">P655-Q655</f>
        <v>10.537000000000001</v>
      </c>
      <c r="S655" s="565">
        <f t="shared" ref="S655" si="1726">Q655/P655</f>
        <v>1.2649925037481259E-2</v>
      </c>
      <c r="T655" s="429"/>
      <c r="U655" s="177"/>
      <c r="V655" s="177"/>
      <c r="W655" s="177"/>
      <c r="X655" s="177"/>
      <c r="Y655" s="177"/>
      <c r="Z655" s="177"/>
    </row>
    <row r="656" spans="2:26" s="246" customFormat="1" ht="19.899999999999999" customHeight="1">
      <c r="B656" s="673"/>
      <c r="C656" s="553"/>
      <c r="D656" s="597"/>
      <c r="E656" s="573"/>
      <c r="F656" s="260" t="s">
        <v>21</v>
      </c>
      <c r="G656" s="447">
        <v>4.3970000000000002</v>
      </c>
      <c r="H656" s="422"/>
      <c r="I656" s="421">
        <f t="shared" ref="I656:I657" si="1727">K655+G656+H656</f>
        <v>5.2010000000000005</v>
      </c>
      <c r="J656" s="518"/>
      <c r="K656" s="422">
        <f t="shared" si="1581"/>
        <v>5.2010000000000005</v>
      </c>
      <c r="L656" s="286">
        <f t="shared" si="1609"/>
        <v>0</v>
      </c>
      <c r="M656" s="423"/>
      <c r="N656" s="563"/>
      <c r="O656" s="565"/>
      <c r="P656" s="567">
        <f t="shared" si="1622"/>
        <v>0</v>
      </c>
      <c r="Q656" s="565">
        <f t="shared" ref="Q656" si="1728">+O656-P656</f>
        <v>0</v>
      </c>
      <c r="R656" s="565" t="e">
        <f t="shared" ref="R656" si="1729">+P656/O656</f>
        <v>#DIV/0!</v>
      </c>
      <c r="S656" s="565" t="e">
        <f t="shared" ref="S656:S657" si="1730">+Q656/P656</f>
        <v>#DIV/0!</v>
      </c>
      <c r="T656" s="429"/>
      <c r="U656" s="177"/>
      <c r="V656" s="177"/>
      <c r="W656" s="177"/>
      <c r="X656" s="177"/>
      <c r="Y656" s="177"/>
      <c r="Z656" s="177"/>
    </row>
    <row r="657" spans="2:26" s="246" customFormat="1" ht="19.899999999999999" customHeight="1">
      <c r="B657" s="673"/>
      <c r="C657" s="553"/>
      <c r="D657" s="597"/>
      <c r="E657" s="574"/>
      <c r="F657" s="184" t="s">
        <v>22</v>
      </c>
      <c r="G657" s="447">
        <v>5.3360000000000003</v>
      </c>
      <c r="H657" s="422"/>
      <c r="I657" s="421">
        <f t="shared" si="1727"/>
        <v>10.537000000000001</v>
      </c>
      <c r="J657" s="518"/>
      <c r="K657" s="422">
        <f t="shared" si="1581"/>
        <v>10.537000000000001</v>
      </c>
      <c r="L657" s="286">
        <f t="shared" si="1609"/>
        <v>0</v>
      </c>
      <c r="M657" s="423"/>
      <c r="N657" s="564"/>
      <c r="O657" s="565"/>
      <c r="P657" s="568">
        <f t="shared" si="1622"/>
        <v>0</v>
      </c>
      <c r="Q657" s="565"/>
      <c r="R657" s="565"/>
      <c r="S657" s="565" t="e">
        <f t="shared" si="1730"/>
        <v>#DIV/0!</v>
      </c>
      <c r="T657" s="429"/>
      <c r="U657" s="177"/>
      <c r="V657" s="177"/>
      <c r="W657" s="177"/>
      <c r="X657" s="177"/>
      <c r="Y657" s="177"/>
      <c r="Z657" s="177"/>
    </row>
    <row r="658" spans="2:26" s="246" customFormat="1" ht="19.899999999999999" customHeight="1">
      <c r="B658" s="673"/>
      <c r="C658" s="553"/>
      <c r="D658" s="597"/>
      <c r="E658" s="572" t="s">
        <v>621</v>
      </c>
      <c r="F658" s="184" t="s">
        <v>20</v>
      </c>
      <c r="G658" s="447">
        <v>0.94</v>
      </c>
      <c r="H658" s="422"/>
      <c r="I658" s="421">
        <f t="shared" ref="I658" si="1731">G658+H658</f>
        <v>0.94</v>
      </c>
      <c r="J658" s="518"/>
      <c r="K658" s="422">
        <f t="shared" si="1581"/>
        <v>0.94</v>
      </c>
      <c r="L658" s="286">
        <f t="shared" si="1609"/>
        <v>0</v>
      </c>
      <c r="M658" s="423"/>
      <c r="N658" s="562">
        <f t="shared" ref="N658:O679" si="1732">G658+G659+G660</f>
        <v>10.677</v>
      </c>
      <c r="O658" s="565">
        <f t="shared" si="1732"/>
        <v>0</v>
      </c>
      <c r="P658" s="566">
        <f t="shared" si="1622"/>
        <v>10.677</v>
      </c>
      <c r="Q658" s="565">
        <f t="shared" ref="Q658" si="1733">J658+J659+J660</f>
        <v>0</v>
      </c>
      <c r="R658" s="565">
        <f t="shared" ref="R658" si="1734">P658-Q658</f>
        <v>10.677</v>
      </c>
      <c r="S658" s="565">
        <f t="shared" ref="S658" si="1735">Q658/P658</f>
        <v>0</v>
      </c>
      <c r="T658" s="429"/>
      <c r="U658" s="177"/>
      <c r="V658" s="177"/>
      <c r="W658" s="177"/>
      <c r="X658" s="177"/>
      <c r="Y658" s="177"/>
      <c r="Z658" s="177"/>
    </row>
    <row r="659" spans="2:26" s="246" customFormat="1" ht="19.899999999999999" customHeight="1">
      <c r="B659" s="673"/>
      <c r="C659" s="553"/>
      <c r="D659" s="597"/>
      <c r="E659" s="573"/>
      <c r="F659" s="260" t="s">
        <v>21</v>
      </c>
      <c r="G659" s="447">
        <v>4.399</v>
      </c>
      <c r="H659" s="422"/>
      <c r="I659" s="421">
        <f t="shared" ref="I659:I660" si="1736">K658+G659+H659</f>
        <v>5.3390000000000004</v>
      </c>
      <c r="J659" s="518"/>
      <c r="K659" s="422">
        <f t="shared" si="1581"/>
        <v>5.3390000000000004</v>
      </c>
      <c r="L659" s="286">
        <f t="shared" si="1609"/>
        <v>0</v>
      </c>
      <c r="M659" s="423"/>
      <c r="N659" s="563"/>
      <c r="O659" s="565"/>
      <c r="P659" s="567">
        <f t="shared" si="1622"/>
        <v>0</v>
      </c>
      <c r="Q659" s="565">
        <f t="shared" ref="Q659" si="1737">+O659-P659</f>
        <v>0</v>
      </c>
      <c r="R659" s="565" t="e">
        <f t="shared" ref="R659" si="1738">+P659/O659</f>
        <v>#DIV/0!</v>
      </c>
      <c r="S659" s="565" t="e">
        <f t="shared" ref="S659:S660" si="1739">+Q659/P659</f>
        <v>#DIV/0!</v>
      </c>
      <c r="T659" s="429"/>
      <c r="U659" s="177"/>
      <c r="V659" s="177"/>
      <c r="W659" s="177"/>
      <c r="X659" s="177"/>
      <c r="Y659" s="177"/>
      <c r="Z659" s="177"/>
    </row>
    <row r="660" spans="2:26" s="246" customFormat="1" ht="19.899999999999999" customHeight="1">
      <c r="B660" s="673"/>
      <c r="C660" s="553"/>
      <c r="D660" s="597"/>
      <c r="E660" s="574"/>
      <c r="F660" s="184" t="s">
        <v>22</v>
      </c>
      <c r="G660" s="447">
        <v>5.3380000000000001</v>
      </c>
      <c r="H660" s="422"/>
      <c r="I660" s="421">
        <f t="shared" si="1736"/>
        <v>10.677</v>
      </c>
      <c r="J660" s="518"/>
      <c r="K660" s="422">
        <f t="shared" si="1581"/>
        <v>10.677</v>
      </c>
      <c r="L660" s="286">
        <f t="shared" si="1609"/>
        <v>0</v>
      </c>
      <c r="M660" s="423"/>
      <c r="N660" s="564"/>
      <c r="O660" s="565"/>
      <c r="P660" s="568">
        <f t="shared" si="1622"/>
        <v>0</v>
      </c>
      <c r="Q660" s="565"/>
      <c r="R660" s="565"/>
      <c r="S660" s="565" t="e">
        <f t="shared" si="1739"/>
        <v>#DIV/0!</v>
      </c>
      <c r="T660" s="429"/>
      <c r="U660" s="177"/>
      <c r="V660" s="177"/>
      <c r="W660" s="177"/>
      <c r="X660" s="177"/>
      <c r="Y660" s="177"/>
      <c r="Z660" s="177"/>
    </row>
    <row r="661" spans="2:26" s="246" customFormat="1" ht="19.899999999999999" customHeight="1">
      <c r="B661" s="673"/>
      <c r="C661" s="553"/>
      <c r="D661" s="597"/>
      <c r="E661" s="572" t="s">
        <v>622</v>
      </c>
      <c r="F661" s="184" t="s">
        <v>20</v>
      </c>
      <c r="G661" s="447">
        <v>0.93899999999999995</v>
      </c>
      <c r="H661" s="422"/>
      <c r="I661" s="421">
        <f t="shared" ref="I661" si="1740">G661+H661</f>
        <v>0.93899999999999995</v>
      </c>
      <c r="J661" s="518">
        <v>1.512</v>
      </c>
      <c r="K661" s="422">
        <f t="shared" si="1581"/>
        <v>-0.57300000000000006</v>
      </c>
      <c r="L661" s="286">
        <f t="shared" si="1609"/>
        <v>1.610223642172524</v>
      </c>
      <c r="M661" s="423">
        <v>43858</v>
      </c>
      <c r="N661" s="562">
        <f>G661+G662+G663</f>
        <v>10.672000000000001</v>
      </c>
      <c r="O661" s="565">
        <f t="shared" ref="O661:O682" si="1741">H661+H662+H663</f>
        <v>0</v>
      </c>
      <c r="P661" s="566">
        <f t="shared" si="1622"/>
        <v>10.672000000000001</v>
      </c>
      <c r="Q661" s="565">
        <f t="shared" ref="Q661" si="1742">J661+J662+J663</f>
        <v>1.512</v>
      </c>
      <c r="R661" s="565">
        <f t="shared" ref="R661" si="1743">P661-Q661</f>
        <v>9.16</v>
      </c>
      <c r="S661" s="565">
        <f t="shared" ref="S661" si="1744">Q661/P661</f>
        <v>0.14167916041979009</v>
      </c>
      <c r="T661" s="429"/>
      <c r="U661" s="177"/>
      <c r="V661" s="177"/>
      <c r="W661" s="177"/>
      <c r="X661" s="177"/>
      <c r="Y661" s="177"/>
      <c r="Z661" s="177"/>
    </row>
    <row r="662" spans="2:26" s="246" customFormat="1" ht="19.899999999999999" customHeight="1">
      <c r="B662" s="673"/>
      <c r="C662" s="553"/>
      <c r="D662" s="597"/>
      <c r="E662" s="573"/>
      <c r="F662" s="260" t="s">
        <v>21</v>
      </c>
      <c r="G662" s="447">
        <v>4.3970000000000002</v>
      </c>
      <c r="H662" s="422"/>
      <c r="I662" s="421">
        <f t="shared" ref="I662:I663" si="1745">K661+G662+H662</f>
        <v>3.8240000000000003</v>
      </c>
      <c r="J662" s="518"/>
      <c r="K662" s="422">
        <f t="shared" si="1581"/>
        <v>3.8240000000000003</v>
      </c>
      <c r="L662" s="286">
        <f t="shared" si="1609"/>
        <v>0</v>
      </c>
      <c r="M662" s="423"/>
      <c r="N662" s="563"/>
      <c r="O662" s="565"/>
      <c r="P662" s="567">
        <f t="shared" si="1622"/>
        <v>0</v>
      </c>
      <c r="Q662" s="565">
        <f t="shared" ref="Q662" si="1746">+O662-P662</f>
        <v>0</v>
      </c>
      <c r="R662" s="565" t="e">
        <f t="shared" ref="R662" si="1747">+P662/O662</f>
        <v>#DIV/0!</v>
      </c>
      <c r="S662" s="565" t="e">
        <f t="shared" ref="S662:S663" si="1748">+Q662/P662</f>
        <v>#DIV/0!</v>
      </c>
      <c r="T662" s="429"/>
      <c r="U662" s="177"/>
      <c r="V662" s="177"/>
      <c r="W662" s="177"/>
      <c r="X662" s="177"/>
      <c r="Y662" s="177"/>
      <c r="Z662" s="177"/>
    </row>
    <row r="663" spans="2:26" s="246" customFormat="1" ht="19.899999999999999" customHeight="1">
      <c r="B663" s="673"/>
      <c r="C663" s="553"/>
      <c r="D663" s="597"/>
      <c r="E663" s="574"/>
      <c r="F663" s="184" t="s">
        <v>22</v>
      </c>
      <c r="G663" s="447">
        <v>5.3360000000000003</v>
      </c>
      <c r="H663" s="422"/>
      <c r="I663" s="421">
        <f t="shared" si="1745"/>
        <v>9.16</v>
      </c>
      <c r="J663" s="518"/>
      <c r="K663" s="422">
        <f t="shared" si="1581"/>
        <v>9.16</v>
      </c>
      <c r="L663" s="286">
        <f t="shared" si="1609"/>
        <v>0</v>
      </c>
      <c r="M663" s="423"/>
      <c r="N663" s="564"/>
      <c r="O663" s="565"/>
      <c r="P663" s="568">
        <f t="shared" si="1622"/>
        <v>0</v>
      </c>
      <c r="Q663" s="565"/>
      <c r="R663" s="565"/>
      <c r="S663" s="565" t="e">
        <f t="shared" si="1748"/>
        <v>#DIV/0!</v>
      </c>
      <c r="T663" s="429"/>
      <c r="U663" s="177"/>
      <c r="V663" s="177"/>
      <c r="W663" s="177"/>
      <c r="X663" s="177"/>
      <c r="Y663" s="177"/>
      <c r="Z663" s="177"/>
    </row>
    <row r="664" spans="2:26" s="246" customFormat="1" ht="19.899999999999999" customHeight="1">
      <c r="B664" s="673"/>
      <c r="C664" s="553"/>
      <c r="D664" s="597"/>
      <c r="E664" s="572" t="s">
        <v>631</v>
      </c>
      <c r="F664" s="184" t="s">
        <v>20</v>
      </c>
      <c r="G664" s="447">
        <v>0.93899999999999995</v>
      </c>
      <c r="H664" s="422"/>
      <c r="I664" s="421">
        <f t="shared" ref="I664" si="1749">G664+H664</f>
        <v>0.93899999999999995</v>
      </c>
      <c r="J664" s="518">
        <v>0.91800000000000004</v>
      </c>
      <c r="K664" s="422">
        <f t="shared" si="1581"/>
        <v>2.0999999999999908E-2</v>
      </c>
      <c r="L664" s="286">
        <f t="shared" si="1609"/>
        <v>0.97763578274760388</v>
      </c>
      <c r="M664" s="423"/>
      <c r="N664" s="562">
        <f t="shared" ref="N664:O664" si="1750">G664+G665+G666</f>
        <v>10.673999999999999</v>
      </c>
      <c r="O664" s="565">
        <f t="shared" si="1750"/>
        <v>0</v>
      </c>
      <c r="P664" s="566">
        <f t="shared" si="1622"/>
        <v>10.673999999999999</v>
      </c>
      <c r="Q664" s="565">
        <f t="shared" ref="Q664" si="1751">J664+J665+J666</f>
        <v>0.91800000000000004</v>
      </c>
      <c r="R664" s="565">
        <f t="shared" ref="R664" si="1752">P664-Q664</f>
        <v>9.7560000000000002</v>
      </c>
      <c r="S664" s="565">
        <f t="shared" ref="S664" si="1753">Q664/P664</f>
        <v>8.6003372681281623E-2</v>
      </c>
      <c r="T664" s="429"/>
      <c r="U664" s="177"/>
      <c r="V664" s="177"/>
      <c r="W664" s="177"/>
      <c r="X664" s="177"/>
      <c r="Y664" s="177"/>
      <c r="Z664" s="177"/>
    </row>
    <row r="665" spans="2:26" s="246" customFormat="1" ht="19.899999999999999" customHeight="1">
      <c r="B665" s="673"/>
      <c r="C665" s="553"/>
      <c r="D665" s="597"/>
      <c r="E665" s="573"/>
      <c r="F665" s="260" t="s">
        <v>21</v>
      </c>
      <c r="G665" s="447">
        <v>4.3979999999999997</v>
      </c>
      <c r="H665" s="422"/>
      <c r="I665" s="421">
        <f t="shared" ref="I665:I666" si="1754">K664+G665+H665</f>
        <v>4.4189999999999996</v>
      </c>
      <c r="J665" s="518"/>
      <c r="K665" s="422">
        <f t="shared" si="1581"/>
        <v>4.4189999999999996</v>
      </c>
      <c r="L665" s="286">
        <f t="shared" si="1609"/>
        <v>0</v>
      </c>
      <c r="M665" s="423"/>
      <c r="N665" s="563"/>
      <c r="O665" s="565"/>
      <c r="P665" s="567">
        <f t="shared" si="1622"/>
        <v>0</v>
      </c>
      <c r="Q665" s="565">
        <f t="shared" ref="Q665" si="1755">+O665-P665</f>
        <v>0</v>
      </c>
      <c r="R665" s="565" t="e">
        <f t="shared" ref="R665" si="1756">+P665/O665</f>
        <v>#DIV/0!</v>
      </c>
      <c r="S665" s="565" t="e">
        <f t="shared" ref="S665:S666" si="1757">+Q665/P665</f>
        <v>#DIV/0!</v>
      </c>
      <c r="T665" s="429"/>
      <c r="U665" s="177"/>
      <c r="V665" s="177"/>
      <c r="W665" s="177"/>
      <c r="X665" s="177"/>
      <c r="Y665" s="177"/>
      <c r="Z665" s="177"/>
    </row>
    <row r="666" spans="2:26" s="246" customFormat="1" ht="19.899999999999999" customHeight="1">
      <c r="B666" s="673"/>
      <c r="C666" s="553"/>
      <c r="D666" s="597"/>
      <c r="E666" s="574"/>
      <c r="F666" s="184" t="s">
        <v>22</v>
      </c>
      <c r="G666" s="447">
        <v>5.3369999999999997</v>
      </c>
      <c r="H666" s="422"/>
      <c r="I666" s="421">
        <f t="shared" si="1754"/>
        <v>9.7560000000000002</v>
      </c>
      <c r="J666" s="518"/>
      <c r="K666" s="422">
        <f t="shared" si="1581"/>
        <v>9.7560000000000002</v>
      </c>
      <c r="L666" s="286">
        <f t="shared" si="1609"/>
        <v>0</v>
      </c>
      <c r="M666" s="423"/>
      <c r="N666" s="564"/>
      <c r="O666" s="565"/>
      <c r="P666" s="568">
        <f t="shared" si="1622"/>
        <v>0</v>
      </c>
      <c r="Q666" s="565"/>
      <c r="R666" s="565"/>
      <c r="S666" s="565" t="e">
        <f t="shared" si="1757"/>
        <v>#DIV/0!</v>
      </c>
      <c r="T666" s="429"/>
      <c r="U666" s="177"/>
      <c r="V666" s="177"/>
      <c r="W666" s="177"/>
      <c r="X666" s="177"/>
      <c r="Y666" s="177"/>
      <c r="Z666" s="177"/>
    </row>
    <row r="667" spans="2:26" s="246" customFormat="1" ht="19.899999999999999" customHeight="1">
      <c r="B667" s="673"/>
      <c r="C667" s="553"/>
      <c r="D667" s="597"/>
      <c r="E667" s="572" t="s">
        <v>623</v>
      </c>
      <c r="F667" s="184" t="s">
        <v>20</v>
      </c>
      <c r="G667" s="447">
        <v>0.93899999999999995</v>
      </c>
      <c r="H667" s="422"/>
      <c r="I667" s="421">
        <f t="shared" ref="I667" si="1758">G667+H667</f>
        <v>0.93899999999999995</v>
      </c>
      <c r="J667" s="518">
        <v>0.8640000000000001</v>
      </c>
      <c r="K667" s="422">
        <f t="shared" si="1581"/>
        <v>7.4999999999999845E-2</v>
      </c>
      <c r="L667" s="286">
        <f t="shared" si="1609"/>
        <v>0.92012779552715673</v>
      </c>
      <c r="M667" s="423"/>
      <c r="N667" s="562">
        <f t="shared" ref="N667:O667" si="1759">G667+G668+G669</f>
        <v>10.673999999999999</v>
      </c>
      <c r="O667" s="565">
        <f t="shared" si="1759"/>
        <v>0</v>
      </c>
      <c r="P667" s="566">
        <f t="shared" si="1622"/>
        <v>10.673999999999999</v>
      </c>
      <c r="Q667" s="565">
        <f t="shared" ref="Q667" si="1760">J667+J668+J669</f>
        <v>0.8640000000000001</v>
      </c>
      <c r="R667" s="565">
        <f t="shared" ref="R667" si="1761">P667-Q667</f>
        <v>9.8099999999999987</v>
      </c>
      <c r="S667" s="565">
        <f t="shared" ref="S667" si="1762">Q667/P667</f>
        <v>8.0944350758853298E-2</v>
      </c>
      <c r="T667" s="429"/>
      <c r="U667" s="177"/>
      <c r="V667" s="177"/>
      <c r="W667" s="177"/>
      <c r="X667" s="177"/>
      <c r="Y667" s="177"/>
      <c r="Z667" s="177"/>
    </row>
    <row r="668" spans="2:26" s="246" customFormat="1" ht="19.899999999999999" customHeight="1">
      <c r="B668" s="673"/>
      <c r="C668" s="553"/>
      <c r="D668" s="597"/>
      <c r="E668" s="573"/>
      <c r="F668" s="260" t="s">
        <v>21</v>
      </c>
      <c r="G668" s="447">
        <v>4.3979999999999997</v>
      </c>
      <c r="H668" s="422"/>
      <c r="I668" s="421">
        <f t="shared" ref="I668:I669" si="1763">K667+G668+H668</f>
        <v>4.4729999999999999</v>
      </c>
      <c r="J668" s="518"/>
      <c r="K668" s="422">
        <f t="shared" si="1581"/>
        <v>4.4729999999999999</v>
      </c>
      <c r="L668" s="286">
        <f t="shared" si="1609"/>
        <v>0</v>
      </c>
      <c r="M668" s="423"/>
      <c r="N668" s="563"/>
      <c r="O668" s="565"/>
      <c r="P668" s="567">
        <f t="shared" si="1622"/>
        <v>0</v>
      </c>
      <c r="Q668" s="565">
        <f t="shared" ref="Q668" si="1764">+O668-P668</f>
        <v>0</v>
      </c>
      <c r="R668" s="565" t="e">
        <f t="shared" ref="R668" si="1765">+P668/O668</f>
        <v>#DIV/0!</v>
      </c>
      <c r="S668" s="565" t="e">
        <f t="shared" ref="S668:S669" si="1766">+Q668/P668</f>
        <v>#DIV/0!</v>
      </c>
      <c r="T668" s="429"/>
      <c r="U668" s="177"/>
      <c r="V668" s="177"/>
      <c r="W668" s="177"/>
      <c r="X668" s="177"/>
      <c r="Y668" s="177"/>
      <c r="Z668" s="177"/>
    </row>
    <row r="669" spans="2:26" s="246" customFormat="1" ht="19.899999999999999" customHeight="1">
      <c r="B669" s="673"/>
      <c r="C669" s="553"/>
      <c r="D669" s="597"/>
      <c r="E669" s="574"/>
      <c r="F669" s="184" t="s">
        <v>22</v>
      </c>
      <c r="G669" s="447">
        <v>5.3369999999999997</v>
      </c>
      <c r="H669" s="422"/>
      <c r="I669" s="421">
        <f t="shared" si="1763"/>
        <v>9.8099999999999987</v>
      </c>
      <c r="J669" s="518"/>
      <c r="K669" s="422">
        <f t="shared" si="1581"/>
        <v>9.8099999999999987</v>
      </c>
      <c r="L669" s="286">
        <f t="shared" si="1609"/>
        <v>0</v>
      </c>
      <c r="M669" s="423"/>
      <c r="N669" s="564"/>
      <c r="O669" s="565"/>
      <c r="P669" s="568">
        <f t="shared" si="1622"/>
        <v>0</v>
      </c>
      <c r="Q669" s="565"/>
      <c r="R669" s="565"/>
      <c r="S669" s="565" t="e">
        <f t="shared" si="1766"/>
        <v>#DIV/0!</v>
      </c>
      <c r="T669" s="429"/>
      <c r="U669" s="177"/>
      <c r="V669" s="177"/>
      <c r="W669" s="177"/>
      <c r="X669" s="177"/>
      <c r="Y669" s="177"/>
      <c r="Z669" s="177"/>
    </row>
    <row r="670" spans="2:26" s="246" customFormat="1" ht="19.899999999999999" customHeight="1">
      <c r="B670" s="673"/>
      <c r="C670" s="553"/>
      <c r="D670" s="597"/>
      <c r="E670" s="572" t="s">
        <v>624</v>
      </c>
      <c r="F670" s="184" t="s">
        <v>20</v>
      </c>
      <c r="G670" s="447">
        <v>0.93899999999999995</v>
      </c>
      <c r="H670" s="422"/>
      <c r="I670" s="421">
        <f t="shared" ref="I670" si="1767">G670+H670</f>
        <v>0.93899999999999995</v>
      </c>
      <c r="J670" s="518">
        <v>0.83700000000000008</v>
      </c>
      <c r="K670" s="422">
        <f t="shared" si="1581"/>
        <v>0.10199999999999987</v>
      </c>
      <c r="L670" s="286">
        <f t="shared" si="1609"/>
        <v>0.89137380191693305</v>
      </c>
      <c r="M670" s="423"/>
      <c r="N670" s="562">
        <f t="shared" ref="N670:O670" si="1768">G670+G671+G672</f>
        <v>10.673999999999999</v>
      </c>
      <c r="O670" s="565">
        <f t="shared" si="1768"/>
        <v>0</v>
      </c>
      <c r="P670" s="566">
        <f t="shared" si="1622"/>
        <v>10.673999999999999</v>
      </c>
      <c r="Q670" s="565">
        <f t="shared" ref="Q670" si="1769">J670+J671+J672</f>
        <v>0.83700000000000008</v>
      </c>
      <c r="R670" s="565">
        <f t="shared" ref="R670" si="1770">P670-Q670</f>
        <v>9.8369999999999997</v>
      </c>
      <c r="S670" s="565">
        <f t="shared" ref="S670" si="1771">Q670/P670</f>
        <v>7.8414839797639135E-2</v>
      </c>
      <c r="T670" s="429"/>
      <c r="U670" s="177"/>
      <c r="V670" s="177"/>
      <c r="W670" s="177"/>
      <c r="X670" s="177"/>
      <c r="Y670" s="177"/>
      <c r="Z670" s="177"/>
    </row>
    <row r="671" spans="2:26" s="246" customFormat="1" ht="19.899999999999999" customHeight="1">
      <c r="B671" s="673"/>
      <c r="C671" s="553"/>
      <c r="D671" s="597"/>
      <c r="E671" s="573"/>
      <c r="F671" s="260" t="s">
        <v>21</v>
      </c>
      <c r="G671" s="447">
        <v>4.3979999999999997</v>
      </c>
      <c r="H671" s="422"/>
      <c r="I671" s="421">
        <f t="shared" ref="I671:I672" si="1772">K670+G671+H671</f>
        <v>4.5</v>
      </c>
      <c r="J671" s="518"/>
      <c r="K671" s="422">
        <f t="shared" si="1581"/>
        <v>4.5</v>
      </c>
      <c r="L671" s="286">
        <f t="shared" si="1609"/>
        <v>0</v>
      </c>
      <c r="M671" s="423"/>
      <c r="N671" s="563"/>
      <c r="O671" s="565"/>
      <c r="P671" s="567">
        <f t="shared" si="1622"/>
        <v>0</v>
      </c>
      <c r="Q671" s="565">
        <f t="shared" ref="Q671" si="1773">+O671-P671</f>
        <v>0</v>
      </c>
      <c r="R671" s="565" t="e">
        <f t="shared" ref="R671" si="1774">+P671/O671</f>
        <v>#DIV/0!</v>
      </c>
      <c r="S671" s="565" t="e">
        <f t="shared" ref="S671:S672" si="1775">+Q671/P671</f>
        <v>#DIV/0!</v>
      </c>
      <c r="T671" s="429"/>
      <c r="U671" s="177"/>
      <c r="V671" s="177"/>
      <c r="W671" s="177"/>
      <c r="X671" s="177"/>
      <c r="Y671" s="177"/>
      <c r="Z671" s="177"/>
    </row>
    <row r="672" spans="2:26" s="246" customFormat="1" ht="19.899999999999999" customHeight="1">
      <c r="B672" s="673"/>
      <c r="C672" s="553"/>
      <c r="D672" s="597"/>
      <c r="E672" s="574"/>
      <c r="F672" s="184" t="s">
        <v>22</v>
      </c>
      <c r="G672" s="447">
        <v>5.3369999999999997</v>
      </c>
      <c r="H672" s="422"/>
      <c r="I672" s="421">
        <f t="shared" si="1772"/>
        <v>9.8369999999999997</v>
      </c>
      <c r="J672" s="518"/>
      <c r="K672" s="422">
        <f t="shared" ref="K672:K684" si="1776">+I672-J672</f>
        <v>9.8369999999999997</v>
      </c>
      <c r="L672" s="286">
        <f t="shared" si="1609"/>
        <v>0</v>
      </c>
      <c r="M672" s="423"/>
      <c r="N672" s="564"/>
      <c r="O672" s="565"/>
      <c r="P672" s="568">
        <f t="shared" si="1622"/>
        <v>0</v>
      </c>
      <c r="Q672" s="565"/>
      <c r="R672" s="565"/>
      <c r="S672" s="565" t="e">
        <f t="shared" si="1775"/>
        <v>#DIV/0!</v>
      </c>
      <c r="T672" s="429"/>
      <c r="U672" s="177"/>
      <c r="V672" s="177"/>
      <c r="W672" s="177"/>
      <c r="X672" s="177"/>
      <c r="Y672" s="177"/>
      <c r="Z672" s="177"/>
    </row>
    <row r="673" spans="1:26" s="246" customFormat="1" ht="19.899999999999999" customHeight="1">
      <c r="B673" s="673"/>
      <c r="C673" s="553"/>
      <c r="D673" s="597"/>
      <c r="E673" s="572" t="s">
        <v>625</v>
      </c>
      <c r="F673" s="184" t="s">
        <v>20</v>
      </c>
      <c r="G673" s="447">
        <v>0.93899999999999995</v>
      </c>
      <c r="H673" s="422"/>
      <c r="I673" s="421">
        <f t="shared" ref="I673" si="1777">G673+H673</f>
        <v>0.93899999999999995</v>
      </c>
      <c r="J673" s="518"/>
      <c r="K673" s="422">
        <f t="shared" si="1776"/>
        <v>0.93899999999999995</v>
      </c>
      <c r="L673" s="286">
        <f t="shared" si="1609"/>
        <v>0</v>
      </c>
      <c r="M673" s="423"/>
      <c r="N673" s="562">
        <f t="shared" ref="N673:O673" si="1778">G673+G674+G675</f>
        <v>10.673999999999999</v>
      </c>
      <c r="O673" s="565">
        <f t="shared" si="1778"/>
        <v>0</v>
      </c>
      <c r="P673" s="566">
        <f t="shared" si="1622"/>
        <v>10.673999999999999</v>
      </c>
      <c r="Q673" s="565">
        <f t="shared" ref="Q673" si="1779">J673+J674+J675</f>
        <v>0</v>
      </c>
      <c r="R673" s="565">
        <f t="shared" ref="R673" si="1780">P673-Q673</f>
        <v>10.673999999999999</v>
      </c>
      <c r="S673" s="565">
        <f t="shared" ref="S673" si="1781">Q673/P673</f>
        <v>0</v>
      </c>
      <c r="T673" s="429"/>
      <c r="U673" s="177"/>
      <c r="V673" s="177"/>
      <c r="W673" s="177"/>
      <c r="X673" s="177"/>
      <c r="Y673" s="177"/>
      <c r="Z673" s="177"/>
    </row>
    <row r="674" spans="1:26" s="246" customFormat="1" ht="19.899999999999999" customHeight="1">
      <c r="B674" s="673"/>
      <c r="C674" s="553"/>
      <c r="D674" s="597"/>
      <c r="E674" s="573"/>
      <c r="F674" s="260" t="s">
        <v>21</v>
      </c>
      <c r="G674" s="447">
        <v>4.3979999999999997</v>
      </c>
      <c r="H674" s="422"/>
      <c r="I674" s="421">
        <f t="shared" ref="I674:I675" si="1782">K673+G674+H674</f>
        <v>5.3369999999999997</v>
      </c>
      <c r="J674" s="518"/>
      <c r="K674" s="422">
        <f t="shared" si="1776"/>
        <v>5.3369999999999997</v>
      </c>
      <c r="L674" s="286">
        <f t="shared" si="1609"/>
        <v>0</v>
      </c>
      <c r="M674" s="423"/>
      <c r="N674" s="563"/>
      <c r="O674" s="565"/>
      <c r="P674" s="567">
        <f t="shared" si="1622"/>
        <v>0</v>
      </c>
      <c r="Q674" s="565">
        <f t="shared" ref="Q674" si="1783">+O674-P674</f>
        <v>0</v>
      </c>
      <c r="R674" s="565" t="e">
        <f t="shared" ref="R674" si="1784">+P674/O674</f>
        <v>#DIV/0!</v>
      </c>
      <c r="S674" s="565" t="e">
        <f t="shared" ref="S674:S675" si="1785">+Q674/P674</f>
        <v>#DIV/0!</v>
      </c>
      <c r="T674" s="429"/>
      <c r="U674" s="177"/>
      <c r="V674" s="177"/>
      <c r="W674" s="177"/>
      <c r="X674" s="177"/>
      <c r="Y674" s="177"/>
      <c r="Z674" s="177"/>
    </row>
    <row r="675" spans="1:26" s="246" customFormat="1" ht="19.899999999999999" customHeight="1">
      <c r="B675" s="673"/>
      <c r="C675" s="553"/>
      <c r="D675" s="597"/>
      <c r="E675" s="574"/>
      <c r="F675" s="184" t="s">
        <v>22</v>
      </c>
      <c r="G675" s="447">
        <v>5.3369999999999997</v>
      </c>
      <c r="H675" s="422"/>
      <c r="I675" s="421">
        <f t="shared" si="1782"/>
        <v>10.673999999999999</v>
      </c>
      <c r="J675" s="518"/>
      <c r="K675" s="422">
        <f t="shared" si="1776"/>
        <v>10.673999999999999</v>
      </c>
      <c r="L675" s="286">
        <f t="shared" si="1609"/>
        <v>0</v>
      </c>
      <c r="M675" s="423"/>
      <c r="N675" s="564"/>
      <c r="O675" s="565"/>
      <c r="P675" s="568">
        <f t="shared" si="1622"/>
        <v>0</v>
      </c>
      <c r="Q675" s="565"/>
      <c r="R675" s="565"/>
      <c r="S675" s="565" t="e">
        <f t="shared" si="1785"/>
        <v>#DIV/0!</v>
      </c>
      <c r="T675" s="429"/>
      <c r="U675" s="177"/>
      <c r="V675" s="177"/>
      <c r="W675" s="177"/>
      <c r="X675" s="177"/>
      <c r="Y675" s="177"/>
      <c r="Z675" s="177"/>
    </row>
    <row r="676" spans="1:26" s="246" customFormat="1" ht="19.899999999999999" customHeight="1">
      <c r="B676" s="673"/>
      <c r="C676" s="553"/>
      <c r="D676" s="597"/>
      <c r="E676" s="572" t="s">
        <v>626</v>
      </c>
      <c r="F676" s="184" t="s">
        <v>20</v>
      </c>
      <c r="G676" s="447">
        <v>0.94099999999999995</v>
      </c>
      <c r="H676" s="422"/>
      <c r="I676" s="421">
        <f>G676+H676</f>
        <v>0.94099999999999995</v>
      </c>
      <c r="J676" s="518">
        <v>1.4580000000000002</v>
      </c>
      <c r="K676" s="422">
        <f t="shared" si="1776"/>
        <v>-0.51700000000000024</v>
      </c>
      <c r="L676" s="286">
        <f t="shared" si="1609"/>
        <v>1.5494155154091396</v>
      </c>
      <c r="M676" s="423">
        <v>43858</v>
      </c>
      <c r="N676" s="562">
        <f t="shared" ref="N676" si="1786">G676+G677+G678</f>
        <v>10.672999999999998</v>
      </c>
      <c r="O676" s="565">
        <f t="shared" si="1723"/>
        <v>0</v>
      </c>
      <c r="P676" s="566">
        <f t="shared" si="1622"/>
        <v>10.672999999999998</v>
      </c>
      <c r="Q676" s="565">
        <f t="shared" ref="Q676" si="1787">J676+J677+J678</f>
        <v>1.4580000000000002</v>
      </c>
      <c r="R676" s="565">
        <f t="shared" ref="R676" si="1788">P676-Q676</f>
        <v>9.2149999999999981</v>
      </c>
      <c r="S676" s="565">
        <f t="shared" ref="S676" si="1789">Q676/P676</f>
        <v>0.13660638995596369</v>
      </c>
      <c r="T676" s="429"/>
      <c r="U676" s="177"/>
      <c r="V676" s="177"/>
      <c r="W676" s="177"/>
      <c r="X676" s="177"/>
      <c r="Y676" s="177"/>
      <c r="Z676" s="177"/>
    </row>
    <row r="677" spans="1:26" s="246" customFormat="1" ht="19.899999999999999" customHeight="1">
      <c r="B677" s="673"/>
      <c r="C677" s="553"/>
      <c r="D677" s="597"/>
      <c r="E677" s="573"/>
      <c r="F677" s="260" t="s">
        <v>21</v>
      </c>
      <c r="G677" s="447">
        <v>4.3949999999999996</v>
      </c>
      <c r="H677" s="422"/>
      <c r="I677" s="421">
        <f>K676+G677+H677</f>
        <v>3.8779999999999992</v>
      </c>
      <c r="J677" s="518"/>
      <c r="K677" s="422">
        <f t="shared" si="1776"/>
        <v>3.8779999999999992</v>
      </c>
      <c r="L677" s="286">
        <f t="shared" si="1609"/>
        <v>0</v>
      </c>
      <c r="M677" s="423"/>
      <c r="N677" s="563"/>
      <c r="O677" s="565"/>
      <c r="P677" s="567">
        <f t="shared" si="1622"/>
        <v>0</v>
      </c>
      <c r="Q677" s="565">
        <f t="shared" ref="Q677" si="1790">+O677-P677</f>
        <v>0</v>
      </c>
      <c r="R677" s="565" t="e">
        <f t="shared" ref="R677" si="1791">+P677/O677</f>
        <v>#DIV/0!</v>
      </c>
      <c r="S677" s="565" t="e">
        <f t="shared" ref="S677:S678" si="1792">+Q677/P677</f>
        <v>#DIV/0!</v>
      </c>
      <c r="T677" s="429"/>
      <c r="U677" s="177"/>
      <c r="V677" s="177"/>
      <c r="W677" s="177"/>
      <c r="X677" s="177"/>
      <c r="Y677" s="177"/>
      <c r="Z677" s="177"/>
    </row>
    <row r="678" spans="1:26" s="246" customFormat="1" ht="19.899999999999999" customHeight="1">
      <c r="B678" s="673"/>
      <c r="C678" s="553"/>
      <c r="D678" s="598"/>
      <c r="E678" s="574"/>
      <c r="F678" s="184" t="s">
        <v>22</v>
      </c>
      <c r="G678" s="447">
        <v>5.3369999999999997</v>
      </c>
      <c r="H678" s="422"/>
      <c r="I678" s="421">
        <f>K677+G678+H678</f>
        <v>9.2149999999999999</v>
      </c>
      <c r="J678" s="518"/>
      <c r="K678" s="422">
        <f t="shared" si="1776"/>
        <v>9.2149999999999999</v>
      </c>
      <c r="L678" s="286">
        <f t="shared" si="1609"/>
        <v>0</v>
      </c>
      <c r="M678" s="423"/>
      <c r="N678" s="564"/>
      <c r="O678" s="565"/>
      <c r="P678" s="568">
        <f t="shared" si="1622"/>
        <v>0</v>
      </c>
      <c r="Q678" s="565"/>
      <c r="R678" s="565"/>
      <c r="S678" s="565" t="e">
        <f t="shared" si="1792"/>
        <v>#DIV/0!</v>
      </c>
      <c r="T678" s="429"/>
      <c r="U678" s="177"/>
      <c r="V678" s="177"/>
      <c r="W678" s="177"/>
      <c r="X678" s="177"/>
      <c r="Y678" s="177"/>
      <c r="Z678" s="177"/>
    </row>
    <row r="679" spans="1:26" s="174" customFormat="1" ht="15" customHeight="1">
      <c r="B679" s="673"/>
      <c r="C679" s="553"/>
      <c r="D679" s="596" t="s">
        <v>38</v>
      </c>
      <c r="E679" s="569" t="s">
        <v>627</v>
      </c>
      <c r="F679" s="425" t="s">
        <v>20</v>
      </c>
      <c r="G679" s="447">
        <v>0.93899999999999995</v>
      </c>
      <c r="H679" s="422"/>
      <c r="I679" s="421">
        <f>G679+H679</f>
        <v>0.93899999999999995</v>
      </c>
      <c r="J679" s="518">
        <v>0.91799999999999993</v>
      </c>
      <c r="K679" s="422">
        <f t="shared" si="1776"/>
        <v>2.1000000000000019E-2</v>
      </c>
      <c r="L679" s="286">
        <f t="shared" si="1609"/>
        <v>0.97763578274760377</v>
      </c>
      <c r="M679" s="423"/>
      <c r="N679" s="562">
        <f t="shared" ref="N679" si="1793">G679+G680+G681</f>
        <v>10.67</v>
      </c>
      <c r="O679" s="565">
        <f t="shared" si="1732"/>
        <v>0</v>
      </c>
      <c r="P679" s="566">
        <f t="shared" si="1622"/>
        <v>10.67</v>
      </c>
      <c r="Q679" s="565">
        <f t="shared" ref="Q679" si="1794">J679+J680+J681</f>
        <v>0.91799999999999993</v>
      </c>
      <c r="R679" s="565">
        <f t="shared" ref="R679" si="1795">P679-Q679</f>
        <v>9.7520000000000007</v>
      </c>
      <c r="S679" s="565">
        <f t="shared" ref="S679" si="1796">Q679/P679</f>
        <v>8.6035613870665412E-2</v>
      </c>
      <c r="T679" s="429"/>
      <c r="U679" s="451"/>
      <c r="V679" s="451"/>
      <c r="W679" s="451"/>
      <c r="X679" s="451"/>
      <c r="Y679" s="451"/>
      <c r="Z679" s="451"/>
    </row>
    <row r="680" spans="1:26" s="174" customFormat="1" ht="19.899999999999999" customHeight="1">
      <c r="B680" s="673"/>
      <c r="C680" s="553"/>
      <c r="D680" s="597"/>
      <c r="E680" s="570"/>
      <c r="F680" s="260" t="s">
        <v>21</v>
      </c>
      <c r="G680" s="447">
        <v>4.3959999999999999</v>
      </c>
      <c r="H680" s="422"/>
      <c r="I680" s="421">
        <f>K679+G680+H680</f>
        <v>4.4169999999999998</v>
      </c>
      <c r="J680" s="518"/>
      <c r="K680" s="422">
        <f t="shared" si="1776"/>
        <v>4.4169999999999998</v>
      </c>
      <c r="L680" s="286">
        <f t="shared" si="1609"/>
        <v>0</v>
      </c>
      <c r="M680" s="423"/>
      <c r="N680" s="563"/>
      <c r="O680" s="565"/>
      <c r="P680" s="567">
        <f t="shared" si="1622"/>
        <v>0</v>
      </c>
      <c r="Q680" s="565">
        <f t="shared" ref="Q680" si="1797">+O680-P680</f>
        <v>0</v>
      </c>
      <c r="R680" s="565" t="e">
        <f t="shared" ref="R680" si="1798">+P680/O680</f>
        <v>#DIV/0!</v>
      </c>
      <c r="S680" s="565" t="e">
        <f t="shared" ref="S680:S681" si="1799">+Q680/P680</f>
        <v>#DIV/0!</v>
      </c>
      <c r="T680" s="429"/>
      <c r="U680" s="451"/>
      <c r="V680" s="451"/>
      <c r="W680" s="451"/>
      <c r="X680" s="451"/>
      <c r="Y680" s="451"/>
      <c r="Z680" s="451"/>
    </row>
    <row r="681" spans="1:26" s="174" customFormat="1" ht="19.899999999999999" customHeight="1">
      <c r="B681" s="673"/>
      <c r="C681" s="553"/>
      <c r="D681" s="598"/>
      <c r="E681" s="571"/>
      <c r="F681" s="184" t="s">
        <v>22</v>
      </c>
      <c r="G681" s="447">
        <v>5.335</v>
      </c>
      <c r="H681" s="422"/>
      <c r="I681" s="421">
        <f>K680+G681+H681</f>
        <v>9.7519999999999989</v>
      </c>
      <c r="J681" s="518"/>
      <c r="K681" s="422">
        <f t="shared" si="1776"/>
        <v>9.7519999999999989</v>
      </c>
      <c r="L681" s="286">
        <f t="shared" ref="L681:L692" si="1800">J681/I681</f>
        <v>0</v>
      </c>
      <c r="M681" s="423"/>
      <c r="N681" s="564"/>
      <c r="O681" s="565"/>
      <c r="P681" s="568">
        <f t="shared" si="1622"/>
        <v>0</v>
      </c>
      <c r="Q681" s="565"/>
      <c r="R681" s="565"/>
      <c r="S681" s="565" t="e">
        <f t="shared" si="1799"/>
        <v>#DIV/0!</v>
      </c>
      <c r="T681" s="429"/>
      <c r="U681" s="451"/>
      <c r="V681" s="451"/>
      <c r="W681" s="451"/>
      <c r="X681" s="451"/>
      <c r="Y681" s="451"/>
      <c r="Z681" s="451"/>
    </row>
    <row r="682" spans="1:26" s="246" customFormat="1" ht="19.899999999999999" customHeight="1">
      <c r="B682" s="673"/>
      <c r="C682" s="553"/>
      <c r="D682" s="556" t="s">
        <v>427</v>
      </c>
      <c r="E682" s="578"/>
      <c r="F682" s="184" t="s">
        <v>20</v>
      </c>
      <c r="G682" s="447">
        <v>13.15</v>
      </c>
      <c r="H682" s="422"/>
      <c r="I682" s="421">
        <f t="shared" ref="I682" si="1801">G682+H682</f>
        <v>13.15</v>
      </c>
      <c r="J682" s="518">
        <v>0.56700000000000006</v>
      </c>
      <c r="K682" s="422">
        <f t="shared" si="1776"/>
        <v>12.583</v>
      </c>
      <c r="L682" s="286">
        <f t="shared" si="1800"/>
        <v>4.3117870722433463E-2</v>
      </c>
      <c r="M682" s="423"/>
      <c r="N682" s="562">
        <f t="shared" ref="N682" si="1802">G682+G683+G684</f>
        <v>149.43</v>
      </c>
      <c r="O682" s="565">
        <f t="shared" si="1741"/>
        <v>0</v>
      </c>
      <c r="P682" s="566">
        <f t="shared" si="1622"/>
        <v>149.43</v>
      </c>
      <c r="Q682" s="565">
        <f t="shared" ref="Q682" si="1803">J682+J683+J684</f>
        <v>0.56700000000000006</v>
      </c>
      <c r="R682" s="565">
        <f t="shared" ref="R682" si="1804">P682-Q682</f>
        <v>148.863</v>
      </c>
      <c r="S682" s="565">
        <f t="shared" ref="S682" si="1805">Q682/P682</f>
        <v>3.794418791407348E-3</v>
      </c>
      <c r="T682" s="429"/>
      <c r="U682" s="451"/>
      <c r="V682" s="451"/>
      <c r="W682" s="451"/>
      <c r="X682" s="451"/>
      <c r="Y682" s="451"/>
      <c r="Z682" s="451"/>
    </row>
    <row r="683" spans="1:26" s="174" customFormat="1" ht="19.899999999999999" customHeight="1">
      <c r="B683" s="673"/>
      <c r="C683" s="553"/>
      <c r="D683" s="558"/>
      <c r="E683" s="579"/>
      <c r="F683" s="184" t="s">
        <v>21</v>
      </c>
      <c r="G683" s="447">
        <v>61.564</v>
      </c>
      <c r="H683" s="422"/>
      <c r="I683" s="421">
        <f t="shared" ref="I683:I684" si="1806">K682+G683+H683</f>
        <v>74.147000000000006</v>
      </c>
      <c r="J683" s="517"/>
      <c r="K683" s="422">
        <f t="shared" si="1776"/>
        <v>74.147000000000006</v>
      </c>
      <c r="L683" s="286">
        <f t="shared" si="1800"/>
        <v>0</v>
      </c>
      <c r="M683" s="423"/>
      <c r="N683" s="563"/>
      <c r="O683" s="565"/>
      <c r="P683" s="567">
        <f t="shared" si="1622"/>
        <v>0</v>
      </c>
      <c r="Q683" s="565">
        <f t="shared" ref="Q683" si="1807">+O683-P683</f>
        <v>0</v>
      </c>
      <c r="R683" s="565" t="e">
        <f t="shared" ref="R683" si="1808">+P683/O683</f>
        <v>#DIV/0!</v>
      </c>
      <c r="S683" s="565" t="e">
        <f t="shared" ref="S683:S684" si="1809">+Q683/P683</f>
        <v>#DIV/0!</v>
      </c>
      <c r="W683" s="693" t="s">
        <v>431</v>
      </c>
      <c r="X683" s="693"/>
      <c r="Y683" s="693"/>
      <c r="Z683" s="451"/>
    </row>
    <row r="684" spans="1:26" s="174" customFormat="1" ht="19.899999999999999" customHeight="1" thickBot="1">
      <c r="B684" s="674"/>
      <c r="C684" s="554"/>
      <c r="D684" s="580"/>
      <c r="E684" s="581"/>
      <c r="F684" s="199" t="s">
        <v>22</v>
      </c>
      <c r="G684" s="449">
        <v>74.715999999999994</v>
      </c>
      <c r="H684" s="448"/>
      <c r="I684" s="421">
        <f t="shared" si="1806"/>
        <v>148.863</v>
      </c>
      <c r="J684" s="520"/>
      <c r="K684" s="422">
        <f t="shared" si="1776"/>
        <v>148.863</v>
      </c>
      <c r="L684" s="286">
        <f t="shared" si="1800"/>
        <v>0</v>
      </c>
      <c r="M684" s="423"/>
      <c r="N684" s="564"/>
      <c r="O684" s="565"/>
      <c r="P684" s="568">
        <f t="shared" si="1622"/>
        <v>0</v>
      </c>
      <c r="Q684" s="565"/>
      <c r="R684" s="565"/>
      <c r="S684" s="565" t="e">
        <f t="shared" si="1809"/>
        <v>#DIV/0!</v>
      </c>
      <c r="T684" s="429" t="s">
        <v>429</v>
      </c>
      <c r="U684" s="451" t="s">
        <v>428</v>
      </c>
      <c r="V684" s="458" t="s">
        <v>430</v>
      </c>
      <c r="W684" s="451" t="s">
        <v>412</v>
      </c>
      <c r="X684" s="451" t="s">
        <v>411</v>
      </c>
      <c r="Y684" s="451" t="s">
        <v>93</v>
      </c>
      <c r="Z684" s="459" t="s">
        <v>432</v>
      </c>
    </row>
    <row r="685" spans="1:26" s="246" customFormat="1" ht="19.899999999999999" customHeight="1">
      <c r="B685" s="309"/>
      <c r="C685" s="299"/>
      <c r="D685" s="299"/>
      <c r="E685" s="320"/>
      <c r="F685" s="310"/>
      <c r="G685" s="321">
        <f>SUM(G169:G684)</f>
        <v>4049.1589999999846</v>
      </c>
      <c r="H685" s="321">
        <f>SUM(H169:H684)</f>
        <v>0</v>
      </c>
      <c r="I685" s="321">
        <f>+H685+G685</f>
        <v>4049.1589999999846</v>
      </c>
      <c r="J685" s="322">
        <f>SUM(J169:J684)</f>
        <v>256.81200000000013</v>
      </c>
      <c r="K685" s="310">
        <f t="shared" ref="K685" si="1810">I685-J685</f>
        <v>3792.3469999999843</v>
      </c>
      <c r="L685" s="527">
        <f t="shared" si="1800"/>
        <v>6.3423540542616647E-2</v>
      </c>
      <c r="M685" s="528" t="s">
        <v>262</v>
      </c>
      <c r="N685" s="531">
        <f>SUM(N169:N684)</f>
        <v>4049.1590000000006</v>
      </c>
      <c r="O685" s="529">
        <f>SUM(O172:O684)</f>
        <v>0</v>
      </c>
      <c r="P685" s="529">
        <f>+N685+O685</f>
        <v>4049.1590000000006</v>
      </c>
      <c r="Q685" s="529">
        <f>SUM(Q169:Q684)</f>
        <v>256.81200000000013</v>
      </c>
      <c r="R685" s="529">
        <f>+P685-Q685</f>
        <v>3792.3470000000007</v>
      </c>
      <c r="S685" s="530">
        <f>+Q685/P685</f>
        <v>6.3423540542616397E-2</v>
      </c>
      <c r="T685" s="429">
        <v>3267.2759999999998</v>
      </c>
      <c r="U685" s="450">
        <v>208.85499999999999</v>
      </c>
      <c r="V685" s="450">
        <f>+T685+U685</f>
        <v>3476.1309999999999</v>
      </c>
      <c r="W685" s="450">
        <v>111.47199999999999</v>
      </c>
      <c r="X685" s="451">
        <v>27.914000000000001</v>
      </c>
      <c r="Y685" s="451">
        <v>459.73500000000001</v>
      </c>
      <c r="Z685" s="460">
        <f>+V685+W685+X685+Y685</f>
        <v>4075.2520000000004</v>
      </c>
    </row>
    <row r="686" spans="1:26" s="246" customFormat="1" ht="19.899999999999999" customHeight="1">
      <c r="A686" s="604"/>
      <c r="B686" s="697" t="s">
        <v>669</v>
      </c>
      <c r="C686" s="685"/>
      <c r="D686" s="603" t="s">
        <v>304</v>
      </c>
      <c r="E686" s="621" t="s">
        <v>355</v>
      </c>
      <c r="F686" s="261" t="s">
        <v>388</v>
      </c>
      <c r="G686" s="197">
        <v>102.01300000000001</v>
      </c>
      <c r="H686" s="197"/>
      <c r="I686" s="198">
        <f>G686+H686</f>
        <v>102.01300000000001</v>
      </c>
      <c r="J686" s="264">
        <v>40.256</v>
      </c>
      <c r="K686" s="198">
        <f t="shared" ref="K686:K749" si="1811">I686-J686</f>
        <v>61.757000000000005</v>
      </c>
      <c r="L686" s="286">
        <f t="shared" si="1800"/>
        <v>0.39461637242312253</v>
      </c>
      <c r="M686" s="423" t="s">
        <v>262</v>
      </c>
      <c r="N686" s="582">
        <f>+G686+G687+G688</f>
        <v>1159.2380000000001</v>
      </c>
      <c r="O686" s="582">
        <f t="shared" ref="O686" si="1812">+H686+H687+H688</f>
        <v>0</v>
      </c>
      <c r="P686" s="582">
        <f>+I686+I687+I688</f>
        <v>1760.3580000000002</v>
      </c>
      <c r="Q686" s="582">
        <f>+J686+J687+J688</f>
        <v>40.256</v>
      </c>
      <c r="R686" s="582">
        <f>P686-Q686</f>
        <v>1720.1020000000001</v>
      </c>
      <c r="S686" s="583">
        <f>Q686/P686</f>
        <v>2.2868075698238653E-2</v>
      </c>
      <c r="T686" s="429"/>
      <c r="U686" s="451"/>
      <c r="V686" s="451"/>
      <c r="W686" s="451"/>
      <c r="X686" s="451"/>
      <c r="Y686" s="451"/>
      <c r="Z686" s="451"/>
    </row>
    <row r="687" spans="1:26" s="174" customFormat="1" ht="19.899999999999999" customHeight="1">
      <c r="A687" s="604"/>
      <c r="B687" s="698"/>
      <c r="C687" s="685"/>
      <c r="D687" s="603"/>
      <c r="E687" s="621"/>
      <c r="F687" s="196" t="s">
        <v>21</v>
      </c>
      <c r="G687" s="197">
        <v>477.60599999999999</v>
      </c>
      <c r="H687" s="197"/>
      <c r="I687" s="198">
        <f>G687+H687+K686</f>
        <v>539.36300000000006</v>
      </c>
      <c r="J687" s="264"/>
      <c r="K687" s="198">
        <f t="shared" si="1811"/>
        <v>539.36300000000006</v>
      </c>
      <c r="L687" s="286">
        <f t="shared" si="1800"/>
        <v>0</v>
      </c>
      <c r="M687" s="423" t="s">
        <v>262</v>
      </c>
      <c r="N687" s="582"/>
      <c r="O687" s="582"/>
      <c r="P687" s="582"/>
      <c r="Q687" s="582"/>
      <c r="R687" s="582"/>
      <c r="S687" s="583"/>
      <c r="T687" s="457"/>
      <c r="U687" s="451"/>
      <c r="V687" s="450"/>
      <c r="W687" s="450"/>
      <c r="X687" s="451"/>
      <c r="Y687" s="451"/>
      <c r="Z687" s="451"/>
    </row>
    <row r="688" spans="1:26" s="174" customFormat="1" ht="19.5" customHeight="1">
      <c r="A688" s="604"/>
      <c r="B688" s="698"/>
      <c r="C688" s="685"/>
      <c r="D688" s="603"/>
      <c r="E688" s="621"/>
      <c r="F688" s="196" t="s">
        <v>22</v>
      </c>
      <c r="G688" s="197">
        <v>579.61900000000003</v>
      </c>
      <c r="H688" s="198"/>
      <c r="I688" s="198">
        <f>G688+H688+K687</f>
        <v>1118.982</v>
      </c>
      <c r="J688" s="264"/>
      <c r="K688" s="198">
        <f t="shared" si="1811"/>
        <v>1118.982</v>
      </c>
      <c r="L688" s="286">
        <f t="shared" si="1800"/>
        <v>0</v>
      </c>
      <c r="M688" s="423" t="s">
        <v>262</v>
      </c>
      <c r="N688" s="582"/>
      <c r="O688" s="582"/>
      <c r="P688" s="582"/>
      <c r="Q688" s="582"/>
      <c r="R688" s="582"/>
      <c r="S688" s="583"/>
      <c r="T688" s="429"/>
      <c r="U688" s="451"/>
      <c r="V688" s="451"/>
      <c r="W688" s="451"/>
      <c r="X688" s="451"/>
      <c r="Y688" s="451"/>
      <c r="Z688" s="451"/>
    </row>
    <row r="689" spans="1:26" s="174" customFormat="1" ht="19.899999999999999" customHeight="1">
      <c r="A689" s="604"/>
      <c r="B689" s="698"/>
      <c r="C689" s="685"/>
      <c r="D689" s="603" t="s">
        <v>304</v>
      </c>
      <c r="E689" s="606" t="s">
        <v>356</v>
      </c>
      <c r="F689" s="196" t="s">
        <v>388</v>
      </c>
      <c r="G689" s="197">
        <v>6.5</v>
      </c>
      <c r="H689" s="197"/>
      <c r="I689" s="198">
        <f>G689+H689</f>
        <v>6.5</v>
      </c>
      <c r="J689" s="264">
        <v>0.879</v>
      </c>
      <c r="K689" s="198">
        <f t="shared" si="1811"/>
        <v>5.6210000000000004</v>
      </c>
      <c r="L689" s="286">
        <f t="shared" si="1800"/>
        <v>0.13523076923076924</v>
      </c>
      <c r="M689" s="423" t="s">
        <v>262</v>
      </c>
      <c r="N689" s="605">
        <f>G689+G690+G691</f>
        <v>73.864000000000004</v>
      </c>
      <c r="O689" s="582">
        <f t="shared" ref="O689" si="1813">H689+H690+H691</f>
        <v>0</v>
      </c>
      <c r="P689" s="582">
        <f t="shared" ref="P689" si="1814">N689+O689</f>
        <v>73.864000000000004</v>
      </c>
      <c r="Q689" s="582">
        <f>J689+J690+J691</f>
        <v>0.879</v>
      </c>
      <c r="R689" s="582">
        <f>P689-Q689</f>
        <v>72.984999999999999</v>
      </c>
      <c r="S689" s="583">
        <f t="shared" ref="S689" si="1815">Q689/P689</f>
        <v>1.1900249106465937E-2</v>
      </c>
      <c r="T689" s="429"/>
      <c r="U689" s="451"/>
      <c r="V689" s="451"/>
      <c r="W689" s="451"/>
      <c r="X689" s="451"/>
      <c r="Y689" s="451"/>
      <c r="Z689" s="451"/>
    </row>
    <row r="690" spans="1:26" s="174" customFormat="1" ht="19.899999999999999" customHeight="1">
      <c r="A690" s="604"/>
      <c r="B690" s="698"/>
      <c r="C690" s="685"/>
      <c r="D690" s="603"/>
      <c r="E690" s="606"/>
      <c r="F690" s="196" t="s">
        <v>21</v>
      </c>
      <c r="G690" s="197">
        <v>30.431999999999999</v>
      </c>
      <c r="H690" s="197"/>
      <c r="I690" s="198">
        <f>G690+H690+K689</f>
        <v>36.052999999999997</v>
      </c>
      <c r="J690" s="264"/>
      <c r="K690" s="198">
        <f t="shared" si="1811"/>
        <v>36.052999999999997</v>
      </c>
      <c r="L690" s="286">
        <f t="shared" si="1800"/>
        <v>0</v>
      </c>
      <c r="M690" s="423" t="s">
        <v>262</v>
      </c>
      <c r="N690" s="605"/>
      <c r="O690" s="582"/>
      <c r="P690" s="582"/>
      <c r="Q690" s="582"/>
      <c r="R690" s="582"/>
      <c r="S690" s="583"/>
      <c r="T690" s="429"/>
      <c r="U690" s="451"/>
      <c r="V690" s="451"/>
      <c r="W690" s="451"/>
      <c r="X690" s="451"/>
      <c r="Y690" s="451"/>
      <c r="Z690" s="451"/>
    </row>
    <row r="691" spans="1:26" s="174" customFormat="1" ht="19.899999999999999" customHeight="1">
      <c r="A691" s="604"/>
      <c r="B691" s="698"/>
      <c r="C691" s="685"/>
      <c r="D691" s="603"/>
      <c r="E691" s="606"/>
      <c r="F691" s="196" t="s">
        <v>22</v>
      </c>
      <c r="G691" s="197">
        <v>36.932000000000002</v>
      </c>
      <c r="H691" s="197"/>
      <c r="I691" s="198">
        <f t="shared" ref="I691" si="1816">G691+H691+K690</f>
        <v>72.984999999999999</v>
      </c>
      <c r="J691" s="264"/>
      <c r="K691" s="198">
        <f t="shared" si="1811"/>
        <v>72.984999999999999</v>
      </c>
      <c r="L691" s="286">
        <f t="shared" si="1800"/>
        <v>0</v>
      </c>
      <c r="M691" s="423" t="s">
        <v>262</v>
      </c>
      <c r="N691" s="605"/>
      <c r="O691" s="582"/>
      <c r="P691" s="582"/>
      <c r="Q691" s="582"/>
      <c r="R691" s="582"/>
      <c r="S691" s="583"/>
      <c r="T691" s="429"/>
      <c r="U691" s="451"/>
      <c r="V691" s="451"/>
      <c r="W691" s="451"/>
      <c r="X691" s="451"/>
      <c r="Y691" s="451"/>
      <c r="Z691" s="451"/>
    </row>
    <row r="692" spans="1:26" s="174" customFormat="1" ht="19.899999999999999" customHeight="1">
      <c r="A692" s="604"/>
      <c r="B692" s="698"/>
      <c r="C692" s="685"/>
      <c r="D692" s="603" t="s">
        <v>304</v>
      </c>
      <c r="E692" s="606" t="s">
        <v>357</v>
      </c>
      <c r="F692" s="261" t="s">
        <v>388</v>
      </c>
      <c r="G692" s="197">
        <v>14.706</v>
      </c>
      <c r="H692" s="197"/>
      <c r="I692" s="198">
        <f t="shared" ref="I692" si="1817">G692+H692</f>
        <v>14.706</v>
      </c>
      <c r="J692" s="264">
        <v>2.7280000000000002</v>
      </c>
      <c r="K692" s="198">
        <f t="shared" si="1811"/>
        <v>11.978</v>
      </c>
      <c r="L692" s="286">
        <f t="shared" si="1800"/>
        <v>0.18550251597987219</v>
      </c>
      <c r="M692" s="423" t="s">
        <v>262</v>
      </c>
      <c r="N692" s="605">
        <f t="shared" ref="N692:O692" si="1818">G692+G693+G694</f>
        <v>167.11700000000002</v>
      </c>
      <c r="O692" s="582">
        <f t="shared" si="1818"/>
        <v>0</v>
      </c>
      <c r="P692" s="582">
        <f t="shared" ref="P692" si="1819">N692+O692</f>
        <v>167.11700000000002</v>
      </c>
      <c r="Q692" s="582">
        <f>J692+J693+J694</f>
        <v>2.7280000000000002</v>
      </c>
      <c r="R692" s="582">
        <f t="shared" ref="R692" si="1820">P692-Q692</f>
        <v>164.38900000000001</v>
      </c>
      <c r="S692" s="583">
        <f t="shared" ref="S692" si="1821">Q692/P692</f>
        <v>1.6323892841542152E-2</v>
      </c>
      <c r="T692" s="427"/>
      <c r="U692" s="177"/>
      <c r="V692" s="177"/>
      <c r="W692" s="177"/>
      <c r="X692" s="177"/>
      <c r="Y692" s="177"/>
      <c r="Z692" s="177"/>
    </row>
    <row r="693" spans="1:26" s="174" customFormat="1" ht="19.899999999999999" customHeight="1">
      <c r="A693" s="604"/>
      <c r="B693" s="698"/>
      <c r="C693" s="685"/>
      <c r="D693" s="603"/>
      <c r="E693" s="606"/>
      <c r="F693" s="196" t="s">
        <v>21</v>
      </c>
      <c r="G693" s="197">
        <v>68.852000000000004</v>
      </c>
      <c r="H693" s="197"/>
      <c r="I693" s="198">
        <f t="shared" ref="I693:I694" si="1822">G693+H693+K692</f>
        <v>80.83</v>
      </c>
      <c r="J693" s="264"/>
      <c r="K693" s="198">
        <f t="shared" si="1811"/>
        <v>80.83</v>
      </c>
      <c r="L693" s="200">
        <f t="shared" ref="L693:L748" si="1823">J693/I693</f>
        <v>0</v>
      </c>
      <c r="M693" s="423" t="s">
        <v>262</v>
      </c>
      <c r="N693" s="605"/>
      <c r="O693" s="582"/>
      <c r="P693" s="582"/>
      <c r="Q693" s="582"/>
      <c r="R693" s="582"/>
      <c r="S693" s="583"/>
      <c r="T693" s="427"/>
      <c r="U693" s="177"/>
      <c r="V693" s="177"/>
      <c r="W693" s="177"/>
      <c r="X693" s="177"/>
      <c r="Y693" s="177"/>
      <c r="Z693" s="177"/>
    </row>
    <row r="694" spans="1:26" s="174" customFormat="1" ht="19.899999999999999" customHeight="1">
      <c r="A694" s="604"/>
      <c r="B694" s="698"/>
      <c r="C694" s="685"/>
      <c r="D694" s="603"/>
      <c r="E694" s="606"/>
      <c r="F694" s="196" t="s">
        <v>22</v>
      </c>
      <c r="G694" s="197">
        <v>83.558999999999997</v>
      </c>
      <c r="H694" s="197"/>
      <c r="I694" s="198">
        <f t="shared" si="1822"/>
        <v>164.38900000000001</v>
      </c>
      <c r="J694" s="264"/>
      <c r="K694" s="198">
        <f t="shared" si="1811"/>
        <v>164.38900000000001</v>
      </c>
      <c r="L694" s="200">
        <f t="shared" si="1823"/>
        <v>0</v>
      </c>
      <c r="M694" s="423" t="s">
        <v>262</v>
      </c>
      <c r="N694" s="605"/>
      <c r="O694" s="582"/>
      <c r="P694" s="582"/>
      <c r="Q694" s="582"/>
      <c r="R694" s="582"/>
      <c r="S694" s="583"/>
      <c r="T694" s="427"/>
      <c r="U694" s="177"/>
      <c r="V694" s="177"/>
      <c r="W694" s="177"/>
      <c r="X694" s="177"/>
      <c r="Y694" s="177"/>
      <c r="Z694" s="177"/>
    </row>
    <row r="695" spans="1:26" s="174" customFormat="1" ht="19.899999999999999" customHeight="1">
      <c r="A695" s="604"/>
      <c r="B695" s="698"/>
      <c r="C695" s="685"/>
      <c r="D695" s="603" t="s">
        <v>304</v>
      </c>
      <c r="E695" s="615" t="s">
        <v>358</v>
      </c>
      <c r="F695" s="196" t="s">
        <v>388</v>
      </c>
      <c r="G695" s="197">
        <v>3.4140000000000001</v>
      </c>
      <c r="H695" s="197"/>
      <c r="I695" s="198">
        <f>G695+H695</f>
        <v>3.4140000000000001</v>
      </c>
      <c r="J695" s="264">
        <v>7.0000000000000007E-2</v>
      </c>
      <c r="K695" s="198">
        <f t="shared" si="1811"/>
        <v>3.3440000000000003</v>
      </c>
      <c r="L695" s="200">
        <v>0</v>
      </c>
      <c r="M695" s="423" t="s">
        <v>262</v>
      </c>
      <c r="N695" s="605">
        <f t="shared" ref="N695:O695" si="1824">G695+G696+G697</f>
        <v>38.798000000000002</v>
      </c>
      <c r="O695" s="582">
        <f t="shared" si="1824"/>
        <v>0</v>
      </c>
      <c r="P695" s="582">
        <f t="shared" ref="P695" si="1825">N695+O695</f>
        <v>38.798000000000002</v>
      </c>
      <c r="Q695" s="582">
        <f t="shared" ref="Q695" si="1826">J695+J696+J697</f>
        <v>7.0000000000000007E-2</v>
      </c>
      <c r="R695" s="582">
        <f t="shared" ref="R695" si="1827">P695-Q695</f>
        <v>38.728000000000002</v>
      </c>
      <c r="S695" s="583">
        <f t="shared" ref="S695" si="1828">Q695/P695</f>
        <v>1.80421671220166E-3</v>
      </c>
      <c r="T695" s="427"/>
      <c r="U695" s="177"/>
      <c r="V695" s="177"/>
      <c r="W695" s="177"/>
      <c r="X695" s="177"/>
      <c r="Y695" s="177"/>
      <c r="Z695" s="177"/>
    </row>
    <row r="696" spans="1:26" s="174" customFormat="1" ht="19.899999999999999" customHeight="1">
      <c r="A696" s="604"/>
      <c r="B696" s="698"/>
      <c r="C696" s="685"/>
      <c r="D696" s="603"/>
      <c r="E696" s="616"/>
      <c r="F696" s="196" t="s">
        <v>21</v>
      </c>
      <c r="G696" s="197">
        <v>15.984999999999999</v>
      </c>
      <c r="H696" s="197"/>
      <c r="I696" s="198">
        <f>G696+H696+K695</f>
        <v>19.329000000000001</v>
      </c>
      <c r="J696" s="264"/>
      <c r="K696" s="198">
        <f t="shared" si="1811"/>
        <v>19.329000000000001</v>
      </c>
      <c r="L696" s="200">
        <f t="shared" si="1823"/>
        <v>0</v>
      </c>
      <c r="M696" s="423" t="s">
        <v>262</v>
      </c>
      <c r="N696" s="605"/>
      <c r="O696" s="582"/>
      <c r="P696" s="582"/>
      <c r="Q696" s="582"/>
      <c r="R696" s="582"/>
      <c r="S696" s="583"/>
      <c r="T696" s="427"/>
      <c r="U696" s="177"/>
      <c r="V696" s="177"/>
      <c r="W696" s="177"/>
      <c r="X696" s="177"/>
      <c r="Y696" s="177"/>
      <c r="Z696" s="177"/>
    </row>
    <row r="697" spans="1:26" s="174" customFormat="1" ht="19.899999999999999" customHeight="1">
      <c r="A697" s="604"/>
      <c r="B697" s="698"/>
      <c r="C697" s="685"/>
      <c r="D697" s="603"/>
      <c r="E697" s="617"/>
      <c r="F697" s="196" t="s">
        <v>22</v>
      </c>
      <c r="G697" s="197">
        <v>19.399000000000001</v>
      </c>
      <c r="H697" s="197"/>
      <c r="I697" s="198">
        <f>G697+H697+K696</f>
        <v>38.728000000000002</v>
      </c>
      <c r="J697" s="264"/>
      <c r="K697" s="198">
        <f t="shared" si="1811"/>
        <v>38.728000000000002</v>
      </c>
      <c r="L697" s="200">
        <f t="shared" si="1823"/>
        <v>0</v>
      </c>
      <c r="M697" s="423" t="s">
        <v>262</v>
      </c>
      <c r="N697" s="605"/>
      <c r="O697" s="582"/>
      <c r="P697" s="582"/>
      <c r="Q697" s="582"/>
      <c r="R697" s="582"/>
      <c r="S697" s="583"/>
      <c r="T697" s="427"/>
      <c r="U697" s="177"/>
      <c r="V697" s="177"/>
      <c r="W697" s="177"/>
      <c r="X697" s="177"/>
      <c r="Y697" s="177"/>
      <c r="Z697" s="177"/>
    </row>
    <row r="698" spans="1:26" s="174" customFormat="1" ht="19.899999999999999" customHeight="1">
      <c r="A698" s="604"/>
      <c r="B698" s="698"/>
      <c r="C698" s="685"/>
      <c r="D698" s="603" t="s">
        <v>304</v>
      </c>
      <c r="E698" s="606" t="s">
        <v>359</v>
      </c>
      <c r="F698" s="261" t="s">
        <v>388</v>
      </c>
      <c r="G698" s="197">
        <v>8.1709999999999994</v>
      </c>
      <c r="H698" s="197"/>
      <c r="I698" s="198">
        <f t="shared" ref="I698" si="1829">G698+H698</f>
        <v>8.1709999999999994</v>
      </c>
      <c r="J698" s="264">
        <v>2.2789999999999999</v>
      </c>
      <c r="K698" s="198">
        <f t="shared" si="1811"/>
        <v>5.8919999999999995</v>
      </c>
      <c r="L698" s="200">
        <v>0</v>
      </c>
      <c r="M698" s="423" t="s">
        <v>262</v>
      </c>
      <c r="N698" s="605">
        <f t="shared" ref="N698:O698" si="1830">G698+G699+G700</f>
        <v>92.855999999999995</v>
      </c>
      <c r="O698" s="582">
        <f t="shared" si="1830"/>
        <v>0</v>
      </c>
      <c r="P698" s="582">
        <f t="shared" ref="P698" si="1831">N698+O698</f>
        <v>92.855999999999995</v>
      </c>
      <c r="Q698" s="582">
        <f t="shared" ref="Q698" si="1832">J698+J699+J700</f>
        <v>2.2789999999999999</v>
      </c>
      <c r="R698" s="582">
        <f t="shared" ref="R698" si="1833">P698-Q698</f>
        <v>90.576999999999998</v>
      </c>
      <c r="S698" s="583">
        <f t="shared" ref="S698" si="1834">Q698/P698</f>
        <v>2.4543378995433792E-2</v>
      </c>
      <c r="T698" s="427"/>
      <c r="U698" s="177"/>
      <c r="V698" s="177"/>
      <c r="W698" s="177"/>
      <c r="X698" s="177"/>
      <c r="Y698" s="177"/>
      <c r="Z698" s="177"/>
    </row>
    <row r="699" spans="1:26" s="174" customFormat="1" ht="19.899999999999999" customHeight="1">
      <c r="A699" s="604"/>
      <c r="B699" s="698"/>
      <c r="C699" s="685"/>
      <c r="D699" s="603"/>
      <c r="E699" s="606"/>
      <c r="F699" s="196" t="s">
        <v>21</v>
      </c>
      <c r="G699" s="197">
        <v>38.256999999999998</v>
      </c>
      <c r="H699" s="197"/>
      <c r="I699" s="198">
        <f t="shared" ref="I699:I700" si="1835">G699+H699+K698</f>
        <v>44.149000000000001</v>
      </c>
      <c r="J699" s="264"/>
      <c r="K699" s="198">
        <f t="shared" si="1811"/>
        <v>44.149000000000001</v>
      </c>
      <c r="L699" s="200">
        <f t="shared" si="1823"/>
        <v>0</v>
      </c>
      <c r="M699" s="423" t="s">
        <v>262</v>
      </c>
      <c r="N699" s="605"/>
      <c r="O699" s="582"/>
      <c r="P699" s="582"/>
      <c r="Q699" s="582"/>
      <c r="R699" s="582"/>
      <c r="S699" s="583"/>
      <c r="T699" s="427"/>
      <c r="U699" s="177"/>
      <c r="V699" s="177"/>
      <c r="W699" s="177"/>
      <c r="X699" s="177"/>
      <c r="Y699" s="177"/>
      <c r="Z699" s="177"/>
    </row>
    <row r="700" spans="1:26" s="174" customFormat="1" ht="19.899999999999999" customHeight="1">
      <c r="A700" s="604"/>
      <c r="B700" s="698"/>
      <c r="C700" s="685"/>
      <c r="D700" s="603"/>
      <c r="E700" s="606"/>
      <c r="F700" s="196" t="s">
        <v>22</v>
      </c>
      <c r="G700" s="197">
        <v>46.427999999999997</v>
      </c>
      <c r="H700" s="197"/>
      <c r="I700" s="198">
        <f t="shared" si="1835"/>
        <v>90.576999999999998</v>
      </c>
      <c r="J700" s="264"/>
      <c r="K700" s="198">
        <f t="shared" si="1811"/>
        <v>90.576999999999998</v>
      </c>
      <c r="L700" s="200">
        <f t="shared" si="1823"/>
        <v>0</v>
      </c>
      <c r="M700" s="423" t="s">
        <v>262</v>
      </c>
      <c r="N700" s="605"/>
      <c r="O700" s="582"/>
      <c r="P700" s="582"/>
      <c r="Q700" s="582"/>
      <c r="R700" s="582"/>
      <c r="S700" s="583"/>
      <c r="T700" s="427"/>
      <c r="U700" s="177"/>
      <c r="V700" s="177"/>
      <c r="W700" s="177"/>
      <c r="X700" s="177"/>
      <c r="Y700" s="177"/>
      <c r="Z700" s="177"/>
    </row>
    <row r="701" spans="1:26" s="174" customFormat="1" ht="19.899999999999999" customHeight="1">
      <c r="A701" s="604"/>
      <c r="B701" s="698"/>
      <c r="C701" s="685"/>
      <c r="D701" s="603" t="s">
        <v>304</v>
      </c>
      <c r="E701" s="622" t="s">
        <v>360</v>
      </c>
      <c r="F701" s="196" t="s">
        <v>388</v>
      </c>
      <c r="G701" s="197">
        <v>5.8390000000000004</v>
      </c>
      <c r="H701" s="197"/>
      <c r="I701" s="198">
        <f t="shared" ref="I701" si="1836">G701+H701</f>
        <v>5.8390000000000004</v>
      </c>
      <c r="J701" s="264"/>
      <c r="K701" s="198">
        <f t="shared" si="1811"/>
        <v>5.8390000000000004</v>
      </c>
      <c r="L701" s="200">
        <v>0</v>
      </c>
      <c r="M701" s="423" t="s">
        <v>262</v>
      </c>
      <c r="N701" s="605">
        <f t="shared" ref="N701:O701" si="1837">G701+G702+G703</f>
        <v>66.349999999999994</v>
      </c>
      <c r="O701" s="582">
        <f t="shared" si="1837"/>
        <v>0</v>
      </c>
      <c r="P701" s="582">
        <f t="shared" ref="P701" si="1838">N701+O701</f>
        <v>66.349999999999994</v>
      </c>
      <c r="Q701" s="582">
        <f t="shared" ref="Q701" si="1839">J701+J702+J703</f>
        <v>0</v>
      </c>
      <c r="R701" s="582">
        <f t="shared" ref="R701" si="1840">P701-Q701</f>
        <v>66.349999999999994</v>
      </c>
      <c r="S701" s="583">
        <f t="shared" ref="S701" si="1841">Q701/P701</f>
        <v>0</v>
      </c>
      <c r="T701" s="427"/>
      <c r="U701" s="177"/>
      <c r="V701" s="177"/>
      <c r="W701" s="177"/>
      <c r="X701" s="177"/>
      <c r="Y701" s="177"/>
      <c r="Z701" s="177"/>
    </row>
    <row r="702" spans="1:26" s="174" customFormat="1" ht="19.899999999999999" customHeight="1">
      <c r="A702" s="604"/>
      <c r="B702" s="698"/>
      <c r="C702" s="685"/>
      <c r="D702" s="603"/>
      <c r="E702" s="622"/>
      <c r="F702" s="196" t="s">
        <v>21</v>
      </c>
      <c r="G702" s="197">
        <v>27.335999999999999</v>
      </c>
      <c r="H702" s="197"/>
      <c r="I702" s="198">
        <f t="shared" ref="I702:I703" si="1842">G702+H702+K701</f>
        <v>33.174999999999997</v>
      </c>
      <c r="J702" s="264"/>
      <c r="K702" s="198">
        <f t="shared" si="1811"/>
        <v>33.174999999999997</v>
      </c>
      <c r="L702" s="200">
        <f t="shared" si="1823"/>
        <v>0</v>
      </c>
      <c r="M702" s="423" t="s">
        <v>262</v>
      </c>
      <c r="N702" s="605"/>
      <c r="O702" s="582"/>
      <c r="P702" s="582"/>
      <c r="Q702" s="582"/>
      <c r="R702" s="582"/>
      <c r="S702" s="583"/>
      <c r="T702" s="427"/>
      <c r="U702" s="177"/>
      <c r="V702" s="177"/>
      <c r="W702" s="177"/>
      <c r="X702" s="177"/>
      <c r="Y702" s="177"/>
      <c r="Z702" s="177"/>
    </row>
    <row r="703" spans="1:26" s="174" customFormat="1" ht="19.899999999999999" customHeight="1">
      <c r="A703" s="604"/>
      <c r="B703" s="698"/>
      <c r="C703" s="685"/>
      <c r="D703" s="603"/>
      <c r="E703" s="622"/>
      <c r="F703" s="196" t="s">
        <v>22</v>
      </c>
      <c r="G703" s="197">
        <v>33.174999999999997</v>
      </c>
      <c r="H703" s="210"/>
      <c r="I703" s="198">
        <f t="shared" si="1842"/>
        <v>66.349999999999994</v>
      </c>
      <c r="J703" s="264"/>
      <c r="K703" s="198">
        <f t="shared" si="1811"/>
        <v>66.349999999999994</v>
      </c>
      <c r="L703" s="200">
        <f t="shared" si="1823"/>
        <v>0</v>
      </c>
      <c r="M703" s="423" t="s">
        <v>262</v>
      </c>
      <c r="N703" s="605"/>
      <c r="O703" s="582"/>
      <c r="P703" s="582"/>
      <c r="Q703" s="582"/>
      <c r="R703" s="582"/>
      <c r="S703" s="583"/>
      <c r="T703" s="427"/>
      <c r="U703" s="177"/>
      <c r="V703" s="177"/>
      <c r="W703" s="177"/>
      <c r="X703" s="177"/>
      <c r="Y703" s="177"/>
      <c r="Z703" s="177"/>
    </row>
    <row r="704" spans="1:26" s="174" customFormat="1" ht="19.899999999999999" customHeight="1">
      <c r="A704" s="604"/>
      <c r="B704" s="698"/>
      <c r="C704" s="685"/>
      <c r="D704" s="603" t="s">
        <v>304</v>
      </c>
      <c r="E704" s="621" t="s">
        <v>392</v>
      </c>
      <c r="F704" s="261" t="s">
        <v>388</v>
      </c>
      <c r="G704" s="197">
        <v>3.1309999999999998</v>
      </c>
      <c r="H704" s="197"/>
      <c r="I704" s="198">
        <f t="shared" ref="I704" si="1843">G704+H704</f>
        <v>3.1309999999999998</v>
      </c>
      <c r="J704" s="264"/>
      <c r="K704" s="198">
        <f t="shared" si="1811"/>
        <v>3.1309999999999998</v>
      </c>
      <c r="L704" s="200">
        <v>0</v>
      </c>
      <c r="M704" s="423" t="s">
        <v>262</v>
      </c>
      <c r="N704" s="605">
        <f t="shared" ref="N704:O704" si="1844">G704+G705+G706</f>
        <v>35.584000000000003</v>
      </c>
      <c r="O704" s="582">
        <f t="shared" si="1844"/>
        <v>0</v>
      </c>
      <c r="P704" s="582">
        <f t="shared" ref="P704" si="1845">N704+O704</f>
        <v>35.584000000000003</v>
      </c>
      <c r="Q704" s="582">
        <f t="shared" ref="Q704" si="1846">J704+J705+J706</f>
        <v>0</v>
      </c>
      <c r="R704" s="582">
        <f t="shared" ref="R704" si="1847">P704-Q704</f>
        <v>35.584000000000003</v>
      </c>
      <c r="S704" s="583">
        <f t="shared" ref="S704" si="1848">Q704/P704</f>
        <v>0</v>
      </c>
      <c r="T704" s="427"/>
      <c r="U704" s="177"/>
      <c r="V704" s="177"/>
      <c r="W704" s="177"/>
      <c r="X704" s="177"/>
      <c r="Y704" s="177"/>
      <c r="Z704" s="177"/>
    </row>
    <row r="705" spans="1:26" s="174" customFormat="1" ht="19.899999999999999" customHeight="1">
      <c r="A705" s="604"/>
      <c r="B705" s="698"/>
      <c r="C705" s="685"/>
      <c r="D705" s="603"/>
      <c r="E705" s="621"/>
      <c r="F705" s="196" t="s">
        <v>21</v>
      </c>
      <c r="G705" s="197">
        <v>14.661</v>
      </c>
      <c r="H705" s="198"/>
      <c r="I705" s="198">
        <f t="shared" ref="I705:I706" si="1849">G705+H705+K704</f>
        <v>17.791999999999998</v>
      </c>
      <c r="J705" s="264"/>
      <c r="K705" s="198">
        <f t="shared" si="1811"/>
        <v>17.791999999999998</v>
      </c>
      <c r="L705" s="200">
        <f t="shared" si="1823"/>
        <v>0</v>
      </c>
      <c r="M705" s="423" t="s">
        <v>262</v>
      </c>
      <c r="N705" s="605"/>
      <c r="O705" s="582"/>
      <c r="P705" s="582"/>
      <c r="Q705" s="582"/>
      <c r="R705" s="582"/>
      <c r="S705" s="583"/>
      <c r="T705" s="427"/>
      <c r="U705" s="177"/>
      <c r="V705" s="177"/>
      <c r="W705" s="177"/>
      <c r="X705" s="177"/>
      <c r="Y705" s="177"/>
      <c r="Z705" s="177"/>
    </row>
    <row r="706" spans="1:26" s="174" customFormat="1" ht="19.899999999999999" customHeight="1">
      <c r="A706" s="604"/>
      <c r="B706" s="698"/>
      <c r="C706" s="685"/>
      <c r="D706" s="603"/>
      <c r="E706" s="621"/>
      <c r="F706" s="196" t="s">
        <v>22</v>
      </c>
      <c r="G706" s="197">
        <v>17.792000000000002</v>
      </c>
      <c r="H706" s="197"/>
      <c r="I706" s="198">
        <f t="shared" si="1849"/>
        <v>35.584000000000003</v>
      </c>
      <c r="J706" s="264"/>
      <c r="K706" s="198">
        <f t="shared" si="1811"/>
        <v>35.584000000000003</v>
      </c>
      <c r="L706" s="200">
        <f t="shared" si="1823"/>
        <v>0</v>
      </c>
      <c r="M706" s="423" t="s">
        <v>262</v>
      </c>
      <c r="N706" s="605"/>
      <c r="O706" s="582"/>
      <c r="P706" s="582"/>
      <c r="Q706" s="582"/>
      <c r="R706" s="582"/>
      <c r="S706" s="583"/>
      <c r="T706" s="427"/>
      <c r="U706" s="177"/>
      <c r="V706" s="177"/>
      <c r="W706" s="177"/>
      <c r="X706" s="177"/>
      <c r="Y706" s="177"/>
      <c r="Z706" s="177"/>
    </row>
    <row r="707" spans="1:26" s="174" customFormat="1" ht="19.899999999999999" customHeight="1">
      <c r="A707" s="604"/>
      <c r="B707" s="698"/>
      <c r="C707" s="685"/>
      <c r="D707" s="603" t="s">
        <v>304</v>
      </c>
      <c r="E707" s="606" t="s">
        <v>361</v>
      </c>
      <c r="F707" s="196" t="s">
        <v>388</v>
      </c>
      <c r="G707" s="197">
        <v>6.5890000000000004</v>
      </c>
      <c r="H707" s="197"/>
      <c r="I707" s="198">
        <f t="shared" ref="I707" si="1850">G707+H707</f>
        <v>6.5890000000000004</v>
      </c>
      <c r="J707" s="264"/>
      <c r="K707" s="198">
        <f t="shared" si="1811"/>
        <v>6.5890000000000004</v>
      </c>
      <c r="L707" s="200">
        <v>0</v>
      </c>
      <c r="M707" s="423" t="s">
        <v>262</v>
      </c>
      <c r="N707" s="605">
        <f t="shared" ref="N707:O707" si="1851">G707+G708+G709</f>
        <v>74.87700000000001</v>
      </c>
      <c r="O707" s="582">
        <f t="shared" si="1851"/>
        <v>0</v>
      </c>
      <c r="P707" s="582">
        <f t="shared" ref="P707" si="1852">N707+O707</f>
        <v>74.87700000000001</v>
      </c>
      <c r="Q707" s="582">
        <f t="shared" ref="Q707" si="1853">J707+J708+J709</f>
        <v>0</v>
      </c>
      <c r="R707" s="582">
        <f t="shared" ref="R707" si="1854">P707-Q707</f>
        <v>74.87700000000001</v>
      </c>
      <c r="S707" s="583">
        <f t="shared" ref="S707" si="1855">Q707/P707</f>
        <v>0</v>
      </c>
      <c r="T707" s="427"/>
      <c r="U707" s="177"/>
      <c r="V707" s="177"/>
      <c r="W707" s="177"/>
      <c r="X707" s="177"/>
      <c r="Y707" s="177"/>
      <c r="Z707" s="177"/>
    </row>
    <row r="708" spans="1:26" s="174" customFormat="1" ht="19.899999999999999" customHeight="1">
      <c r="A708" s="604"/>
      <c r="B708" s="698"/>
      <c r="C708" s="685"/>
      <c r="D708" s="603"/>
      <c r="E708" s="606"/>
      <c r="F708" s="196" t="s">
        <v>21</v>
      </c>
      <c r="G708" s="197">
        <v>30.849</v>
      </c>
      <c r="H708" s="197"/>
      <c r="I708" s="198">
        <f t="shared" ref="I708:I709" si="1856">G708+H708+K707</f>
        <v>37.438000000000002</v>
      </c>
      <c r="J708" s="264"/>
      <c r="K708" s="198">
        <f t="shared" si="1811"/>
        <v>37.438000000000002</v>
      </c>
      <c r="L708" s="200">
        <f t="shared" si="1823"/>
        <v>0</v>
      </c>
      <c r="M708" s="423" t="s">
        <v>262</v>
      </c>
      <c r="N708" s="605"/>
      <c r="O708" s="582"/>
      <c r="P708" s="582"/>
      <c r="Q708" s="582"/>
      <c r="R708" s="582"/>
      <c r="S708" s="583"/>
      <c r="T708" s="427"/>
      <c r="U708" s="177"/>
      <c r="V708" s="177"/>
      <c r="W708" s="177"/>
      <c r="X708" s="177"/>
      <c r="Y708" s="177"/>
      <c r="Z708" s="177"/>
    </row>
    <row r="709" spans="1:26" s="174" customFormat="1" ht="19.899999999999999" customHeight="1">
      <c r="A709" s="604"/>
      <c r="B709" s="698"/>
      <c r="C709" s="685"/>
      <c r="D709" s="603"/>
      <c r="E709" s="606"/>
      <c r="F709" s="196" t="s">
        <v>22</v>
      </c>
      <c r="G709" s="197">
        <v>37.439</v>
      </c>
      <c r="H709" s="197"/>
      <c r="I709" s="198">
        <f t="shared" si="1856"/>
        <v>74.87700000000001</v>
      </c>
      <c r="J709" s="264"/>
      <c r="K709" s="198">
        <f t="shared" si="1811"/>
        <v>74.87700000000001</v>
      </c>
      <c r="L709" s="200">
        <f t="shared" si="1823"/>
        <v>0</v>
      </c>
      <c r="M709" s="423" t="s">
        <v>262</v>
      </c>
      <c r="N709" s="605"/>
      <c r="O709" s="582"/>
      <c r="P709" s="582"/>
      <c r="Q709" s="582"/>
      <c r="R709" s="582"/>
      <c r="S709" s="583"/>
      <c r="T709" s="427"/>
      <c r="U709" s="177"/>
      <c r="V709" s="177"/>
      <c r="W709" s="177"/>
      <c r="X709" s="177"/>
      <c r="Y709" s="177"/>
      <c r="Z709" s="177"/>
    </row>
    <row r="710" spans="1:26" s="174" customFormat="1" ht="19.899999999999999" customHeight="1">
      <c r="A710" s="604"/>
      <c r="B710" s="698"/>
      <c r="C710" s="685"/>
      <c r="D710" s="603" t="s">
        <v>304</v>
      </c>
      <c r="E710" s="606" t="s">
        <v>393</v>
      </c>
      <c r="F710" s="261" t="s">
        <v>388</v>
      </c>
      <c r="G710" s="197">
        <v>13.417999999999999</v>
      </c>
      <c r="H710" s="342"/>
      <c r="I710" s="198">
        <f t="shared" ref="I710" si="1857">G710+H710</f>
        <v>13.417999999999999</v>
      </c>
      <c r="J710" s="264">
        <v>0.42</v>
      </c>
      <c r="K710" s="198">
        <f t="shared" si="1811"/>
        <v>12.997999999999999</v>
      </c>
      <c r="L710" s="200">
        <v>0</v>
      </c>
      <c r="M710" s="423" t="s">
        <v>262</v>
      </c>
      <c r="N710" s="605">
        <f>G710+G711+G712</f>
        <v>152.476</v>
      </c>
      <c r="O710" s="614">
        <f>H710+H711+H712</f>
        <v>0</v>
      </c>
      <c r="P710" s="614">
        <f>N710+O710</f>
        <v>152.476</v>
      </c>
      <c r="Q710" s="582">
        <f>J710+J711+J712</f>
        <v>0.42</v>
      </c>
      <c r="R710" s="614">
        <f>P710-Q710</f>
        <v>152.05600000000001</v>
      </c>
      <c r="S710" s="583">
        <f>Q710/P710</f>
        <v>2.7545318607518558E-3</v>
      </c>
      <c r="T710" s="427"/>
      <c r="U710" s="177"/>
      <c r="V710" s="177"/>
      <c r="W710" s="177"/>
      <c r="X710" s="177"/>
      <c r="Y710" s="177"/>
      <c r="Z710" s="177"/>
    </row>
    <row r="711" spans="1:26" s="174" customFormat="1" ht="19.899999999999999" customHeight="1">
      <c r="A711" s="604"/>
      <c r="B711" s="698"/>
      <c r="C711" s="685"/>
      <c r="D711" s="603"/>
      <c r="E711" s="606"/>
      <c r="F711" s="196" t="s">
        <v>21</v>
      </c>
      <c r="G711" s="197">
        <v>62.82</v>
      </c>
      <c r="H711" s="342"/>
      <c r="I711" s="198">
        <f t="shared" ref="I711:I712" si="1858">G711+H711+K710</f>
        <v>75.817999999999998</v>
      </c>
      <c r="J711" s="264"/>
      <c r="K711" s="198">
        <f t="shared" si="1811"/>
        <v>75.817999999999998</v>
      </c>
      <c r="L711" s="200">
        <f t="shared" si="1823"/>
        <v>0</v>
      </c>
      <c r="M711" s="423" t="s">
        <v>262</v>
      </c>
      <c r="N711" s="605"/>
      <c r="O711" s="582"/>
      <c r="P711" s="582"/>
      <c r="Q711" s="582"/>
      <c r="R711" s="582"/>
      <c r="S711" s="583"/>
      <c r="T711" s="427"/>
      <c r="U711" s="177"/>
      <c r="V711" s="177"/>
      <c r="W711" s="177"/>
      <c r="X711" s="177"/>
      <c r="Y711" s="177"/>
      <c r="Z711" s="177"/>
    </row>
    <row r="712" spans="1:26" s="174" customFormat="1" ht="19.899999999999999" customHeight="1">
      <c r="A712" s="604"/>
      <c r="B712" s="698"/>
      <c r="C712" s="685"/>
      <c r="D712" s="603"/>
      <c r="E712" s="606"/>
      <c r="F712" s="196" t="s">
        <v>22</v>
      </c>
      <c r="G712" s="197">
        <v>76.238</v>
      </c>
      <c r="H712" s="342"/>
      <c r="I712" s="198">
        <f t="shared" si="1858"/>
        <v>152.05599999999998</v>
      </c>
      <c r="J712" s="264"/>
      <c r="K712" s="198">
        <f t="shared" si="1811"/>
        <v>152.05599999999998</v>
      </c>
      <c r="L712" s="200">
        <f t="shared" si="1823"/>
        <v>0</v>
      </c>
      <c r="M712" s="423" t="s">
        <v>262</v>
      </c>
      <c r="N712" s="605"/>
      <c r="O712" s="582"/>
      <c r="P712" s="582"/>
      <c r="Q712" s="582"/>
      <c r="R712" s="582"/>
      <c r="S712" s="583"/>
      <c r="T712" s="427"/>
      <c r="U712" s="177"/>
      <c r="V712" s="177"/>
      <c r="W712" s="177"/>
      <c r="X712" s="177"/>
      <c r="Y712" s="177"/>
      <c r="Z712" s="177"/>
    </row>
    <row r="713" spans="1:26" s="174" customFormat="1" ht="19.899999999999999" customHeight="1">
      <c r="A713" s="604"/>
      <c r="B713" s="698"/>
      <c r="C713" s="685"/>
      <c r="D713" s="603" t="s">
        <v>304</v>
      </c>
      <c r="E713" s="606" t="s">
        <v>394</v>
      </c>
      <c r="F713" s="196" t="s">
        <v>388</v>
      </c>
      <c r="G713" s="197">
        <v>2.8090000000000002</v>
      </c>
      <c r="H713" s="205"/>
      <c r="I713" s="198">
        <f t="shared" ref="I713" si="1859">G713+H713</f>
        <v>2.8090000000000002</v>
      </c>
      <c r="J713" s="264"/>
      <c r="K713" s="198">
        <f t="shared" si="1811"/>
        <v>2.8090000000000002</v>
      </c>
      <c r="L713" s="200">
        <v>0</v>
      </c>
      <c r="M713" s="423" t="s">
        <v>262</v>
      </c>
      <c r="N713" s="605">
        <f t="shared" ref="N713:O713" si="1860">G713+G714+G715</f>
        <v>31.917999999999999</v>
      </c>
      <c r="O713" s="582">
        <f t="shared" si="1860"/>
        <v>0</v>
      </c>
      <c r="P713" s="582">
        <f t="shared" ref="P713" si="1861">N713+O713</f>
        <v>31.917999999999999</v>
      </c>
      <c r="Q713" s="582">
        <f>J713+J714+J715</f>
        <v>0</v>
      </c>
      <c r="R713" s="582">
        <f>P713-Q713</f>
        <v>31.917999999999999</v>
      </c>
      <c r="S713" s="583">
        <f>Q713/P713</f>
        <v>0</v>
      </c>
      <c r="T713" s="427"/>
      <c r="U713" s="177"/>
      <c r="V713" s="177"/>
      <c r="W713" s="177"/>
      <c r="X713" s="177"/>
      <c r="Y713" s="177"/>
      <c r="Z713" s="177"/>
    </row>
    <row r="714" spans="1:26" s="174" customFormat="1" ht="19.899999999999999" customHeight="1">
      <c r="A714" s="604"/>
      <c r="B714" s="698"/>
      <c r="C714" s="685"/>
      <c r="D714" s="603"/>
      <c r="E714" s="606"/>
      <c r="F714" s="196" t="s">
        <v>21</v>
      </c>
      <c r="G714" s="197">
        <v>13.15</v>
      </c>
      <c r="H714" s="206"/>
      <c r="I714" s="198">
        <f t="shared" ref="I714:I715" si="1862">G714+H714+K713</f>
        <v>15.959</v>
      </c>
      <c r="J714" s="264"/>
      <c r="K714" s="198">
        <f t="shared" si="1811"/>
        <v>15.959</v>
      </c>
      <c r="L714" s="200">
        <f t="shared" si="1823"/>
        <v>0</v>
      </c>
      <c r="M714" s="423" t="s">
        <v>262</v>
      </c>
      <c r="N714" s="605"/>
      <c r="O714" s="582"/>
      <c r="P714" s="582"/>
      <c r="Q714" s="582"/>
      <c r="R714" s="582"/>
      <c r="S714" s="583"/>
      <c r="T714" s="427"/>
      <c r="U714" s="177"/>
      <c r="V714" s="177"/>
      <c r="W714" s="177"/>
      <c r="X714" s="177"/>
      <c r="Y714" s="177"/>
      <c r="Z714" s="177"/>
    </row>
    <row r="715" spans="1:26" s="174" customFormat="1" ht="19.899999999999999" customHeight="1">
      <c r="A715" s="604"/>
      <c r="B715" s="698"/>
      <c r="C715" s="685"/>
      <c r="D715" s="603"/>
      <c r="E715" s="606"/>
      <c r="F715" s="196" t="s">
        <v>22</v>
      </c>
      <c r="G715" s="197">
        <v>15.959</v>
      </c>
      <c r="H715" s="207"/>
      <c r="I715" s="198">
        <f t="shared" si="1862"/>
        <v>31.917999999999999</v>
      </c>
      <c r="J715" s="264"/>
      <c r="K715" s="198">
        <f t="shared" si="1811"/>
        <v>31.917999999999999</v>
      </c>
      <c r="L715" s="200">
        <f t="shared" si="1823"/>
        <v>0</v>
      </c>
      <c r="M715" s="423" t="s">
        <v>262</v>
      </c>
      <c r="N715" s="605"/>
      <c r="O715" s="582"/>
      <c r="P715" s="582"/>
      <c r="Q715" s="582"/>
      <c r="R715" s="582"/>
      <c r="S715" s="583"/>
      <c r="T715" s="427"/>
      <c r="U715" s="177"/>
      <c r="V715" s="177"/>
      <c r="W715" s="177"/>
      <c r="X715" s="177"/>
      <c r="Y715" s="177"/>
      <c r="Z715" s="177"/>
    </row>
    <row r="716" spans="1:26" s="174" customFormat="1" ht="19.899999999999999" customHeight="1">
      <c r="A716" s="604"/>
      <c r="B716" s="698"/>
      <c r="C716" s="685"/>
      <c r="D716" s="603" t="s">
        <v>304</v>
      </c>
      <c r="E716" s="651" t="s">
        <v>395</v>
      </c>
      <c r="F716" s="261" t="s">
        <v>388</v>
      </c>
      <c r="G716" s="197">
        <v>1.639</v>
      </c>
      <c r="H716" s="197"/>
      <c r="I716" s="198">
        <f t="shared" ref="I716" si="1863">G716+H716</f>
        <v>1.639</v>
      </c>
      <c r="J716" s="264"/>
      <c r="K716" s="198">
        <f t="shared" si="1811"/>
        <v>1.639</v>
      </c>
      <c r="L716" s="200">
        <v>0</v>
      </c>
      <c r="M716" s="423" t="s">
        <v>262</v>
      </c>
      <c r="N716" s="605">
        <f t="shared" ref="N716" si="1864">G716+G717+G718</f>
        <v>18.626000000000001</v>
      </c>
      <c r="O716" s="582">
        <f>H716+H717+H718</f>
        <v>0</v>
      </c>
      <c r="P716" s="582">
        <f t="shared" ref="P716" si="1865">N716+O716</f>
        <v>18.626000000000001</v>
      </c>
      <c r="Q716" s="582">
        <f t="shared" ref="Q716" si="1866">J716+J717+J718</f>
        <v>0</v>
      </c>
      <c r="R716" s="582">
        <f t="shared" ref="R716" si="1867">P716-Q716</f>
        <v>18.626000000000001</v>
      </c>
      <c r="S716" s="583">
        <f t="shared" ref="S716" si="1868">Q716/P716</f>
        <v>0</v>
      </c>
      <c r="T716" s="427"/>
      <c r="U716" s="177"/>
      <c r="V716" s="177"/>
      <c r="W716" s="177"/>
      <c r="X716" s="177"/>
      <c r="Y716" s="177"/>
      <c r="Z716" s="177"/>
    </row>
    <row r="717" spans="1:26" s="174" customFormat="1" ht="19.899999999999999" customHeight="1">
      <c r="A717" s="604"/>
      <c r="B717" s="698"/>
      <c r="C717" s="685"/>
      <c r="D717" s="603"/>
      <c r="E717" s="651"/>
      <c r="F717" s="196" t="s">
        <v>21</v>
      </c>
      <c r="G717" s="197">
        <v>7.6740000000000004</v>
      </c>
      <c r="H717" s="197"/>
      <c r="I717" s="198">
        <f t="shared" ref="I717:I718" si="1869">G717+H717+K716</f>
        <v>9.3130000000000006</v>
      </c>
      <c r="J717" s="264"/>
      <c r="K717" s="198">
        <f t="shared" si="1811"/>
        <v>9.3130000000000006</v>
      </c>
      <c r="L717" s="200">
        <f t="shared" si="1823"/>
        <v>0</v>
      </c>
      <c r="M717" s="423" t="s">
        <v>262</v>
      </c>
      <c r="N717" s="605"/>
      <c r="O717" s="582"/>
      <c r="P717" s="582"/>
      <c r="Q717" s="582"/>
      <c r="R717" s="582"/>
      <c r="S717" s="583"/>
      <c r="T717" s="427"/>
      <c r="U717" s="177"/>
      <c r="V717" s="177"/>
      <c r="W717" s="177"/>
      <c r="X717" s="177"/>
      <c r="Y717" s="177"/>
      <c r="Z717" s="177"/>
    </row>
    <row r="718" spans="1:26" s="174" customFormat="1" ht="19.899999999999999" customHeight="1">
      <c r="A718" s="604"/>
      <c r="B718" s="698"/>
      <c r="C718" s="685"/>
      <c r="D718" s="603"/>
      <c r="E718" s="651"/>
      <c r="F718" s="196" t="s">
        <v>22</v>
      </c>
      <c r="G718" s="197">
        <v>9.3130000000000006</v>
      </c>
      <c r="H718" s="197"/>
      <c r="I718" s="198">
        <f t="shared" si="1869"/>
        <v>18.626000000000001</v>
      </c>
      <c r="J718" s="264"/>
      <c r="K718" s="198">
        <f t="shared" si="1811"/>
        <v>18.626000000000001</v>
      </c>
      <c r="L718" s="200">
        <f t="shared" si="1823"/>
        <v>0</v>
      </c>
      <c r="M718" s="423" t="s">
        <v>262</v>
      </c>
      <c r="N718" s="605"/>
      <c r="O718" s="582"/>
      <c r="P718" s="582"/>
      <c r="Q718" s="582"/>
      <c r="R718" s="582"/>
      <c r="S718" s="583"/>
      <c r="T718" s="427"/>
      <c r="U718" s="177"/>
      <c r="V718" s="177"/>
      <c r="W718" s="177"/>
      <c r="X718" s="177"/>
      <c r="Y718" s="177"/>
      <c r="Z718" s="177"/>
    </row>
    <row r="719" spans="1:26" s="174" customFormat="1" ht="19.899999999999999" customHeight="1">
      <c r="A719" s="604"/>
      <c r="B719" s="698"/>
      <c r="C719" s="685"/>
      <c r="D719" s="603" t="s">
        <v>304</v>
      </c>
      <c r="E719" s="606" t="s">
        <v>396</v>
      </c>
      <c r="F719" s="196" t="s">
        <v>388</v>
      </c>
      <c r="G719" s="197">
        <v>0.21</v>
      </c>
      <c r="H719" s="197"/>
      <c r="I719" s="198">
        <f t="shared" ref="I719" si="1870">G719+H719</f>
        <v>0.21</v>
      </c>
      <c r="J719" s="264"/>
      <c r="K719" s="198">
        <f t="shared" si="1811"/>
        <v>0.21</v>
      </c>
      <c r="L719" s="200">
        <v>0</v>
      </c>
      <c r="M719" s="423" t="s">
        <v>262</v>
      </c>
      <c r="N719" s="605">
        <f t="shared" ref="N719" si="1871">G719+G720+G721</f>
        <v>2.3810000000000002</v>
      </c>
      <c r="O719" s="582">
        <f>H719+H720+H721</f>
        <v>0</v>
      </c>
      <c r="P719" s="582">
        <f t="shared" ref="P719" si="1872">N719+O719</f>
        <v>2.3810000000000002</v>
      </c>
      <c r="Q719" s="582">
        <f t="shared" ref="Q719" si="1873">J719+J720+J721</f>
        <v>0</v>
      </c>
      <c r="R719" s="582">
        <f t="shared" ref="R719" si="1874">P719-Q719</f>
        <v>2.3810000000000002</v>
      </c>
      <c r="S719" s="583">
        <f t="shared" ref="S719" si="1875">Q719/P719</f>
        <v>0</v>
      </c>
      <c r="T719" s="427"/>
      <c r="U719" s="177"/>
      <c r="V719" s="177"/>
      <c r="W719" s="177"/>
      <c r="X719" s="177"/>
      <c r="Y719" s="177"/>
      <c r="Z719" s="177"/>
    </row>
    <row r="720" spans="1:26" s="174" customFormat="1" ht="19.899999999999999" customHeight="1">
      <c r="A720" s="604"/>
      <c r="B720" s="698"/>
      <c r="C720" s="685"/>
      <c r="D720" s="603"/>
      <c r="E720" s="606"/>
      <c r="F720" s="196" t="s">
        <v>21</v>
      </c>
      <c r="G720" s="197">
        <v>0.98099999999999998</v>
      </c>
      <c r="H720" s="197"/>
      <c r="I720" s="198">
        <f t="shared" ref="I720:I721" si="1876">G720+H720+K719</f>
        <v>1.1910000000000001</v>
      </c>
      <c r="J720" s="264"/>
      <c r="K720" s="198">
        <f t="shared" si="1811"/>
        <v>1.1910000000000001</v>
      </c>
      <c r="L720" s="200">
        <f t="shared" si="1823"/>
        <v>0</v>
      </c>
      <c r="M720" s="423" t="s">
        <v>262</v>
      </c>
      <c r="N720" s="605"/>
      <c r="O720" s="582"/>
      <c r="P720" s="582"/>
      <c r="Q720" s="582"/>
      <c r="R720" s="582"/>
      <c r="S720" s="583"/>
      <c r="T720" s="427"/>
      <c r="U720" s="177"/>
      <c r="V720" s="177"/>
      <c r="W720" s="177"/>
      <c r="X720" s="177"/>
      <c r="Y720" s="177"/>
      <c r="Z720" s="177"/>
    </row>
    <row r="721" spans="1:26" s="174" customFormat="1" ht="19.899999999999999" customHeight="1">
      <c r="A721" s="604"/>
      <c r="B721" s="698"/>
      <c r="C721" s="685"/>
      <c r="D721" s="603"/>
      <c r="E721" s="606"/>
      <c r="F721" s="196" t="s">
        <v>22</v>
      </c>
      <c r="G721" s="197">
        <v>1.19</v>
      </c>
      <c r="H721" s="197"/>
      <c r="I721" s="198">
        <f t="shared" si="1876"/>
        <v>2.3810000000000002</v>
      </c>
      <c r="J721" s="264"/>
      <c r="K721" s="198">
        <f t="shared" si="1811"/>
        <v>2.3810000000000002</v>
      </c>
      <c r="L721" s="200">
        <f t="shared" si="1823"/>
        <v>0</v>
      </c>
      <c r="M721" s="423" t="s">
        <v>262</v>
      </c>
      <c r="N721" s="605"/>
      <c r="O721" s="582"/>
      <c r="P721" s="582"/>
      <c r="Q721" s="582"/>
      <c r="R721" s="582"/>
      <c r="S721" s="583"/>
      <c r="T721" s="427"/>
      <c r="U721" s="177"/>
      <c r="V721" s="177"/>
      <c r="W721" s="177"/>
      <c r="X721" s="177"/>
      <c r="Y721" s="177"/>
      <c r="Z721" s="177"/>
    </row>
    <row r="722" spans="1:26" s="174" customFormat="1" ht="19.899999999999999" customHeight="1">
      <c r="A722" s="604"/>
      <c r="B722" s="698"/>
      <c r="C722" s="685"/>
      <c r="D722" s="603" t="s">
        <v>304</v>
      </c>
      <c r="E722" s="615" t="s">
        <v>397</v>
      </c>
      <c r="F722" s="261" t="s">
        <v>388</v>
      </c>
      <c r="G722" s="197">
        <v>0.79500000000000004</v>
      </c>
      <c r="H722" s="197"/>
      <c r="I722" s="198">
        <f t="shared" ref="I722" si="1877">G722+H722</f>
        <v>0.79500000000000004</v>
      </c>
      <c r="J722" s="264"/>
      <c r="K722" s="198">
        <f t="shared" si="1811"/>
        <v>0.79500000000000004</v>
      </c>
      <c r="L722" s="200">
        <v>0</v>
      </c>
      <c r="M722" s="423" t="s">
        <v>262</v>
      </c>
      <c r="N722" s="605">
        <f t="shared" ref="N722:O722" si="1878">G722+G723+G724</f>
        <v>9.0300000000000011</v>
      </c>
      <c r="O722" s="582">
        <f t="shared" si="1878"/>
        <v>0</v>
      </c>
      <c r="P722" s="582">
        <f t="shared" ref="P722" si="1879">N722+O722</f>
        <v>9.0300000000000011</v>
      </c>
      <c r="Q722" s="582">
        <f t="shared" ref="Q722" si="1880">J722+J723+J724</f>
        <v>0</v>
      </c>
      <c r="R722" s="582">
        <f t="shared" ref="R722" si="1881">P722-Q722</f>
        <v>9.0300000000000011</v>
      </c>
      <c r="S722" s="583">
        <f t="shared" ref="S722" si="1882">Q722/P722</f>
        <v>0</v>
      </c>
      <c r="T722" s="427"/>
      <c r="U722" s="177"/>
      <c r="V722" s="177"/>
      <c r="W722" s="177"/>
      <c r="X722" s="177"/>
      <c r="Y722" s="177"/>
      <c r="Z722" s="177"/>
    </row>
    <row r="723" spans="1:26" s="174" customFormat="1" ht="19.899999999999999" customHeight="1">
      <c r="A723" s="604"/>
      <c r="B723" s="698"/>
      <c r="C723" s="685"/>
      <c r="D723" s="603"/>
      <c r="E723" s="616"/>
      <c r="F723" s="196" t="s">
        <v>21</v>
      </c>
      <c r="G723" s="197">
        <v>3.72</v>
      </c>
      <c r="H723" s="198"/>
      <c r="I723" s="198">
        <f t="shared" ref="I723:I724" si="1883">G723+H723+K722</f>
        <v>4.5150000000000006</v>
      </c>
      <c r="J723" s="264"/>
      <c r="K723" s="198">
        <f t="shared" si="1811"/>
        <v>4.5150000000000006</v>
      </c>
      <c r="L723" s="200">
        <f t="shared" si="1823"/>
        <v>0</v>
      </c>
      <c r="M723" s="423" t="s">
        <v>262</v>
      </c>
      <c r="N723" s="605"/>
      <c r="O723" s="582"/>
      <c r="P723" s="582"/>
      <c r="Q723" s="582"/>
      <c r="R723" s="582"/>
      <c r="S723" s="583"/>
      <c r="T723" s="427"/>
      <c r="U723" s="177"/>
      <c r="V723" s="177"/>
      <c r="W723" s="177"/>
      <c r="X723" s="177"/>
      <c r="Y723" s="177"/>
      <c r="Z723" s="177"/>
    </row>
    <row r="724" spans="1:26" s="174" customFormat="1" ht="19.899999999999999" customHeight="1">
      <c r="A724" s="604"/>
      <c r="B724" s="698"/>
      <c r="C724" s="685"/>
      <c r="D724" s="603"/>
      <c r="E724" s="617"/>
      <c r="F724" s="196" t="s">
        <v>22</v>
      </c>
      <c r="G724" s="197">
        <v>4.5149999999999997</v>
      </c>
      <c r="H724" s="197"/>
      <c r="I724" s="198">
        <f t="shared" si="1883"/>
        <v>9.0300000000000011</v>
      </c>
      <c r="J724" s="264"/>
      <c r="K724" s="198">
        <f t="shared" si="1811"/>
        <v>9.0300000000000011</v>
      </c>
      <c r="L724" s="200">
        <f t="shared" si="1823"/>
        <v>0</v>
      </c>
      <c r="M724" s="423" t="s">
        <v>262</v>
      </c>
      <c r="N724" s="605"/>
      <c r="O724" s="582"/>
      <c r="P724" s="582"/>
      <c r="Q724" s="582"/>
      <c r="R724" s="582"/>
      <c r="S724" s="583"/>
      <c r="T724" s="427"/>
      <c r="U724" s="177"/>
      <c r="V724" s="177"/>
      <c r="W724" s="177"/>
      <c r="X724" s="177"/>
      <c r="Y724" s="177"/>
      <c r="Z724" s="177"/>
    </row>
    <row r="725" spans="1:26" s="174" customFormat="1" ht="19.899999999999999" customHeight="1">
      <c r="A725" s="604"/>
      <c r="B725" s="698"/>
      <c r="C725" s="685"/>
      <c r="D725" s="603" t="s">
        <v>304</v>
      </c>
      <c r="E725" s="687" t="s">
        <v>398</v>
      </c>
      <c r="F725" s="196" t="s">
        <v>388</v>
      </c>
      <c r="G725" s="197">
        <v>1.7729999999999999</v>
      </c>
      <c r="H725" s="197"/>
      <c r="I725" s="198">
        <f>G725+H725</f>
        <v>1.7729999999999999</v>
      </c>
      <c r="J725" s="264">
        <v>1.1000000000000001</v>
      </c>
      <c r="K725" s="198">
        <f t="shared" si="1811"/>
        <v>0.67299999999999982</v>
      </c>
      <c r="L725" s="200">
        <v>0</v>
      </c>
      <c r="M725" s="423" t="s">
        <v>262</v>
      </c>
      <c r="N725" s="605">
        <f t="shared" ref="N725:O725" si="1884">G725+G726+G727</f>
        <v>20.146000000000001</v>
      </c>
      <c r="O725" s="582">
        <f t="shared" si="1884"/>
        <v>0</v>
      </c>
      <c r="P725" s="582">
        <f t="shared" ref="P725" si="1885">N725+O725</f>
        <v>20.146000000000001</v>
      </c>
      <c r="Q725" s="582">
        <f t="shared" ref="Q725" si="1886">J725+J726+J727</f>
        <v>1.1000000000000001</v>
      </c>
      <c r="R725" s="582">
        <f t="shared" ref="R725" si="1887">P725-Q725</f>
        <v>19.045999999999999</v>
      </c>
      <c r="S725" s="583">
        <f t="shared" ref="S725" si="1888">Q725/P725</f>
        <v>5.4601409709123402E-2</v>
      </c>
      <c r="T725" s="427"/>
      <c r="U725" s="177"/>
      <c r="V725" s="177"/>
      <c r="W725" s="177"/>
      <c r="X725" s="177"/>
      <c r="Y725" s="177"/>
      <c r="Z725" s="177"/>
    </row>
    <row r="726" spans="1:26" s="174" customFormat="1" ht="19.899999999999999" customHeight="1">
      <c r="A726" s="604"/>
      <c r="B726" s="698"/>
      <c r="C726" s="685"/>
      <c r="D726" s="603"/>
      <c r="E726" s="688"/>
      <c r="F726" s="196" t="s">
        <v>21</v>
      </c>
      <c r="G726" s="197">
        <v>8.3000000000000007</v>
      </c>
      <c r="H726" s="197"/>
      <c r="I726" s="198">
        <f>G726+H726+K725</f>
        <v>8.9730000000000008</v>
      </c>
      <c r="J726" s="264"/>
      <c r="K726" s="198">
        <f t="shared" si="1811"/>
        <v>8.9730000000000008</v>
      </c>
      <c r="L726" s="200">
        <f t="shared" si="1823"/>
        <v>0</v>
      </c>
      <c r="M726" s="423" t="s">
        <v>262</v>
      </c>
      <c r="N726" s="605"/>
      <c r="O726" s="582"/>
      <c r="P726" s="582"/>
      <c r="Q726" s="582"/>
      <c r="R726" s="582"/>
      <c r="S726" s="583"/>
      <c r="T726" s="427"/>
      <c r="U726" s="177"/>
      <c r="V726" s="177"/>
      <c r="W726" s="177"/>
      <c r="X726" s="177"/>
      <c r="Y726" s="177"/>
      <c r="Z726" s="177"/>
    </row>
    <row r="727" spans="1:26" s="174" customFormat="1" ht="19.899999999999999" customHeight="1">
      <c r="A727" s="604"/>
      <c r="B727" s="698"/>
      <c r="C727" s="685"/>
      <c r="D727" s="603"/>
      <c r="E727" s="689"/>
      <c r="F727" s="196" t="s">
        <v>22</v>
      </c>
      <c r="G727" s="197">
        <v>10.073</v>
      </c>
      <c r="H727" s="197"/>
      <c r="I727" s="198">
        <f>G727+H727+K726</f>
        <v>19.045999999999999</v>
      </c>
      <c r="J727" s="264"/>
      <c r="K727" s="198">
        <f t="shared" si="1811"/>
        <v>19.045999999999999</v>
      </c>
      <c r="L727" s="200">
        <f t="shared" si="1823"/>
        <v>0</v>
      </c>
      <c r="M727" s="423" t="s">
        <v>262</v>
      </c>
      <c r="N727" s="605"/>
      <c r="O727" s="582"/>
      <c r="P727" s="582"/>
      <c r="Q727" s="582"/>
      <c r="R727" s="582"/>
      <c r="S727" s="583"/>
      <c r="T727" s="427"/>
      <c r="U727" s="177"/>
      <c r="V727" s="177"/>
      <c r="W727" s="177"/>
      <c r="X727" s="177"/>
      <c r="Y727" s="177"/>
      <c r="Z727" s="177"/>
    </row>
    <row r="728" spans="1:26" s="174" customFormat="1" ht="19.899999999999999" customHeight="1">
      <c r="A728" s="604"/>
      <c r="B728" s="698"/>
      <c r="C728" s="685"/>
      <c r="D728" s="603" t="s">
        <v>304</v>
      </c>
      <c r="E728" s="606" t="s">
        <v>362</v>
      </c>
      <c r="F728" s="261" t="s">
        <v>388</v>
      </c>
      <c r="G728" s="197">
        <v>1.323</v>
      </c>
      <c r="H728" s="197"/>
      <c r="I728" s="198">
        <f t="shared" ref="I728" si="1889">G728+H728</f>
        <v>1.323</v>
      </c>
      <c r="J728" s="264"/>
      <c r="K728" s="198">
        <f t="shared" si="1811"/>
        <v>1.323</v>
      </c>
      <c r="L728" s="200">
        <v>0</v>
      </c>
      <c r="M728" s="423" t="s">
        <v>262</v>
      </c>
      <c r="N728" s="605">
        <f t="shared" ref="N728:O728" si="1890">G728+G729+G730</f>
        <v>15.036000000000001</v>
      </c>
      <c r="O728" s="582">
        <f t="shared" si="1890"/>
        <v>0</v>
      </c>
      <c r="P728" s="582">
        <f t="shared" ref="P728" si="1891">N728+O728</f>
        <v>15.036000000000001</v>
      </c>
      <c r="Q728" s="582">
        <f t="shared" ref="Q728" si="1892">J728+J729+J730</f>
        <v>0</v>
      </c>
      <c r="R728" s="582">
        <f t="shared" ref="R728" si="1893">P728-Q728</f>
        <v>15.036000000000001</v>
      </c>
      <c r="S728" s="583">
        <f t="shared" ref="S728" si="1894">Q728/P728</f>
        <v>0</v>
      </c>
      <c r="T728" s="427"/>
      <c r="U728" s="177"/>
      <c r="V728" s="177"/>
      <c r="W728" s="177"/>
      <c r="X728" s="177"/>
      <c r="Y728" s="177"/>
      <c r="Z728" s="177"/>
    </row>
    <row r="729" spans="1:26" s="174" customFormat="1" ht="19.899999999999999" customHeight="1">
      <c r="A729" s="604"/>
      <c r="B729" s="698"/>
      <c r="C729" s="685"/>
      <c r="D729" s="603"/>
      <c r="E729" s="606"/>
      <c r="F729" s="196" t="s">
        <v>21</v>
      </c>
      <c r="G729" s="197">
        <v>6.1950000000000003</v>
      </c>
      <c r="H729" s="197"/>
      <c r="I729" s="198">
        <f t="shared" ref="I729:I730" si="1895">G729+H729+K728</f>
        <v>7.5180000000000007</v>
      </c>
      <c r="J729" s="264"/>
      <c r="K729" s="198">
        <f t="shared" si="1811"/>
        <v>7.5180000000000007</v>
      </c>
      <c r="L729" s="200">
        <f t="shared" si="1823"/>
        <v>0</v>
      </c>
      <c r="M729" s="423" t="s">
        <v>262</v>
      </c>
      <c r="N729" s="605"/>
      <c r="O729" s="582"/>
      <c r="P729" s="582"/>
      <c r="Q729" s="582"/>
      <c r="R729" s="582"/>
      <c r="S729" s="583"/>
      <c r="T729" s="427"/>
      <c r="U729" s="177"/>
      <c r="V729" s="177"/>
      <c r="W729" s="177"/>
      <c r="X729" s="177"/>
      <c r="Y729" s="177"/>
      <c r="Z729" s="177"/>
    </row>
    <row r="730" spans="1:26" s="174" customFormat="1" ht="19.899999999999999" customHeight="1">
      <c r="A730" s="604"/>
      <c r="B730" s="698"/>
      <c r="C730" s="685"/>
      <c r="D730" s="603"/>
      <c r="E730" s="606"/>
      <c r="F730" s="196" t="s">
        <v>22</v>
      </c>
      <c r="G730" s="197">
        <v>7.5179999999999998</v>
      </c>
      <c r="H730" s="197"/>
      <c r="I730" s="198">
        <f t="shared" si="1895"/>
        <v>15.036000000000001</v>
      </c>
      <c r="J730" s="264"/>
      <c r="K730" s="198">
        <f t="shared" si="1811"/>
        <v>15.036000000000001</v>
      </c>
      <c r="L730" s="200">
        <f t="shared" si="1823"/>
        <v>0</v>
      </c>
      <c r="M730" s="423" t="s">
        <v>262</v>
      </c>
      <c r="N730" s="605"/>
      <c r="O730" s="582"/>
      <c r="P730" s="582"/>
      <c r="Q730" s="582"/>
      <c r="R730" s="582"/>
      <c r="S730" s="583"/>
      <c r="T730" s="427"/>
      <c r="U730" s="177"/>
      <c r="V730" s="177"/>
      <c r="W730" s="177"/>
      <c r="X730" s="177"/>
      <c r="Y730" s="177"/>
      <c r="Z730" s="177"/>
    </row>
    <row r="731" spans="1:26" s="174" customFormat="1" ht="19.899999999999999" customHeight="1">
      <c r="A731" s="604"/>
      <c r="B731" s="698"/>
      <c r="C731" s="685"/>
      <c r="D731" s="603" t="s">
        <v>304</v>
      </c>
      <c r="E731" s="606" t="s">
        <v>399</v>
      </c>
      <c r="F731" s="261" t="s">
        <v>388</v>
      </c>
      <c r="G731" s="197">
        <v>10.481</v>
      </c>
      <c r="H731" s="197"/>
      <c r="I731" s="198">
        <f t="shared" ref="I731" si="1896">G731+H731</f>
        <v>10.481</v>
      </c>
      <c r="J731" s="264">
        <v>1.004</v>
      </c>
      <c r="K731" s="198">
        <f t="shared" si="1811"/>
        <v>9.4770000000000003</v>
      </c>
      <c r="L731" s="200">
        <v>0</v>
      </c>
      <c r="M731" s="423" t="s">
        <v>262</v>
      </c>
      <c r="N731" s="605">
        <f t="shared" ref="N731:O731" si="1897">G731+G732+G733</f>
        <v>119.10599999999999</v>
      </c>
      <c r="O731" s="582">
        <f t="shared" si="1897"/>
        <v>0</v>
      </c>
      <c r="P731" s="582">
        <f t="shared" ref="P731" si="1898">N731+O731</f>
        <v>119.10599999999999</v>
      </c>
      <c r="Q731" s="582">
        <f t="shared" ref="Q731" si="1899">J731+J732+J733</f>
        <v>1.004</v>
      </c>
      <c r="R731" s="582">
        <f t="shared" ref="R731" si="1900">P731-Q731</f>
        <v>118.10199999999999</v>
      </c>
      <c r="S731" s="583">
        <f t="shared" ref="S731" si="1901">Q731/P731</f>
        <v>8.4294661897805316E-3</v>
      </c>
      <c r="T731" s="427"/>
      <c r="U731" s="177"/>
      <c r="V731" s="177"/>
      <c r="W731" s="177"/>
      <c r="X731" s="177"/>
      <c r="Y731" s="177"/>
      <c r="Z731" s="177"/>
    </row>
    <row r="732" spans="1:26" s="174" customFormat="1" ht="19.899999999999999" customHeight="1">
      <c r="A732" s="604"/>
      <c r="B732" s="698"/>
      <c r="C732" s="685"/>
      <c r="D732" s="603"/>
      <c r="E732" s="606"/>
      <c r="F732" s="196" t="s">
        <v>21</v>
      </c>
      <c r="G732" s="197">
        <v>49.072000000000003</v>
      </c>
      <c r="H732" s="197"/>
      <c r="I732" s="198">
        <f t="shared" ref="I732:I733" si="1902">G732+H732+K731</f>
        <v>58.549000000000007</v>
      </c>
      <c r="J732" s="264"/>
      <c r="K732" s="198">
        <f t="shared" si="1811"/>
        <v>58.549000000000007</v>
      </c>
      <c r="L732" s="200">
        <f t="shared" si="1823"/>
        <v>0</v>
      </c>
      <c r="M732" s="423" t="s">
        <v>262</v>
      </c>
      <c r="N732" s="605"/>
      <c r="O732" s="582"/>
      <c r="P732" s="582"/>
      <c r="Q732" s="582"/>
      <c r="R732" s="582"/>
      <c r="S732" s="583"/>
      <c r="T732" s="427"/>
      <c r="U732" s="177"/>
      <c r="V732" s="177"/>
      <c r="W732" s="177"/>
      <c r="X732" s="177"/>
      <c r="Y732" s="177"/>
      <c r="Z732" s="177"/>
    </row>
    <row r="733" spans="1:26" s="174" customFormat="1" ht="19.899999999999999" customHeight="1">
      <c r="A733" s="604"/>
      <c r="B733" s="698"/>
      <c r="C733" s="685"/>
      <c r="D733" s="603"/>
      <c r="E733" s="606"/>
      <c r="F733" s="196" t="s">
        <v>22</v>
      </c>
      <c r="G733" s="197">
        <v>59.552999999999997</v>
      </c>
      <c r="H733" s="208"/>
      <c r="I733" s="198">
        <f t="shared" si="1902"/>
        <v>118.102</v>
      </c>
      <c r="J733" s="264"/>
      <c r="K733" s="198">
        <f t="shared" si="1811"/>
        <v>118.102</v>
      </c>
      <c r="L733" s="200">
        <f t="shared" si="1823"/>
        <v>0</v>
      </c>
      <c r="M733" s="423" t="s">
        <v>262</v>
      </c>
      <c r="N733" s="605"/>
      <c r="O733" s="582"/>
      <c r="P733" s="582"/>
      <c r="Q733" s="582"/>
      <c r="R733" s="582"/>
      <c r="S733" s="583"/>
      <c r="T733" s="427"/>
      <c r="U733" s="177"/>
      <c r="V733" s="177"/>
      <c r="W733" s="177"/>
      <c r="X733" s="177"/>
      <c r="Y733" s="177"/>
      <c r="Z733" s="177"/>
    </row>
    <row r="734" spans="1:26" s="174" customFormat="1" ht="19.899999999999999" customHeight="1">
      <c r="A734" s="604"/>
      <c r="B734" s="698"/>
      <c r="C734" s="685"/>
      <c r="D734" s="603" t="s">
        <v>304</v>
      </c>
      <c r="E734" s="651" t="s">
        <v>400</v>
      </c>
      <c r="F734" s="261" t="s">
        <v>388</v>
      </c>
      <c r="G734" s="197">
        <v>19.347999999999999</v>
      </c>
      <c r="H734" s="197"/>
      <c r="I734" s="198">
        <f t="shared" ref="I734" si="1903">G734+H734</f>
        <v>19.347999999999999</v>
      </c>
      <c r="J734" s="264">
        <v>0.95199999999999996</v>
      </c>
      <c r="K734" s="198">
        <f t="shared" si="1811"/>
        <v>18.396000000000001</v>
      </c>
      <c r="L734" s="200">
        <v>0</v>
      </c>
      <c r="M734" s="423" t="s">
        <v>262</v>
      </c>
      <c r="N734" s="605">
        <f t="shared" ref="N734:O734" si="1904">G734+G735+G736</f>
        <v>219.86699999999999</v>
      </c>
      <c r="O734" s="582">
        <f t="shared" si="1904"/>
        <v>0</v>
      </c>
      <c r="P734" s="582">
        <f t="shared" ref="P734" si="1905">N734+O734</f>
        <v>219.86699999999999</v>
      </c>
      <c r="Q734" s="582">
        <f t="shared" ref="Q734" si="1906">J734+J735+J736</f>
        <v>0.95199999999999996</v>
      </c>
      <c r="R734" s="582">
        <f t="shared" ref="R734" si="1907">P734-Q734</f>
        <v>218.91499999999999</v>
      </c>
      <c r="S734" s="583">
        <f t="shared" ref="S734" si="1908">Q734/P734</f>
        <v>4.3298903427981461E-3</v>
      </c>
      <c r="T734" s="427"/>
      <c r="U734" s="177"/>
      <c r="V734" s="177"/>
      <c r="W734" s="177"/>
      <c r="X734" s="177"/>
      <c r="Y734" s="177"/>
      <c r="Z734" s="177"/>
    </row>
    <row r="735" spans="1:26" s="174" customFormat="1" ht="19.899999999999999" customHeight="1">
      <c r="A735" s="604"/>
      <c r="B735" s="698"/>
      <c r="C735" s="685"/>
      <c r="D735" s="603"/>
      <c r="E735" s="651"/>
      <c r="F735" s="196" t="s">
        <v>21</v>
      </c>
      <c r="G735" s="197">
        <v>90.584999999999994</v>
      </c>
      <c r="H735" s="197"/>
      <c r="I735" s="198">
        <f t="shared" ref="I735:I736" si="1909">G735+H735+K734</f>
        <v>108.98099999999999</v>
      </c>
      <c r="J735" s="264"/>
      <c r="K735" s="198">
        <f t="shared" si="1811"/>
        <v>108.98099999999999</v>
      </c>
      <c r="L735" s="200">
        <f t="shared" si="1823"/>
        <v>0</v>
      </c>
      <c r="M735" s="423" t="s">
        <v>262</v>
      </c>
      <c r="N735" s="605"/>
      <c r="O735" s="582"/>
      <c r="P735" s="582"/>
      <c r="Q735" s="582"/>
      <c r="R735" s="582"/>
      <c r="S735" s="583"/>
      <c r="T735" s="427"/>
      <c r="U735" s="177"/>
      <c r="V735" s="177"/>
      <c r="W735" s="177"/>
      <c r="X735" s="177"/>
      <c r="Y735" s="177"/>
      <c r="Z735" s="177"/>
    </row>
    <row r="736" spans="1:26" s="174" customFormat="1" ht="19.899999999999999" customHeight="1">
      <c r="A736" s="604"/>
      <c r="B736" s="698"/>
      <c r="C736" s="685"/>
      <c r="D736" s="603"/>
      <c r="E736" s="651"/>
      <c r="F736" s="196" t="s">
        <v>22</v>
      </c>
      <c r="G736" s="197">
        <v>109.934</v>
      </c>
      <c r="H736" s="197"/>
      <c r="I736" s="198">
        <f t="shared" si="1909"/>
        <v>218.91499999999999</v>
      </c>
      <c r="J736" s="264"/>
      <c r="K736" s="198">
        <f t="shared" si="1811"/>
        <v>218.91499999999999</v>
      </c>
      <c r="L736" s="200">
        <f t="shared" si="1823"/>
        <v>0</v>
      </c>
      <c r="M736" s="423" t="s">
        <v>262</v>
      </c>
      <c r="N736" s="605"/>
      <c r="O736" s="582"/>
      <c r="P736" s="582"/>
      <c r="Q736" s="582"/>
      <c r="R736" s="582"/>
      <c r="S736" s="583"/>
      <c r="T736" s="427"/>
      <c r="U736" s="177"/>
      <c r="V736" s="177"/>
      <c r="W736" s="177"/>
      <c r="X736" s="177"/>
      <c r="Y736" s="177"/>
      <c r="Z736" s="177"/>
    </row>
    <row r="737" spans="1:26" s="174" customFormat="1" ht="19.899999999999999" customHeight="1">
      <c r="A737" s="604"/>
      <c r="B737" s="698"/>
      <c r="C737" s="685"/>
      <c r="D737" s="603" t="s">
        <v>304</v>
      </c>
      <c r="E737" s="606" t="s">
        <v>401</v>
      </c>
      <c r="F737" s="261" t="s">
        <v>388</v>
      </c>
      <c r="G737" s="197">
        <v>1.6870000000000001</v>
      </c>
      <c r="H737" s="197"/>
      <c r="I737" s="198">
        <f t="shared" ref="I737" si="1910">G737+H737</f>
        <v>1.6870000000000001</v>
      </c>
      <c r="J737" s="264"/>
      <c r="K737" s="198">
        <f t="shared" si="1811"/>
        <v>1.6870000000000001</v>
      </c>
      <c r="L737" s="200">
        <v>0</v>
      </c>
      <c r="M737" s="423" t="s">
        <v>262</v>
      </c>
      <c r="N737" s="605">
        <f t="shared" ref="N737:O737" si="1911">G737+G738+G739</f>
        <v>19.164999999999999</v>
      </c>
      <c r="O737" s="582">
        <f t="shared" si="1911"/>
        <v>0</v>
      </c>
      <c r="P737" s="582">
        <f t="shared" ref="P737" si="1912">N737+O737</f>
        <v>19.164999999999999</v>
      </c>
      <c r="Q737" s="582">
        <f t="shared" ref="Q737" si="1913">J737+J738+J739</f>
        <v>0</v>
      </c>
      <c r="R737" s="582">
        <f t="shared" ref="R737" si="1914">P737-Q737</f>
        <v>19.164999999999999</v>
      </c>
      <c r="S737" s="583">
        <f t="shared" ref="S737" si="1915">Q737/P737</f>
        <v>0</v>
      </c>
      <c r="T737" s="427"/>
      <c r="U737" s="177"/>
      <c r="V737" s="177"/>
      <c r="W737" s="177"/>
      <c r="X737" s="177"/>
      <c r="Y737" s="177"/>
      <c r="Z737" s="177"/>
    </row>
    <row r="738" spans="1:26" s="174" customFormat="1" ht="19.899999999999999" customHeight="1">
      <c r="A738" s="604"/>
      <c r="B738" s="698"/>
      <c r="C738" s="685"/>
      <c r="D738" s="603"/>
      <c r="E738" s="606"/>
      <c r="F738" s="196" t="s">
        <v>21</v>
      </c>
      <c r="G738" s="197">
        <v>7.8959999999999999</v>
      </c>
      <c r="H738" s="197"/>
      <c r="I738" s="198">
        <f t="shared" ref="I738:I739" si="1916">G738+H738+K737</f>
        <v>9.5830000000000002</v>
      </c>
      <c r="J738" s="264"/>
      <c r="K738" s="198">
        <f t="shared" si="1811"/>
        <v>9.5830000000000002</v>
      </c>
      <c r="L738" s="200">
        <f t="shared" si="1823"/>
        <v>0</v>
      </c>
      <c r="M738" s="423" t="s">
        <v>262</v>
      </c>
      <c r="N738" s="605"/>
      <c r="O738" s="582"/>
      <c r="P738" s="582"/>
      <c r="Q738" s="582"/>
      <c r="R738" s="582"/>
      <c r="S738" s="583"/>
      <c r="T738" s="427"/>
      <c r="U738" s="177"/>
      <c r="V738" s="177"/>
      <c r="W738" s="177"/>
      <c r="X738" s="177"/>
      <c r="Y738" s="177"/>
      <c r="Z738" s="177"/>
    </row>
    <row r="739" spans="1:26" s="174" customFormat="1" ht="19.899999999999999" customHeight="1">
      <c r="A739" s="604"/>
      <c r="B739" s="698"/>
      <c r="C739" s="685"/>
      <c r="D739" s="603"/>
      <c r="E739" s="606"/>
      <c r="F739" s="196" t="s">
        <v>22</v>
      </c>
      <c r="G739" s="197">
        <v>9.5820000000000007</v>
      </c>
      <c r="H739" s="197"/>
      <c r="I739" s="198">
        <f t="shared" si="1916"/>
        <v>19.164999999999999</v>
      </c>
      <c r="J739" s="264"/>
      <c r="K739" s="198">
        <f t="shared" si="1811"/>
        <v>19.164999999999999</v>
      </c>
      <c r="L739" s="200">
        <f t="shared" si="1823"/>
        <v>0</v>
      </c>
      <c r="M739" s="423" t="s">
        <v>262</v>
      </c>
      <c r="N739" s="605"/>
      <c r="O739" s="582"/>
      <c r="P739" s="582"/>
      <c r="Q739" s="582"/>
      <c r="R739" s="582"/>
      <c r="S739" s="583"/>
      <c r="T739" s="427"/>
      <c r="U739" s="177"/>
      <c r="V739" s="177"/>
      <c r="W739" s="177"/>
      <c r="X739" s="177"/>
      <c r="Y739" s="177"/>
      <c r="Z739" s="177"/>
    </row>
    <row r="740" spans="1:26" s="174" customFormat="1" ht="19.899999999999999" customHeight="1">
      <c r="A740" s="604"/>
      <c r="B740" s="698"/>
      <c r="C740" s="685"/>
      <c r="D740" s="603" t="s">
        <v>304</v>
      </c>
      <c r="E740" s="606" t="s">
        <v>363</v>
      </c>
      <c r="F740" s="261" t="s">
        <v>388</v>
      </c>
      <c r="G740" s="197">
        <v>2.9359999999999999</v>
      </c>
      <c r="H740" s="197"/>
      <c r="I740" s="198">
        <f t="shared" ref="I740" si="1917">G740+H740</f>
        <v>2.9359999999999999</v>
      </c>
      <c r="J740" s="264">
        <v>0.49399999999999999</v>
      </c>
      <c r="K740" s="198">
        <f t="shared" si="1811"/>
        <v>2.4420000000000002</v>
      </c>
      <c r="L740" s="200">
        <v>0</v>
      </c>
      <c r="M740" s="423" t="s">
        <v>262</v>
      </c>
      <c r="N740" s="605">
        <f t="shared" ref="N740:O740" si="1918">G740+G741+G742</f>
        <v>33.361999999999995</v>
      </c>
      <c r="O740" s="582">
        <f t="shared" si="1918"/>
        <v>0</v>
      </c>
      <c r="P740" s="582">
        <f t="shared" ref="P740" si="1919">N740+O740</f>
        <v>33.361999999999995</v>
      </c>
      <c r="Q740" s="582">
        <f t="shared" ref="Q740" si="1920">J740+J741+J742</f>
        <v>0.49399999999999999</v>
      </c>
      <c r="R740" s="582">
        <f t="shared" ref="R740" si="1921">P740-Q740</f>
        <v>32.867999999999995</v>
      </c>
      <c r="S740" s="583">
        <f t="shared" ref="S740" si="1922">Q740/P740</f>
        <v>1.4807265751453752E-2</v>
      </c>
      <c r="T740" s="427"/>
      <c r="U740" s="177"/>
      <c r="V740" s="177"/>
      <c r="W740" s="177"/>
      <c r="X740" s="177"/>
      <c r="Y740" s="177"/>
      <c r="Z740" s="177"/>
    </row>
    <row r="741" spans="1:26" s="174" customFormat="1" ht="19.899999999999999" customHeight="1">
      <c r="A741" s="604"/>
      <c r="B741" s="698"/>
      <c r="C741" s="685"/>
      <c r="D741" s="603"/>
      <c r="E741" s="606"/>
      <c r="F741" s="196" t="s">
        <v>21</v>
      </c>
      <c r="G741" s="197">
        <v>13.744999999999999</v>
      </c>
      <c r="H741" s="197"/>
      <c r="I741" s="198">
        <f t="shared" ref="I741:I742" si="1923">G741+H741+K740</f>
        <v>16.186999999999998</v>
      </c>
      <c r="J741" s="264"/>
      <c r="K741" s="198">
        <f t="shared" si="1811"/>
        <v>16.186999999999998</v>
      </c>
      <c r="L741" s="200">
        <f t="shared" si="1823"/>
        <v>0</v>
      </c>
      <c r="M741" s="423" t="s">
        <v>262</v>
      </c>
      <c r="N741" s="605"/>
      <c r="O741" s="582"/>
      <c r="P741" s="582"/>
      <c r="Q741" s="582"/>
      <c r="R741" s="582"/>
      <c r="S741" s="583"/>
      <c r="T741" s="427"/>
      <c r="U741" s="177"/>
      <c r="V741" s="177"/>
      <c r="W741" s="177"/>
      <c r="X741" s="177"/>
      <c r="Y741" s="177"/>
      <c r="Z741" s="177"/>
    </row>
    <row r="742" spans="1:26" s="174" customFormat="1" ht="19.899999999999999" customHeight="1">
      <c r="A742" s="604"/>
      <c r="B742" s="698"/>
      <c r="C742" s="685"/>
      <c r="D742" s="603"/>
      <c r="E742" s="606"/>
      <c r="F742" s="196" t="s">
        <v>22</v>
      </c>
      <c r="G742" s="197">
        <v>16.681000000000001</v>
      </c>
      <c r="H742" s="197"/>
      <c r="I742" s="198">
        <f t="shared" si="1923"/>
        <v>32.867999999999995</v>
      </c>
      <c r="J742" s="264"/>
      <c r="K742" s="198">
        <f t="shared" si="1811"/>
        <v>32.867999999999995</v>
      </c>
      <c r="L742" s="200">
        <f t="shared" si="1823"/>
        <v>0</v>
      </c>
      <c r="M742" s="423" t="s">
        <v>262</v>
      </c>
      <c r="N742" s="605"/>
      <c r="O742" s="582"/>
      <c r="P742" s="582"/>
      <c r="Q742" s="582"/>
      <c r="R742" s="582"/>
      <c r="S742" s="583"/>
      <c r="T742" s="427"/>
      <c r="U742" s="177"/>
      <c r="V742" s="177"/>
      <c r="W742" s="177"/>
      <c r="X742" s="177"/>
      <c r="Y742" s="177"/>
      <c r="Z742" s="177"/>
    </row>
    <row r="743" spans="1:26" s="174" customFormat="1" ht="19.899999999999999" customHeight="1">
      <c r="A743" s="604"/>
      <c r="B743" s="698"/>
      <c r="C743" s="685"/>
      <c r="D743" s="603" t="s">
        <v>304</v>
      </c>
      <c r="E743" s="651" t="s">
        <v>402</v>
      </c>
      <c r="F743" s="261" t="s">
        <v>388</v>
      </c>
      <c r="G743" s="197">
        <v>0.27700000000000002</v>
      </c>
      <c r="H743" s="197"/>
      <c r="I743" s="198">
        <f t="shared" ref="I743" si="1924">G743+H743</f>
        <v>0.27700000000000002</v>
      </c>
      <c r="J743" s="264"/>
      <c r="K743" s="198">
        <f t="shared" si="1811"/>
        <v>0.27700000000000002</v>
      </c>
      <c r="L743" s="200">
        <v>0</v>
      </c>
      <c r="M743" s="423" t="s">
        <v>262</v>
      </c>
      <c r="N743" s="605">
        <f>G743+G744+G745</f>
        <v>3.149</v>
      </c>
      <c r="O743" s="582">
        <f>H743+H744+H745</f>
        <v>0</v>
      </c>
      <c r="P743" s="582">
        <f>N743+O743</f>
        <v>3.149</v>
      </c>
      <c r="Q743" s="582">
        <f>J743+J744+J745</f>
        <v>0</v>
      </c>
      <c r="R743" s="582">
        <f>P743-Q743</f>
        <v>3.149</v>
      </c>
      <c r="S743" s="583">
        <f>Q743/P743</f>
        <v>0</v>
      </c>
      <c r="T743" s="427"/>
      <c r="U743" s="177"/>
      <c r="V743" s="177"/>
      <c r="W743" s="177"/>
      <c r="X743" s="177"/>
      <c r="Y743" s="177"/>
      <c r="Z743" s="177"/>
    </row>
    <row r="744" spans="1:26" s="174" customFormat="1" ht="19.899999999999999" customHeight="1">
      <c r="A744" s="604"/>
      <c r="B744" s="698"/>
      <c r="C744" s="685"/>
      <c r="D744" s="603"/>
      <c r="E744" s="651"/>
      <c r="F744" s="196" t="s">
        <v>21</v>
      </c>
      <c r="G744" s="197">
        <v>1.2969999999999999</v>
      </c>
      <c r="H744" s="197"/>
      <c r="I744" s="198">
        <f t="shared" ref="I744:I745" si="1925">G744+H744+K743</f>
        <v>1.5739999999999998</v>
      </c>
      <c r="J744" s="264"/>
      <c r="K744" s="198">
        <f t="shared" si="1811"/>
        <v>1.5739999999999998</v>
      </c>
      <c r="L744" s="200">
        <f t="shared" si="1823"/>
        <v>0</v>
      </c>
      <c r="M744" s="423" t="s">
        <v>262</v>
      </c>
      <c r="N744" s="605"/>
      <c r="O744" s="582"/>
      <c r="P744" s="582"/>
      <c r="Q744" s="582"/>
      <c r="R744" s="582"/>
      <c r="S744" s="583"/>
      <c r="T744" s="427"/>
      <c r="U744" s="177"/>
      <c r="V744" s="177"/>
      <c r="W744" s="177"/>
      <c r="X744" s="177"/>
      <c r="Y744" s="177"/>
      <c r="Z744" s="177"/>
    </row>
    <row r="745" spans="1:26" s="174" customFormat="1" ht="19.899999999999999" customHeight="1">
      <c r="A745" s="604"/>
      <c r="B745" s="698"/>
      <c r="C745" s="685"/>
      <c r="D745" s="603"/>
      <c r="E745" s="651"/>
      <c r="F745" s="196" t="s">
        <v>22</v>
      </c>
      <c r="G745" s="197">
        <v>1.575</v>
      </c>
      <c r="H745" s="197"/>
      <c r="I745" s="198">
        <f t="shared" si="1925"/>
        <v>3.149</v>
      </c>
      <c r="J745" s="264"/>
      <c r="K745" s="198">
        <f t="shared" si="1811"/>
        <v>3.149</v>
      </c>
      <c r="L745" s="200">
        <f t="shared" si="1823"/>
        <v>0</v>
      </c>
      <c r="M745" s="423" t="s">
        <v>262</v>
      </c>
      <c r="N745" s="605"/>
      <c r="O745" s="582"/>
      <c r="P745" s="582"/>
      <c r="Q745" s="582"/>
      <c r="R745" s="582"/>
      <c r="S745" s="583"/>
      <c r="T745" s="427"/>
      <c r="U745" s="177"/>
      <c r="V745" s="177"/>
      <c r="W745" s="177"/>
      <c r="X745" s="177"/>
      <c r="Y745" s="177"/>
      <c r="Z745" s="177"/>
    </row>
    <row r="746" spans="1:26" s="174" customFormat="1" ht="19.899999999999999" customHeight="1">
      <c r="A746" s="604"/>
      <c r="B746" s="698"/>
      <c r="C746" s="685"/>
      <c r="D746" s="603" t="s">
        <v>304</v>
      </c>
      <c r="E746" s="606" t="s">
        <v>403</v>
      </c>
      <c r="F746" s="261" t="s">
        <v>388</v>
      </c>
      <c r="G746" s="197">
        <v>1.1859999999999999</v>
      </c>
      <c r="H746" s="197"/>
      <c r="I746" s="198">
        <f t="shared" ref="I746" si="1926">G746+H746</f>
        <v>1.1859999999999999</v>
      </c>
      <c r="J746" s="264"/>
      <c r="K746" s="198">
        <f t="shared" si="1811"/>
        <v>1.1859999999999999</v>
      </c>
      <c r="L746" s="200">
        <v>0</v>
      </c>
      <c r="M746" s="423" t="s">
        <v>262</v>
      </c>
      <c r="N746" s="605">
        <f t="shared" ref="N746:O746" si="1927">G746+G747+G748</f>
        <v>13.474</v>
      </c>
      <c r="O746" s="582">
        <f t="shared" si="1927"/>
        <v>0</v>
      </c>
      <c r="P746" s="582">
        <f t="shared" ref="P746" si="1928">N746+O746</f>
        <v>13.474</v>
      </c>
      <c r="Q746" s="582">
        <f t="shared" ref="Q746" si="1929">J746+J747+J748</f>
        <v>0</v>
      </c>
      <c r="R746" s="582">
        <f t="shared" ref="R746" si="1930">P746-Q746</f>
        <v>13.474</v>
      </c>
      <c r="S746" s="583">
        <f t="shared" ref="S746" si="1931">Q746/P746</f>
        <v>0</v>
      </c>
      <c r="T746" s="427"/>
      <c r="U746" s="177"/>
      <c r="V746" s="177"/>
      <c r="W746" s="177"/>
      <c r="X746" s="177"/>
      <c r="Y746" s="177"/>
      <c r="Z746" s="177"/>
    </row>
    <row r="747" spans="1:26" s="174" customFormat="1" ht="19.899999999999999" customHeight="1">
      <c r="A747" s="604"/>
      <c r="B747" s="698"/>
      <c r="C747" s="685"/>
      <c r="D747" s="603"/>
      <c r="E747" s="606"/>
      <c r="F747" s="196" t="s">
        <v>21</v>
      </c>
      <c r="G747" s="197">
        <v>5.5510000000000002</v>
      </c>
      <c r="H747" s="197"/>
      <c r="I747" s="198">
        <f t="shared" ref="I747:I748" si="1932">G747+H747+K746</f>
        <v>6.7370000000000001</v>
      </c>
      <c r="J747" s="264"/>
      <c r="K747" s="198">
        <f t="shared" si="1811"/>
        <v>6.7370000000000001</v>
      </c>
      <c r="L747" s="200">
        <f t="shared" si="1823"/>
        <v>0</v>
      </c>
      <c r="M747" s="423" t="s">
        <v>262</v>
      </c>
      <c r="N747" s="605"/>
      <c r="O747" s="582"/>
      <c r="P747" s="582"/>
      <c r="Q747" s="582"/>
      <c r="R747" s="582"/>
      <c r="S747" s="583"/>
      <c r="T747" s="427"/>
      <c r="U747" s="177"/>
      <c r="V747" s="177"/>
      <c r="W747" s="177"/>
      <c r="X747" s="177"/>
      <c r="Y747" s="177"/>
      <c r="Z747" s="177"/>
    </row>
    <row r="748" spans="1:26" s="174" customFormat="1" ht="19.899999999999999" customHeight="1">
      <c r="A748" s="604"/>
      <c r="B748" s="698"/>
      <c r="C748" s="685"/>
      <c r="D748" s="603"/>
      <c r="E748" s="606"/>
      <c r="F748" s="196" t="s">
        <v>22</v>
      </c>
      <c r="G748" s="197">
        <v>6.7370000000000001</v>
      </c>
      <c r="H748" s="197"/>
      <c r="I748" s="198">
        <f t="shared" si="1932"/>
        <v>13.474</v>
      </c>
      <c r="J748" s="264"/>
      <c r="K748" s="198">
        <f t="shared" si="1811"/>
        <v>13.474</v>
      </c>
      <c r="L748" s="200">
        <f t="shared" si="1823"/>
        <v>0</v>
      </c>
      <c r="M748" s="423" t="s">
        <v>262</v>
      </c>
      <c r="N748" s="605"/>
      <c r="O748" s="582"/>
      <c r="P748" s="582"/>
      <c r="Q748" s="582"/>
      <c r="R748" s="582"/>
      <c r="S748" s="583"/>
      <c r="T748" s="427"/>
      <c r="U748" s="177"/>
      <c r="V748" s="177"/>
      <c r="W748" s="177"/>
      <c r="X748" s="177"/>
      <c r="Y748" s="177"/>
      <c r="Z748" s="177"/>
    </row>
    <row r="749" spans="1:26" s="174" customFormat="1" ht="19.899999999999999" customHeight="1">
      <c r="A749" s="604"/>
      <c r="B749" s="698"/>
      <c r="C749" s="685"/>
      <c r="D749" s="603" t="s">
        <v>304</v>
      </c>
      <c r="E749" s="606" t="s">
        <v>108</v>
      </c>
      <c r="F749" s="261" t="s">
        <v>388</v>
      </c>
      <c r="G749" s="197">
        <v>2.6960000000000002</v>
      </c>
      <c r="H749" s="197"/>
      <c r="I749" s="198">
        <f t="shared" ref="I749" si="1933">G749+H749</f>
        <v>2.6960000000000002</v>
      </c>
      <c r="J749" s="264"/>
      <c r="K749" s="198">
        <f t="shared" si="1811"/>
        <v>2.6960000000000002</v>
      </c>
      <c r="L749" s="200">
        <v>0</v>
      </c>
      <c r="M749" s="423" t="s">
        <v>262</v>
      </c>
      <c r="N749" s="605">
        <f t="shared" ref="N749:O749" si="1934">G749+G750+G751</f>
        <v>30.635999999999999</v>
      </c>
      <c r="O749" s="582">
        <f t="shared" si="1934"/>
        <v>0</v>
      </c>
      <c r="P749" s="582">
        <f t="shared" ref="P749" si="1935">N749+O749</f>
        <v>30.635999999999999</v>
      </c>
      <c r="Q749" s="582">
        <f t="shared" ref="Q749" si="1936">J749+J750+J751</f>
        <v>0</v>
      </c>
      <c r="R749" s="582">
        <f t="shared" ref="R749" si="1937">P749-Q749</f>
        <v>30.635999999999999</v>
      </c>
      <c r="S749" s="583">
        <f t="shared" ref="S749" si="1938">Q749/P749</f>
        <v>0</v>
      </c>
      <c r="T749" s="427"/>
      <c r="U749" s="177"/>
      <c r="V749" s="177"/>
      <c r="W749" s="177"/>
      <c r="X749" s="177"/>
      <c r="Y749" s="177"/>
      <c r="Z749" s="177"/>
    </row>
    <row r="750" spans="1:26" s="174" customFormat="1" ht="19.899999999999999" customHeight="1">
      <c r="A750" s="604"/>
      <c r="B750" s="698"/>
      <c r="C750" s="685"/>
      <c r="D750" s="603"/>
      <c r="E750" s="606"/>
      <c r="F750" s="196" t="s">
        <v>21</v>
      </c>
      <c r="G750" s="197">
        <v>12.622</v>
      </c>
      <c r="H750" s="198"/>
      <c r="I750" s="198">
        <f t="shared" ref="I750:I751" si="1939">G750+H750+K749</f>
        <v>15.318</v>
      </c>
      <c r="J750" s="264"/>
      <c r="K750" s="198">
        <f t="shared" ref="K750:K812" si="1940">I750-J750</f>
        <v>15.318</v>
      </c>
      <c r="L750" s="200">
        <f t="shared" ref="L750:L811" si="1941">J750/I750</f>
        <v>0</v>
      </c>
      <c r="M750" s="423" t="s">
        <v>262</v>
      </c>
      <c r="N750" s="605"/>
      <c r="O750" s="582"/>
      <c r="P750" s="582"/>
      <c r="Q750" s="582"/>
      <c r="R750" s="582"/>
      <c r="S750" s="583"/>
      <c r="T750" s="427"/>
      <c r="U750" s="177"/>
      <c r="V750" s="177"/>
      <c r="W750" s="177"/>
      <c r="X750" s="177"/>
      <c r="Y750" s="177"/>
      <c r="Z750" s="177"/>
    </row>
    <row r="751" spans="1:26" s="174" customFormat="1" ht="19.899999999999999" customHeight="1">
      <c r="A751" s="604"/>
      <c r="B751" s="698"/>
      <c r="C751" s="685"/>
      <c r="D751" s="603"/>
      <c r="E751" s="606"/>
      <c r="F751" s="196" t="s">
        <v>22</v>
      </c>
      <c r="G751" s="197">
        <v>15.318</v>
      </c>
      <c r="H751" s="197"/>
      <c r="I751" s="198">
        <f t="shared" si="1939"/>
        <v>30.635999999999999</v>
      </c>
      <c r="J751" s="264"/>
      <c r="K751" s="198">
        <f t="shared" si="1940"/>
        <v>30.635999999999999</v>
      </c>
      <c r="L751" s="200">
        <f t="shared" si="1941"/>
        <v>0</v>
      </c>
      <c r="M751" s="423" t="s">
        <v>262</v>
      </c>
      <c r="N751" s="605"/>
      <c r="O751" s="582"/>
      <c r="P751" s="582"/>
      <c r="Q751" s="582"/>
      <c r="R751" s="582"/>
      <c r="S751" s="583"/>
      <c r="T751" s="427"/>
      <c r="U751" s="177"/>
      <c r="V751" s="177"/>
      <c r="W751" s="177"/>
      <c r="X751" s="177"/>
      <c r="Y751" s="177"/>
      <c r="Z751" s="177"/>
    </row>
    <row r="752" spans="1:26" s="174" customFormat="1" ht="19.899999999999999" customHeight="1">
      <c r="A752" s="604"/>
      <c r="B752" s="698"/>
      <c r="C752" s="685"/>
      <c r="D752" s="603" t="s">
        <v>304</v>
      </c>
      <c r="E752" s="606" t="s">
        <v>404</v>
      </c>
      <c r="F752" s="261" t="s">
        <v>388</v>
      </c>
      <c r="G752" s="197">
        <v>2.181</v>
      </c>
      <c r="H752" s="197"/>
      <c r="I752" s="198">
        <f t="shared" ref="I752" si="1942">G752+H752</f>
        <v>2.181</v>
      </c>
      <c r="J752" s="264"/>
      <c r="K752" s="198">
        <f t="shared" si="1940"/>
        <v>2.181</v>
      </c>
      <c r="L752" s="200">
        <v>0</v>
      </c>
      <c r="M752" s="423" t="s">
        <v>262</v>
      </c>
      <c r="N752" s="605">
        <f t="shared" ref="N752:O752" si="1943">G752+G753+G754</f>
        <v>24.782000000000004</v>
      </c>
      <c r="O752" s="582">
        <f t="shared" si="1943"/>
        <v>0</v>
      </c>
      <c r="P752" s="582">
        <f t="shared" ref="P752" si="1944">N752+O752</f>
        <v>24.782000000000004</v>
      </c>
      <c r="Q752" s="582">
        <f t="shared" ref="Q752" si="1945">J752+J753+J754</f>
        <v>0</v>
      </c>
      <c r="R752" s="582">
        <f t="shared" ref="R752" si="1946">P752-Q752</f>
        <v>24.782000000000004</v>
      </c>
      <c r="S752" s="583">
        <f t="shared" ref="S752" si="1947">Q752/P752</f>
        <v>0</v>
      </c>
      <c r="T752" s="427"/>
      <c r="U752" s="177"/>
      <c r="V752" s="177"/>
      <c r="W752" s="177"/>
      <c r="X752" s="177"/>
      <c r="Y752" s="177"/>
      <c r="Z752" s="177"/>
    </row>
    <row r="753" spans="1:26" s="174" customFormat="1" ht="19.899999999999999" customHeight="1">
      <c r="A753" s="604"/>
      <c r="B753" s="698"/>
      <c r="C753" s="685"/>
      <c r="D753" s="603"/>
      <c r="E753" s="606"/>
      <c r="F753" s="196" t="s">
        <v>21</v>
      </c>
      <c r="G753" s="197">
        <v>10.210000000000001</v>
      </c>
      <c r="H753" s="197"/>
      <c r="I753" s="198">
        <f t="shared" ref="I753:I754" si="1948">G753+H753+K752</f>
        <v>12.391000000000002</v>
      </c>
      <c r="J753" s="264"/>
      <c r="K753" s="198">
        <f t="shared" si="1940"/>
        <v>12.391000000000002</v>
      </c>
      <c r="L753" s="200">
        <f t="shared" si="1941"/>
        <v>0</v>
      </c>
      <c r="M753" s="423" t="s">
        <v>262</v>
      </c>
      <c r="N753" s="605"/>
      <c r="O753" s="582"/>
      <c r="P753" s="582"/>
      <c r="Q753" s="582"/>
      <c r="R753" s="582"/>
      <c r="S753" s="583"/>
      <c r="T753" s="427"/>
      <c r="U753" s="177"/>
      <c r="V753" s="177"/>
      <c r="W753" s="177"/>
      <c r="X753" s="177"/>
      <c r="Y753" s="177"/>
      <c r="Z753" s="177"/>
    </row>
    <row r="754" spans="1:26" s="174" customFormat="1" ht="19.899999999999999" customHeight="1">
      <c r="A754" s="604"/>
      <c r="B754" s="698"/>
      <c r="C754" s="685"/>
      <c r="D754" s="603"/>
      <c r="E754" s="606"/>
      <c r="F754" s="196" t="s">
        <v>22</v>
      </c>
      <c r="G754" s="197">
        <v>12.391</v>
      </c>
      <c r="H754" s="197"/>
      <c r="I754" s="198">
        <f t="shared" si="1948"/>
        <v>24.782000000000004</v>
      </c>
      <c r="J754" s="264"/>
      <c r="K754" s="198">
        <f t="shared" si="1940"/>
        <v>24.782000000000004</v>
      </c>
      <c r="L754" s="200">
        <f t="shared" si="1941"/>
        <v>0</v>
      </c>
      <c r="M754" s="423" t="s">
        <v>262</v>
      </c>
      <c r="N754" s="605"/>
      <c r="O754" s="582"/>
      <c r="P754" s="582"/>
      <c r="Q754" s="582"/>
      <c r="R754" s="582"/>
      <c r="S754" s="583"/>
      <c r="T754" s="427"/>
      <c r="U754" s="177"/>
      <c r="V754" s="177"/>
      <c r="W754" s="177"/>
      <c r="X754" s="177"/>
      <c r="Y754" s="177"/>
      <c r="Z754" s="177"/>
    </row>
    <row r="755" spans="1:26" s="174" customFormat="1" ht="19.899999999999999" customHeight="1">
      <c r="A755" s="604"/>
      <c r="B755" s="698"/>
      <c r="C755" s="685"/>
      <c r="D755" s="603" t="s">
        <v>304</v>
      </c>
      <c r="E755" s="606" t="s">
        <v>364</v>
      </c>
      <c r="F755" s="261" t="s">
        <v>388</v>
      </c>
      <c r="G755" s="197">
        <v>2.9159999999999999</v>
      </c>
      <c r="H755" s="197"/>
      <c r="I755" s="198">
        <f t="shared" ref="I755" si="1949">G755+H755</f>
        <v>2.9159999999999999</v>
      </c>
      <c r="J755" s="264"/>
      <c r="K755" s="198">
        <f t="shared" si="1940"/>
        <v>2.9159999999999999</v>
      </c>
      <c r="L755" s="200">
        <v>0</v>
      </c>
      <c r="M755" s="423" t="s">
        <v>262</v>
      </c>
      <c r="N755" s="605">
        <f t="shared" ref="N755:O755" si="1950">G755+G756+G757</f>
        <v>33.137999999999998</v>
      </c>
      <c r="O755" s="582">
        <f t="shared" si="1950"/>
        <v>0</v>
      </c>
      <c r="P755" s="582">
        <f t="shared" ref="P755" si="1951">N755+O755</f>
        <v>33.137999999999998</v>
      </c>
      <c r="Q755" s="582">
        <f>J755+J756+J757</f>
        <v>0</v>
      </c>
      <c r="R755" s="582">
        <f t="shared" ref="R755" si="1952">P755-Q755</f>
        <v>33.137999999999998</v>
      </c>
      <c r="S755" s="583">
        <f t="shared" ref="S755" si="1953">Q755/P755</f>
        <v>0</v>
      </c>
      <c r="T755" s="427"/>
      <c r="U755" s="177"/>
      <c r="V755" s="177"/>
      <c r="W755" s="177"/>
      <c r="X755" s="177"/>
      <c r="Y755" s="177"/>
      <c r="Z755" s="177"/>
    </row>
    <row r="756" spans="1:26" s="174" customFormat="1" ht="19.899999999999999" customHeight="1">
      <c r="A756" s="604"/>
      <c r="B756" s="698"/>
      <c r="C756" s="685"/>
      <c r="D756" s="603"/>
      <c r="E756" s="606"/>
      <c r="F756" s="196" t="s">
        <v>21</v>
      </c>
      <c r="G756" s="197">
        <v>13.653</v>
      </c>
      <c r="H756" s="197"/>
      <c r="I756" s="198">
        <f t="shared" ref="I756:I757" si="1954">G756+H756+K755</f>
        <v>16.568999999999999</v>
      </c>
      <c r="J756" s="264"/>
      <c r="K756" s="198">
        <f t="shared" si="1940"/>
        <v>16.568999999999999</v>
      </c>
      <c r="L756" s="200">
        <f t="shared" si="1941"/>
        <v>0</v>
      </c>
      <c r="M756" s="423" t="s">
        <v>262</v>
      </c>
      <c r="N756" s="605"/>
      <c r="O756" s="582"/>
      <c r="P756" s="582"/>
      <c r="Q756" s="582"/>
      <c r="R756" s="582"/>
      <c r="S756" s="583"/>
      <c r="T756" s="427"/>
      <c r="U756" s="177"/>
      <c r="V756" s="177"/>
      <c r="W756" s="177"/>
      <c r="X756" s="177"/>
      <c r="Y756" s="177"/>
      <c r="Z756" s="177"/>
    </row>
    <row r="757" spans="1:26" s="174" customFormat="1" ht="19.899999999999999" customHeight="1">
      <c r="A757" s="604"/>
      <c r="B757" s="698"/>
      <c r="C757" s="685"/>
      <c r="D757" s="603"/>
      <c r="E757" s="606"/>
      <c r="F757" s="196" t="s">
        <v>22</v>
      </c>
      <c r="G757" s="197">
        <v>16.568999999999999</v>
      </c>
      <c r="H757" s="197"/>
      <c r="I757" s="198">
        <f t="shared" si="1954"/>
        <v>33.137999999999998</v>
      </c>
      <c r="J757" s="264"/>
      <c r="K757" s="198">
        <f t="shared" si="1940"/>
        <v>33.137999999999998</v>
      </c>
      <c r="L757" s="200">
        <f t="shared" si="1941"/>
        <v>0</v>
      </c>
      <c r="M757" s="423" t="s">
        <v>262</v>
      </c>
      <c r="N757" s="605"/>
      <c r="O757" s="582"/>
      <c r="P757" s="582"/>
      <c r="Q757" s="582"/>
      <c r="R757" s="582"/>
      <c r="S757" s="583"/>
      <c r="T757" s="427"/>
      <c r="U757" s="177"/>
      <c r="V757" s="177"/>
      <c r="W757" s="177"/>
      <c r="X757" s="177"/>
      <c r="Y757" s="177"/>
      <c r="Z757" s="177"/>
    </row>
    <row r="758" spans="1:26" s="174" customFormat="1" ht="19.899999999999999" customHeight="1">
      <c r="A758" s="604"/>
      <c r="B758" s="698"/>
      <c r="C758" s="685"/>
      <c r="D758" s="603" t="s">
        <v>304</v>
      </c>
      <c r="E758" s="615" t="s">
        <v>365</v>
      </c>
      <c r="F758" s="261" t="s">
        <v>388</v>
      </c>
      <c r="G758" s="197">
        <v>3.367</v>
      </c>
      <c r="H758" s="197"/>
      <c r="I758" s="198">
        <f t="shared" ref="I758" si="1955">G758+H758</f>
        <v>3.367</v>
      </c>
      <c r="J758" s="264">
        <v>0.49199999999999999</v>
      </c>
      <c r="K758" s="198">
        <f t="shared" si="1940"/>
        <v>2.875</v>
      </c>
      <c r="L758" s="200">
        <v>0</v>
      </c>
      <c r="M758" s="423" t="s">
        <v>262</v>
      </c>
      <c r="N758" s="605">
        <f t="shared" ref="N758" si="1956">G758+G759+G760</f>
        <v>38.262</v>
      </c>
      <c r="O758" s="582">
        <f t="shared" ref="O758" si="1957">H758+H759+H760</f>
        <v>0</v>
      </c>
      <c r="P758" s="582">
        <f t="shared" ref="P758" si="1958">N758+O758</f>
        <v>38.262</v>
      </c>
      <c r="Q758" s="582">
        <f t="shared" ref="Q758" si="1959">J758+J759+J760</f>
        <v>0.49199999999999999</v>
      </c>
      <c r="R758" s="582">
        <f t="shared" ref="R758" si="1960">P758-Q758</f>
        <v>37.770000000000003</v>
      </c>
      <c r="S758" s="583">
        <f t="shared" ref="S758" si="1961">Q758/P758</f>
        <v>1.2858710992629764E-2</v>
      </c>
      <c r="T758" s="427"/>
      <c r="U758" s="177"/>
      <c r="V758" s="177"/>
      <c r="W758" s="177"/>
      <c r="X758" s="177"/>
      <c r="Y758" s="177"/>
      <c r="Z758" s="177"/>
    </row>
    <row r="759" spans="1:26" s="174" customFormat="1" ht="19.899999999999999" customHeight="1">
      <c r="A759" s="604"/>
      <c r="B759" s="698"/>
      <c r="C759" s="685"/>
      <c r="D759" s="603"/>
      <c r="E759" s="616"/>
      <c r="F759" s="196" t="s">
        <v>21</v>
      </c>
      <c r="G759" s="197">
        <v>15.763999999999999</v>
      </c>
      <c r="H759" s="197"/>
      <c r="I759" s="198">
        <f t="shared" ref="I759:I760" si="1962">G759+H759+K758</f>
        <v>18.638999999999999</v>
      </c>
      <c r="J759" s="264"/>
      <c r="K759" s="198">
        <f t="shared" si="1940"/>
        <v>18.638999999999999</v>
      </c>
      <c r="L759" s="200">
        <f t="shared" si="1941"/>
        <v>0</v>
      </c>
      <c r="M759" s="423" t="s">
        <v>262</v>
      </c>
      <c r="N759" s="605"/>
      <c r="O759" s="582"/>
      <c r="P759" s="582"/>
      <c r="Q759" s="582"/>
      <c r="R759" s="582"/>
      <c r="S759" s="583"/>
      <c r="T759" s="427"/>
      <c r="U759" s="177"/>
      <c r="V759" s="177"/>
      <c r="W759" s="177"/>
      <c r="X759" s="177"/>
      <c r="Y759" s="177"/>
      <c r="Z759" s="177"/>
    </row>
    <row r="760" spans="1:26" s="174" customFormat="1" ht="19.899999999999999" customHeight="1">
      <c r="A760" s="604"/>
      <c r="B760" s="698"/>
      <c r="C760" s="685"/>
      <c r="D760" s="603"/>
      <c r="E760" s="617"/>
      <c r="F760" s="196" t="s">
        <v>22</v>
      </c>
      <c r="G760" s="197">
        <v>19.131</v>
      </c>
      <c r="H760" s="197"/>
      <c r="I760" s="198">
        <f t="shared" si="1962"/>
        <v>37.769999999999996</v>
      </c>
      <c r="J760" s="264"/>
      <c r="K760" s="198">
        <f t="shared" si="1940"/>
        <v>37.769999999999996</v>
      </c>
      <c r="L760" s="200">
        <f t="shared" si="1941"/>
        <v>0</v>
      </c>
      <c r="M760" s="423" t="s">
        <v>262</v>
      </c>
      <c r="N760" s="605"/>
      <c r="O760" s="582"/>
      <c r="P760" s="582"/>
      <c r="Q760" s="582"/>
      <c r="R760" s="582"/>
      <c r="S760" s="583"/>
      <c r="T760" s="427"/>
      <c r="U760" s="177"/>
      <c r="V760" s="177"/>
      <c r="W760" s="177"/>
      <c r="X760" s="177"/>
      <c r="Y760" s="177"/>
      <c r="Z760" s="177"/>
    </row>
    <row r="761" spans="1:26" s="174" customFormat="1" ht="19.899999999999999" customHeight="1">
      <c r="A761" s="604"/>
      <c r="B761" s="698"/>
      <c r="C761" s="685"/>
      <c r="D761" s="603" t="s">
        <v>304</v>
      </c>
      <c r="E761" s="606" t="s">
        <v>366</v>
      </c>
      <c r="F761" s="261" t="s">
        <v>388</v>
      </c>
      <c r="G761" s="197">
        <v>0.47399999999999998</v>
      </c>
      <c r="H761" s="197"/>
      <c r="I761" s="198">
        <f t="shared" ref="I761" si="1963">G761+H761</f>
        <v>0.47399999999999998</v>
      </c>
      <c r="J761" s="264"/>
      <c r="K761" s="198">
        <f t="shared" si="1940"/>
        <v>0.47399999999999998</v>
      </c>
      <c r="L761" s="200">
        <v>0</v>
      </c>
      <c r="M761" s="423" t="s">
        <v>262</v>
      </c>
      <c r="N761" s="605">
        <f t="shared" ref="N761" si="1964">G761+G762+G763</f>
        <v>5.3840000000000003</v>
      </c>
      <c r="O761" s="582">
        <f t="shared" ref="O761" si="1965">H761+H762+H763</f>
        <v>0</v>
      </c>
      <c r="P761" s="582">
        <f t="shared" ref="P761" si="1966">N761+O761</f>
        <v>5.3840000000000003</v>
      </c>
      <c r="Q761" s="582">
        <f t="shared" ref="Q761" si="1967">J761+J762+J763</f>
        <v>0</v>
      </c>
      <c r="R761" s="582">
        <f t="shared" ref="R761" si="1968">P761-Q761</f>
        <v>5.3840000000000003</v>
      </c>
      <c r="S761" s="583">
        <f t="shared" ref="S761" si="1969">Q761/P761</f>
        <v>0</v>
      </c>
      <c r="T761" s="427"/>
      <c r="U761" s="177"/>
      <c r="V761" s="177"/>
      <c r="W761" s="177"/>
      <c r="X761" s="177"/>
      <c r="Y761" s="177"/>
      <c r="Z761" s="177"/>
    </row>
    <row r="762" spans="1:26" s="174" customFormat="1" ht="19.899999999999999" customHeight="1">
      <c r="A762" s="604"/>
      <c r="B762" s="698"/>
      <c r="C762" s="685"/>
      <c r="D762" s="603"/>
      <c r="E762" s="606"/>
      <c r="F762" s="196" t="s">
        <v>21</v>
      </c>
      <c r="G762" s="197">
        <v>2.218</v>
      </c>
      <c r="H762" s="197"/>
      <c r="I762" s="198">
        <f t="shared" ref="I762:I763" si="1970">G762+H762+K761</f>
        <v>2.6920000000000002</v>
      </c>
      <c r="J762" s="264"/>
      <c r="K762" s="198">
        <f t="shared" si="1940"/>
        <v>2.6920000000000002</v>
      </c>
      <c r="L762" s="200">
        <f t="shared" si="1941"/>
        <v>0</v>
      </c>
      <c r="M762" s="423" t="s">
        <v>262</v>
      </c>
      <c r="N762" s="605"/>
      <c r="O762" s="582"/>
      <c r="P762" s="582"/>
      <c r="Q762" s="582"/>
      <c r="R762" s="582"/>
      <c r="S762" s="583"/>
      <c r="T762" s="427"/>
      <c r="U762" s="177"/>
      <c r="V762" s="177"/>
      <c r="W762" s="177"/>
      <c r="X762" s="177"/>
      <c r="Y762" s="177"/>
      <c r="Z762" s="177"/>
    </row>
    <row r="763" spans="1:26" s="174" customFormat="1" ht="19.899999999999999" customHeight="1">
      <c r="A763" s="604"/>
      <c r="B763" s="698"/>
      <c r="C763" s="685"/>
      <c r="D763" s="603"/>
      <c r="E763" s="606"/>
      <c r="F763" s="196" t="s">
        <v>22</v>
      </c>
      <c r="G763" s="197">
        <v>2.6920000000000002</v>
      </c>
      <c r="H763" s="197"/>
      <c r="I763" s="198">
        <f t="shared" si="1970"/>
        <v>5.3840000000000003</v>
      </c>
      <c r="J763" s="264"/>
      <c r="K763" s="198">
        <f t="shared" si="1940"/>
        <v>5.3840000000000003</v>
      </c>
      <c r="L763" s="200">
        <f t="shared" si="1941"/>
        <v>0</v>
      </c>
      <c r="M763" s="423" t="s">
        <v>262</v>
      </c>
      <c r="N763" s="605"/>
      <c r="O763" s="582"/>
      <c r="P763" s="582"/>
      <c r="Q763" s="582"/>
      <c r="R763" s="582"/>
      <c r="S763" s="583"/>
      <c r="T763" s="427"/>
      <c r="U763" s="177"/>
      <c r="V763" s="177"/>
      <c r="W763" s="177"/>
      <c r="X763" s="177"/>
      <c r="Y763" s="177"/>
      <c r="Z763" s="177"/>
    </row>
    <row r="764" spans="1:26" s="174" customFormat="1" ht="19.899999999999999" customHeight="1">
      <c r="A764" s="604"/>
      <c r="B764" s="698"/>
      <c r="C764" s="685"/>
      <c r="D764" s="603" t="s">
        <v>304</v>
      </c>
      <c r="E764" s="622" t="s">
        <v>405</v>
      </c>
      <c r="F764" s="261" t="s">
        <v>388</v>
      </c>
      <c r="G764" s="197">
        <v>0.49299999999999999</v>
      </c>
      <c r="H764" s="197"/>
      <c r="I764" s="198">
        <f t="shared" ref="I764" si="1971">G764+H764</f>
        <v>0.49299999999999999</v>
      </c>
      <c r="J764" s="264"/>
      <c r="K764" s="198">
        <f t="shared" si="1940"/>
        <v>0.49299999999999999</v>
      </c>
      <c r="L764" s="200">
        <v>0</v>
      </c>
      <c r="M764" s="423" t="s">
        <v>262</v>
      </c>
      <c r="N764" s="605">
        <f t="shared" ref="N764" si="1972">G764+G765+G766</f>
        <v>5.6069999999999993</v>
      </c>
      <c r="O764" s="582">
        <f t="shared" ref="O764" si="1973">H764+H765+H766</f>
        <v>0</v>
      </c>
      <c r="P764" s="582">
        <f t="shared" ref="P764" si="1974">N764+O764</f>
        <v>5.6069999999999993</v>
      </c>
      <c r="Q764" s="582">
        <f t="shared" ref="Q764" si="1975">J764+J765+J766</f>
        <v>0</v>
      </c>
      <c r="R764" s="582">
        <f t="shared" ref="R764" si="1976">P764-Q764</f>
        <v>5.6069999999999993</v>
      </c>
      <c r="S764" s="583">
        <f t="shared" ref="S764" si="1977">Q764/P764</f>
        <v>0</v>
      </c>
      <c r="T764" s="427"/>
      <c r="U764" s="177"/>
      <c r="V764" s="177"/>
      <c r="W764" s="177"/>
      <c r="X764" s="177"/>
      <c r="Y764" s="177"/>
      <c r="Z764" s="177"/>
    </row>
    <row r="765" spans="1:26" s="174" customFormat="1" ht="19.899999999999999" customHeight="1">
      <c r="A765" s="604"/>
      <c r="B765" s="698"/>
      <c r="C765" s="685"/>
      <c r="D765" s="603"/>
      <c r="E765" s="622"/>
      <c r="F765" s="196" t="s">
        <v>21</v>
      </c>
      <c r="G765" s="197">
        <v>2.31</v>
      </c>
      <c r="H765" s="197"/>
      <c r="I765" s="198">
        <f t="shared" ref="I765:I766" si="1978">G765+H765+K764</f>
        <v>2.8029999999999999</v>
      </c>
      <c r="J765" s="264"/>
      <c r="K765" s="198">
        <f t="shared" si="1940"/>
        <v>2.8029999999999999</v>
      </c>
      <c r="L765" s="200">
        <f t="shared" si="1941"/>
        <v>0</v>
      </c>
      <c r="M765" s="423" t="s">
        <v>262</v>
      </c>
      <c r="N765" s="605"/>
      <c r="O765" s="582"/>
      <c r="P765" s="582"/>
      <c r="Q765" s="582"/>
      <c r="R765" s="582"/>
      <c r="S765" s="583"/>
      <c r="T765" s="427"/>
      <c r="U765" s="177"/>
      <c r="V765" s="177"/>
      <c r="W765" s="177"/>
      <c r="X765" s="177"/>
      <c r="Y765" s="177"/>
      <c r="Z765" s="177"/>
    </row>
    <row r="766" spans="1:26" s="174" customFormat="1" ht="19.899999999999999" customHeight="1">
      <c r="A766" s="604"/>
      <c r="B766" s="698"/>
      <c r="C766" s="685"/>
      <c r="D766" s="603"/>
      <c r="E766" s="622"/>
      <c r="F766" s="196" t="s">
        <v>22</v>
      </c>
      <c r="G766" s="197">
        <v>2.8039999999999998</v>
      </c>
      <c r="H766" s="197"/>
      <c r="I766" s="198">
        <f t="shared" si="1978"/>
        <v>5.6069999999999993</v>
      </c>
      <c r="J766" s="264"/>
      <c r="K766" s="198">
        <f t="shared" si="1940"/>
        <v>5.6069999999999993</v>
      </c>
      <c r="L766" s="200">
        <f t="shared" si="1941"/>
        <v>0</v>
      </c>
      <c r="M766" s="423" t="s">
        <v>262</v>
      </c>
      <c r="N766" s="605"/>
      <c r="O766" s="582"/>
      <c r="P766" s="582"/>
      <c r="Q766" s="582"/>
      <c r="R766" s="582"/>
      <c r="S766" s="583"/>
      <c r="T766" s="427"/>
      <c r="U766" s="177"/>
      <c r="V766" s="177"/>
      <c r="W766" s="177"/>
      <c r="X766" s="177"/>
      <c r="Y766" s="177"/>
      <c r="Z766" s="177"/>
    </row>
    <row r="767" spans="1:26" s="174" customFormat="1" ht="19.899999999999999" customHeight="1">
      <c r="A767" s="604"/>
      <c r="B767" s="698"/>
      <c r="C767" s="685"/>
      <c r="D767" s="603" t="s">
        <v>304</v>
      </c>
      <c r="E767" s="606" t="s">
        <v>406</v>
      </c>
      <c r="F767" s="261" t="s">
        <v>388</v>
      </c>
      <c r="G767" s="197">
        <v>0.246</v>
      </c>
      <c r="H767" s="197"/>
      <c r="I767" s="198">
        <f t="shared" ref="I767" si="1979">G767+H767</f>
        <v>0.246</v>
      </c>
      <c r="J767" s="264"/>
      <c r="K767" s="198">
        <f t="shared" si="1940"/>
        <v>0.246</v>
      </c>
      <c r="L767" s="200">
        <v>0</v>
      </c>
      <c r="M767" s="423" t="s">
        <v>262</v>
      </c>
      <c r="N767" s="605">
        <f t="shared" ref="N767:O767" si="1980">G767+G768+G769</f>
        <v>2.7959999999999998</v>
      </c>
      <c r="O767" s="582">
        <f t="shared" si="1980"/>
        <v>0</v>
      </c>
      <c r="P767" s="582">
        <f t="shared" ref="P767" si="1981">N767+O767</f>
        <v>2.7959999999999998</v>
      </c>
      <c r="Q767" s="582">
        <f t="shared" ref="Q767" si="1982">J767+J768+J769</f>
        <v>0</v>
      </c>
      <c r="R767" s="582">
        <f t="shared" ref="R767" si="1983">P767-Q767</f>
        <v>2.7959999999999998</v>
      </c>
      <c r="S767" s="583">
        <f t="shared" ref="S767" si="1984">Q767/P767</f>
        <v>0</v>
      </c>
      <c r="T767" s="427"/>
      <c r="U767" s="177"/>
      <c r="V767" s="177"/>
      <c r="W767" s="177"/>
      <c r="X767" s="177"/>
      <c r="Y767" s="177"/>
      <c r="Z767" s="177"/>
    </row>
    <row r="768" spans="1:26" s="174" customFormat="1" ht="19.899999999999999" customHeight="1">
      <c r="A768" s="604"/>
      <c r="B768" s="698"/>
      <c r="C768" s="685"/>
      <c r="D768" s="603"/>
      <c r="E768" s="606"/>
      <c r="F768" s="196" t="s">
        <v>21</v>
      </c>
      <c r="G768" s="197">
        <v>1.1519999999999999</v>
      </c>
      <c r="H768" s="197"/>
      <c r="I768" s="198">
        <f t="shared" ref="I768:I769" si="1985">G768+H768+K767</f>
        <v>1.3979999999999999</v>
      </c>
      <c r="J768" s="264"/>
      <c r="K768" s="198">
        <f t="shared" si="1940"/>
        <v>1.3979999999999999</v>
      </c>
      <c r="L768" s="200">
        <f t="shared" si="1941"/>
        <v>0</v>
      </c>
      <c r="M768" s="423" t="s">
        <v>262</v>
      </c>
      <c r="N768" s="605"/>
      <c r="O768" s="582"/>
      <c r="P768" s="582"/>
      <c r="Q768" s="582"/>
      <c r="R768" s="582"/>
      <c r="S768" s="583"/>
      <c r="T768" s="427"/>
      <c r="U768" s="177"/>
      <c r="V768" s="177"/>
      <c r="W768" s="177"/>
      <c r="X768" s="177"/>
      <c r="Y768" s="177"/>
      <c r="Z768" s="177"/>
    </row>
    <row r="769" spans="1:27" s="174" customFormat="1" ht="19.899999999999999" customHeight="1">
      <c r="A769" s="604"/>
      <c r="B769" s="698"/>
      <c r="C769" s="685"/>
      <c r="D769" s="603"/>
      <c r="E769" s="606"/>
      <c r="F769" s="196" t="s">
        <v>22</v>
      </c>
      <c r="G769" s="197">
        <v>1.3979999999999999</v>
      </c>
      <c r="H769" s="197"/>
      <c r="I769" s="198">
        <f t="shared" si="1985"/>
        <v>2.7959999999999998</v>
      </c>
      <c r="J769" s="264"/>
      <c r="K769" s="198">
        <f t="shared" si="1940"/>
        <v>2.7959999999999998</v>
      </c>
      <c r="L769" s="200">
        <f t="shared" si="1941"/>
        <v>0</v>
      </c>
      <c r="M769" s="423" t="s">
        <v>262</v>
      </c>
      <c r="N769" s="605"/>
      <c r="O769" s="582"/>
      <c r="P769" s="582"/>
      <c r="Q769" s="582"/>
      <c r="R769" s="582"/>
      <c r="S769" s="583"/>
      <c r="T769" s="429"/>
      <c r="U769" s="177"/>
      <c r="V769" s="177"/>
      <c r="W769" s="177"/>
      <c r="X769" s="177"/>
      <c r="Y769" s="177"/>
      <c r="Z769" s="177"/>
    </row>
    <row r="770" spans="1:27" s="246" customFormat="1" ht="19.899999999999999" customHeight="1">
      <c r="A770" s="257"/>
      <c r="B770" s="698"/>
      <c r="C770" s="685"/>
      <c r="D770" s="603" t="s">
        <v>304</v>
      </c>
      <c r="E770" s="606" t="s">
        <v>407</v>
      </c>
      <c r="F770" s="261" t="s">
        <v>388</v>
      </c>
      <c r="G770" s="197">
        <v>9.1319999999999997</v>
      </c>
      <c r="H770" s="197"/>
      <c r="I770" s="198">
        <f t="shared" ref="I770" si="1986">G770+H770</f>
        <v>9.1319999999999997</v>
      </c>
      <c r="J770" s="264"/>
      <c r="K770" s="198">
        <f t="shared" si="1940"/>
        <v>9.1319999999999997</v>
      </c>
      <c r="L770" s="200">
        <v>0</v>
      </c>
      <c r="M770" s="423" t="s">
        <v>262</v>
      </c>
      <c r="N770" s="605">
        <f>+G770+G771+G772</f>
        <v>103.771</v>
      </c>
      <c r="O770" s="582">
        <f>+H770+H771+H772</f>
        <v>0</v>
      </c>
      <c r="P770" s="582">
        <f t="shared" ref="P770" si="1987">N770+O770</f>
        <v>103.771</v>
      </c>
      <c r="Q770" s="582">
        <f>+J770+J771+J772</f>
        <v>0</v>
      </c>
      <c r="R770" s="582">
        <f>P770+-Q770</f>
        <v>103.771</v>
      </c>
      <c r="S770" s="600">
        <f>Q770/P770</f>
        <v>0</v>
      </c>
      <c r="T770" s="429"/>
      <c r="U770" s="177"/>
      <c r="V770" s="177"/>
      <c r="W770" s="177"/>
      <c r="X770" s="177"/>
      <c r="Y770" s="177"/>
      <c r="Z770" s="177"/>
    </row>
    <row r="771" spans="1:27" s="246" customFormat="1" ht="19.899999999999999" customHeight="1">
      <c r="A771" s="257"/>
      <c r="B771" s="698"/>
      <c r="C771" s="685"/>
      <c r="D771" s="603"/>
      <c r="E771" s="606"/>
      <c r="F771" s="196" t="s">
        <v>21</v>
      </c>
      <c r="G771" s="197">
        <v>42.755000000000003</v>
      </c>
      <c r="H771" s="197"/>
      <c r="I771" s="198">
        <f t="shared" ref="I771:I829" si="1988">G771+H771+K770</f>
        <v>51.887</v>
      </c>
      <c r="J771" s="264"/>
      <c r="K771" s="198">
        <f t="shared" si="1940"/>
        <v>51.887</v>
      </c>
      <c r="L771" s="200">
        <f t="shared" si="1941"/>
        <v>0</v>
      </c>
      <c r="M771" s="423" t="s">
        <v>262</v>
      </c>
      <c r="N771" s="605"/>
      <c r="O771" s="582"/>
      <c r="P771" s="582"/>
      <c r="Q771" s="582"/>
      <c r="R771" s="582"/>
      <c r="S771" s="600"/>
      <c r="T771" s="429"/>
      <c r="U771" s="177"/>
      <c r="V771" s="177"/>
      <c r="W771" s="177"/>
      <c r="X771" s="177"/>
      <c r="Y771" s="177"/>
      <c r="Z771" s="177"/>
    </row>
    <row r="772" spans="1:27" s="246" customFormat="1" ht="19.899999999999999" customHeight="1">
      <c r="A772" s="257"/>
      <c r="B772" s="698"/>
      <c r="C772" s="685"/>
      <c r="D772" s="603"/>
      <c r="E772" s="606"/>
      <c r="F772" s="196" t="s">
        <v>22</v>
      </c>
      <c r="G772" s="197">
        <v>51.884</v>
      </c>
      <c r="H772" s="197"/>
      <c r="I772" s="198">
        <f t="shared" si="1988"/>
        <v>103.771</v>
      </c>
      <c r="J772" s="264"/>
      <c r="K772" s="198">
        <f t="shared" si="1940"/>
        <v>103.771</v>
      </c>
      <c r="L772" s="200">
        <f t="shared" si="1941"/>
        <v>0</v>
      </c>
      <c r="M772" s="423" t="s">
        <v>262</v>
      </c>
      <c r="N772" s="605"/>
      <c r="O772" s="582"/>
      <c r="P772" s="582"/>
      <c r="Q772" s="582"/>
      <c r="R772" s="582"/>
      <c r="S772" s="600"/>
      <c r="T772" s="429"/>
      <c r="U772" s="177"/>
      <c r="V772" s="177"/>
      <c r="W772" s="455"/>
      <c r="X772" s="455"/>
      <c r="Y772" s="455"/>
      <c r="Z772" s="455"/>
    </row>
    <row r="773" spans="1:27" s="174" customFormat="1" ht="19.899999999999999" customHeight="1">
      <c r="A773" s="604"/>
      <c r="B773" s="698"/>
      <c r="C773" s="646"/>
      <c r="D773" s="603" t="s">
        <v>302</v>
      </c>
      <c r="E773" s="618" t="s">
        <v>367</v>
      </c>
      <c r="F773" s="261" t="s">
        <v>388</v>
      </c>
      <c r="G773" s="197">
        <v>18.603999999999999</v>
      </c>
      <c r="H773" s="197"/>
      <c r="I773" s="198">
        <f t="shared" ref="I773:I827" si="1989">G773+H773</f>
        <v>18.603999999999999</v>
      </c>
      <c r="J773" s="264"/>
      <c r="K773" s="198">
        <f t="shared" si="1940"/>
        <v>18.603999999999999</v>
      </c>
      <c r="L773" s="200">
        <v>0</v>
      </c>
      <c r="M773" s="423" t="s">
        <v>262</v>
      </c>
      <c r="N773" s="605">
        <f>G773+G774+G775</f>
        <v>211.41200000000001</v>
      </c>
      <c r="O773" s="582">
        <f t="shared" ref="O773" si="1990">H773+H774+H775</f>
        <v>0</v>
      </c>
      <c r="P773" s="582">
        <f t="shared" ref="P773" si="1991">N773+O773</f>
        <v>211.41200000000001</v>
      </c>
      <c r="Q773" s="582">
        <f t="shared" ref="Q773" si="1992">J773+J774+J775</f>
        <v>0</v>
      </c>
      <c r="R773" s="582">
        <f t="shared" ref="R773" si="1993">P773-Q773</f>
        <v>211.41200000000001</v>
      </c>
      <c r="S773" s="583">
        <f t="shared" ref="S773" si="1994">Q773/P773</f>
        <v>0</v>
      </c>
      <c r="T773" s="427"/>
      <c r="U773" s="177"/>
      <c r="V773" s="177"/>
      <c r="W773" s="455"/>
      <c r="X773" s="455"/>
      <c r="Y773" s="511"/>
      <c r="Z773" s="455"/>
      <c r="AA773" s="179"/>
    </row>
    <row r="774" spans="1:27" s="174" customFormat="1" ht="19.899999999999999" customHeight="1">
      <c r="A774" s="604"/>
      <c r="B774" s="698"/>
      <c r="C774" s="646"/>
      <c r="D774" s="603"/>
      <c r="E774" s="618"/>
      <c r="F774" s="196" t="s">
        <v>21</v>
      </c>
      <c r="G774" s="197">
        <v>87.102000000000004</v>
      </c>
      <c r="H774" s="197"/>
      <c r="I774" s="198">
        <f t="shared" si="1988"/>
        <v>105.706</v>
      </c>
      <c r="J774" s="264"/>
      <c r="K774" s="198">
        <f t="shared" si="1940"/>
        <v>105.706</v>
      </c>
      <c r="L774" s="200">
        <f t="shared" si="1941"/>
        <v>0</v>
      </c>
      <c r="M774" s="423" t="s">
        <v>262</v>
      </c>
      <c r="N774" s="605"/>
      <c r="O774" s="582"/>
      <c r="P774" s="582"/>
      <c r="Q774" s="582"/>
      <c r="R774" s="582"/>
      <c r="S774" s="583"/>
      <c r="T774" s="427"/>
      <c r="U774" s="177"/>
      <c r="V774" s="177"/>
      <c r="W774" s="455"/>
      <c r="X774" s="455"/>
      <c r="Y774" s="511"/>
      <c r="Z774" s="455"/>
      <c r="AA774" s="179"/>
    </row>
    <row r="775" spans="1:27" s="174" customFormat="1" ht="19.899999999999999" customHeight="1">
      <c r="A775" s="604"/>
      <c r="B775" s="698"/>
      <c r="C775" s="646"/>
      <c r="D775" s="603"/>
      <c r="E775" s="618"/>
      <c r="F775" s="196" t="s">
        <v>22</v>
      </c>
      <c r="G775" s="197">
        <v>105.706</v>
      </c>
      <c r="H775" s="197"/>
      <c r="I775" s="198">
        <f t="shared" si="1988"/>
        <v>211.41200000000001</v>
      </c>
      <c r="J775" s="264"/>
      <c r="K775" s="198">
        <f t="shared" si="1940"/>
        <v>211.41200000000001</v>
      </c>
      <c r="L775" s="200">
        <f t="shared" si="1941"/>
        <v>0</v>
      </c>
      <c r="M775" s="423" t="s">
        <v>262</v>
      </c>
      <c r="N775" s="605"/>
      <c r="O775" s="582"/>
      <c r="P775" s="582"/>
      <c r="Q775" s="582"/>
      <c r="R775" s="582"/>
      <c r="S775" s="583"/>
      <c r="T775" s="427"/>
      <c r="U775" s="177"/>
      <c r="V775" s="177"/>
      <c r="W775" s="455"/>
      <c r="X775" s="455"/>
      <c r="Y775" s="511"/>
      <c r="Z775" s="455"/>
      <c r="AA775" s="179"/>
    </row>
    <row r="776" spans="1:27" s="174" customFormat="1" ht="19.899999999999999" customHeight="1">
      <c r="A776" s="604"/>
      <c r="B776" s="698"/>
      <c r="C776" s="646"/>
      <c r="D776" s="603" t="s">
        <v>302</v>
      </c>
      <c r="E776" s="686" t="s">
        <v>368</v>
      </c>
      <c r="F776" s="196" t="s">
        <v>20</v>
      </c>
      <c r="G776" s="197">
        <v>23.963000000000001</v>
      </c>
      <c r="H776" s="209"/>
      <c r="I776" s="198">
        <f t="shared" si="1989"/>
        <v>23.963000000000001</v>
      </c>
      <c r="J776" s="264"/>
      <c r="K776" s="198">
        <f t="shared" si="1940"/>
        <v>23.963000000000001</v>
      </c>
      <c r="L776" s="200">
        <v>0</v>
      </c>
      <c r="M776" s="423" t="s">
        <v>262</v>
      </c>
      <c r="N776" s="605">
        <f t="shared" ref="N776:O776" si="1995">G776+G777+G778</f>
        <v>272.30799999999999</v>
      </c>
      <c r="O776" s="582">
        <f t="shared" si="1995"/>
        <v>0</v>
      </c>
      <c r="P776" s="582">
        <f t="shared" ref="P776" si="1996">N776+O776</f>
        <v>272.30799999999999</v>
      </c>
      <c r="Q776" s="582">
        <f t="shared" ref="Q776" si="1997">J776+J777+J778</f>
        <v>0</v>
      </c>
      <c r="R776" s="582">
        <f t="shared" ref="R776" si="1998">P776-Q776</f>
        <v>272.30799999999999</v>
      </c>
      <c r="S776" s="583">
        <f t="shared" ref="S776" si="1999">Q776/P776</f>
        <v>0</v>
      </c>
      <c r="T776" s="427"/>
      <c r="U776" s="177"/>
      <c r="V776" s="177"/>
      <c r="W776" s="455"/>
      <c r="X776" s="455"/>
      <c r="Y776" s="455"/>
      <c r="Z776" s="455"/>
      <c r="AA776" s="179"/>
    </row>
    <row r="777" spans="1:27" s="174" customFormat="1" ht="19.899999999999999" customHeight="1">
      <c r="A777" s="604"/>
      <c r="B777" s="698"/>
      <c r="C777" s="646"/>
      <c r="D777" s="603"/>
      <c r="E777" s="686"/>
      <c r="F777" s="196" t="s">
        <v>21</v>
      </c>
      <c r="G777" s="197">
        <v>112.191</v>
      </c>
      <c r="H777" s="210"/>
      <c r="I777" s="198">
        <f t="shared" si="1988"/>
        <v>136.154</v>
      </c>
      <c r="J777" s="264"/>
      <c r="K777" s="198">
        <f t="shared" si="1940"/>
        <v>136.154</v>
      </c>
      <c r="L777" s="200">
        <f t="shared" si="1941"/>
        <v>0</v>
      </c>
      <c r="M777" s="423" t="s">
        <v>262</v>
      </c>
      <c r="N777" s="605"/>
      <c r="O777" s="582"/>
      <c r="P777" s="582"/>
      <c r="Q777" s="582"/>
      <c r="R777" s="582"/>
      <c r="S777" s="583"/>
      <c r="T777" s="427"/>
      <c r="U777" s="177"/>
      <c r="V777" s="177"/>
      <c r="W777" s="455"/>
      <c r="X777" s="455"/>
      <c r="Y777" s="455"/>
      <c r="Z777" s="455"/>
    </row>
    <row r="778" spans="1:27" s="174" customFormat="1" ht="19.899999999999999" customHeight="1">
      <c r="A778" s="604"/>
      <c r="B778" s="698"/>
      <c r="C778" s="646"/>
      <c r="D778" s="603"/>
      <c r="E778" s="686"/>
      <c r="F778" s="196" t="s">
        <v>22</v>
      </c>
      <c r="G778" s="197">
        <v>136.154</v>
      </c>
      <c r="H778" s="210"/>
      <c r="I778" s="198">
        <f t="shared" si="1988"/>
        <v>272.30799999999999</v>
      </c>
      <c r="J778" s="264"/>
      <c r="K778" s="198">
        <f t="shared" si="1940"/>
        <v>272.30799999999999</v>
      </c>
      <c r="L778" s="200">
        <f t="shared" si="1941"/>
        <v>0</v>
      </c>
      <c r="M778" s="423" t="s">
        <v>262</v>
      </c>
      <c r="N778" s="605"/>
      <c r="O778" s="582"/>
      <c r="P778" s="582"/>
      <c r="Q778" s="582"/>
      <c r="R778" s="582"/>
      <c r="S778" s="583"/>
      <c r="T778" s="427"/>
      <c r="U778" s="177"/>
      <c r="V778" s="177"/>
      <c r="W778" s="177"/>
      <c r="X778" s="177"/>
      <c r="Y778" s="177"/>
      <c r="Z778" s="177"/>
    </row>
    <row r="779" spans="1:27" s="174" customFormat="1" ht="19.899999999999999" customHeight="1">
      <c r="A779" s="604"/>
      <c r="B779" s="698"/>
      <c r="C779" s="646"/>
      <c r="D779" s="603" t="s">
        <v>302</v>
      </c>
      <c r="E779" s="618" t="s">
        <v>369</v>
      </c>
      <c r="F779" s="261" t="s">
        <v>388</v>
      </c>
      <c r="G779" s="197">
        <v>2.9340000000000002</v>
      </c>
      <c r="H779" s="197"/>
      <c r="I779" s="198">
        <f t="shared" si="1989"/>
        <v>2.9340000000000002</v>
      </c>
      <c r="J779" s="264"/>
      <c r="K779" s="198">
        <f t="shared" si="1940"/>
        <v>2.9340000000000002</v>
      </c>
      <c r="L779" s="200">
        <v>0</v>
      </c>
      <c r="M779" s="423" t="s">
        <v>262</v>
      </c>
      <c r="N779" s="605">
        <f t="shared" ref="N779:O779" si="2000">G779+G780+G781</f>
        <v>33.341999999999999</v>
      </c>
      <c r="O779" s="582">
        <f t="shared" si="2000"/>
        <v>0</v>
      </c>
      <c r="P779" s="582">
        <f t="shared" ref="P779" si="2001">N779+O779</f>
        <v>33.341999999999999</v>
      </c>
      <c r="Q779" s="582">
        <f t="shared" ref="Q779" si="2002">J779+J780+J781</f>
        <v>0</v>
      </c>
      <c r="R779" s="582">
        <f t="shared" ref="R779" si="2003">P779-Q779</f>
        <v>33.341999999999999</v>
      </c>
      <c r="S779" s="583">
        <f t="shared" ref="S779" si="2004">Q779/P779</f>
        <v>0</v>
      </c>
      <c r="T779" s="427"/>
      <c r="U779" s="177"/>
      <c r="V779" s="177"/>
      <c r="W779" s="177"/>
      <c r="X779" s="177"/>
      <c r="Y779" s="177"/>
      <c r="Z779" s="177"/>
    </row>
    <row r="780" spans="1:27" s="174" customFormat="1" ht="19.899999999999999" customHeight="1">
      <c r="A780" s="604"/>
      <c r="B780" s="698"/>
      <c r="C780" s="646"/>
      <c r="D780" s="603"/>
      <c r="E780" s="618"/>
      <c r="F780" s="196" t="s">
        <v>21</v>
      </c>
      <c r="G780" s="197">
        <v>13.737</v>
      </c>
      <c r="H780" s="197"/>
      <c r="I780" s="198">
        <f t="shared" si="1988"/>
        <v>16.670999999999999</v>
      </c>
      <c r="J780" s="264"/>
      <c r="K780" s="198">
        <f t="shared" si="1940"/>
        <v>16.670999999999999</v>
      </c>
      <c r="L780" s="200">
        <f t="shared" si="1941"/>
        <v>0</v>
      </c>
      <c r="M780" s="423" t="s">
        <v>262</v>
      </c>
      <c r="N780" s="605"/>
      <c r="O780" s="582"/>
      <c r="P780" s="582"/>
      <c r="Q780" s="582"/>
      <c r="R780" s="582"/>
      <c r="S780" s="583"/>
      <c r="T780" s="427"/>
      <c r="U780" s="177"/>
      <c r="V780" s="177"/>
      <c r="W780" s="177"/>
      <c r="X780" s="177"/>
      <c r="Y780" s="177"/>
      <c r="Z780" s="177"/>
    </row>
    <row r="781" spans="1:27" s="174" customFormat="1" ht="19.899999999999999" customHeight="1">
      <c r="A781" s="604"/>
      <c r="B781" s="698"/>
      <c r="C781" s="646"/>
      <c r="D781" s="603"/>
      <c r="E781" s="618"/>
      <c r="F781" s="196" t="s">
        <v>22</v>
      </c>
      <c r="G781" s="197">
        <v>16.670999999999999</v>
      </c>
      <c r="H781" s="197"/>
      <c r="I781" s="198">
        <f t="shared" si="1988"/>
        <v>33.341999999999999</v>
      </c>
      <c r="J781" s="264"/>
      <c r="K781" s="198">
        <f t="shared" si="1940"/>
        <v>33.341999999999999</v>
      </c>
      <c r="L781" s="200">
        <f t="shared" si="1941"/>
        <v>0</v>
      </c>
      <c r="M781" s="423" t="s">
        <v>262</v>
      </c>
      <c r="N781" s="605"/>
      <c r="O781" s="582"/>
      <c r="P781" s="582"/>
      <c r="Q781" s="582"/>
      <c r="R781" s="582"/>
      <c r="S781" s="583"/>
      <c r="T781" s="427"/>
      <c r="U781" s="177"/>
      <c r="V781" s="177"/>
      <c r="W781" s="177"/>
      <c r="X781" s="177"/>
      <c r="Y781" s="177"/>
      <c r="Z781" s="177"/>
    </row>
    <row r="782" spans="1:27" s="174" customFormat="1" ht="19.899999999999999" customHeight="1">
      <c r="A782" s="604"/>
      <c r="B782" s="698"/>
      <c r="C782" s="646"/>
      <c r="D782" s="603" t="s">
        <v>302</v>
      </c>
      <c r="E782" s="618" t="s">
        <v>371</v>
      </c>
      <c r="F782" s="261" t="s">
        <v>388</v>
      </c>
      <c r="G782" s="197">
        <v>43.223999999999997</v>
      </c>
      <c r="H782" s="197"/>
      <c r="I782" s="198">
        <f t="shared" si="1989"/>
        <v>43.223999999999997</v>
      </c>
      <c r="J782" s="264">
        <v>2.2719999999999998</v>
      </c>
      <c r="K782" s="198">
        <f t="shared" si="1940"/>
        <v>40.951999999999998</v>
      </c>
      <c r="L782" s="200">
        <v>0</v>
      </c>
      <c r="M782" s="423" t="s">
        <v>262</v>
      </c>
      <c r="N782" s="605">
        <f t="shared" ref="N782:O782" si="2005">G782+G783+G784</f>
        <v>491.178</v>
      </c>
      <c r="O782" s="582">
        <f t="shared" si="2005"/>
        <v>0</v>
      </c>
      <c r="P782" s="582">
        <f t="shared" ref="P782" si="2006">N782+O782</f>
        <v>491.178</v>
      </c>
      <c r="Q782" s="582">
        <f t="shared" ref="Q782" si="2007">J782+J783+J784</f>
        <v>2.2719999999999998</v>
      </c>
      <c r="R782" s="582">
        <f t="shared" ref="R782" si="2008">P782-Q782</f>
        <v>488.90600000000001</v>
      </c>
      <c r="S782" s="583">
        <f t="shared" ref="S782" si="2009">Q782/P782</f>
        <v>4.6256143394044517E-3</v>
      </c>
      <c r="T782" s="427"/>
      <c r="U782" s="177"/>
      <c r="V782" s="177"/>
      <c r="W782" s="177"/>
      <c r="X782" s="177"/>
      <c r="Y782" s="177"/>
      <c r="Z782" s="177"/>
    </row>
    <row r="783" spans="1:27" s="174" customFormat="1" ht="19.899999999999999" customHeight="1">
      <c r="A783" s="604"/>
      <c r="B783" s="698"/>
      <c r="C783" s="646"/>
      <c r="D783" s="603"/>
      <c r="E783" s="618"/>
      <c r="F783" s="196" t="s">
        <v>21</v>
      </c>
      <c r="G783" s="197">
        <v>202.36500000000001</v>
      </c>
      <c r="H783" s="197"/>
      <c r="I783" s="198">
        <f t="shared" si="1988"/>
        <v>243.31700000000001</v>
      </c>
      <c r="J783" s="264"/>
      <c r="K783" s="198">
        <f t="shared" si="1940"/>
        <v>243.31700000000001</v>
      </c>
      <c r="L783" s="200">
        <f t="shared" si="1941"/>
        <v>0</v>
      </c>
      <c r="M783" s="423" t="s">
        <v>262</v>
      </c>
      <c r="N783" s="605"/>
      <c r="O783" s="582"/>
      <c r="P783" s="582"/>
      <c r="Q783" s="582"/>
      <c r="R783" s="582"/>
      <c r="S783" s="583"/>
      <c r="T783" s="427"/>
      <c r="U783" s="177"/>
      <c r="V783" s="177"/>
      <c r="W783" s="177"/>
      <c r="X783" s="177"/>
      <c r="Y783" s="177"/>
      <c r="Z783" s="177"/>
    </row>
    <row r="784" spans="1:27" s="174" customFormat="1" ht="19.899999999999999" customHeight="1">
      <c r="A784" s="604"/>
      <c r="B784" s="698"/>
      <c r="C784" s="646"/>
      <c r="D784" s="603"/>
      <c r="E784" s="618"/>
      <c r="F784" s="196" t="s">
        <v>22</v>
      </c>
      <c r="G784" s="197">
        <v>245.589</v>
      </c>
      <c r="H784" s="198"/>
      <c r="I784" s="198">
        <f t="shared" si="1988"/>
        <v>488.90600000000001</v>
      </c>
      <c r="J784" s="264"/>
      <c r="K784" s="198">
        <f t="shared" si="1940"/>
        <v>488.90600000000001</v>
      </c>
      <c r="L784" s="200">
        <f t="shared" si="1941"/>
        <v>0</v>
      </c>
      <c r="M784" s="423" t="s">
        <v>262</v>
      </c>
      <c r="N784" s="605"/>
      <c r="O784" s="582"/>
      <c r="P784" s="582"/>
      <c r="Q784" s="582"/>
      <c r="R784" s="582"/>
      <c r="S784" s="583"/>
      <c r="T784" s="427"/>
      <c r="U784" s="177"/>
      <c r="V784" s="177"/>
      <c r="W784" s="177"/>
      <c r="X784" s="177"/>
      <c r="Y784" s="177"/>
      <c r="Z784" s="177"/>
    </row>
    <row r="785" spans="1:26" s="174" customFormat="1" ht="19.899999999999999" customHeight="1">
      <c r="A785" s="604"/>
      <c r="B785" s="698"/>
      <c r="C785" s="646"/>
      <c r="D785" s="603" t="s">
        <v>302</v>
      </c>
      <c r="E785" s="618" t="s">
        <v>370</v>
      </c>
      <c r="F785" s="261" t="s">
        <v>388</v>
      </c>
      <c r="G785" s="197">
        <v>2.8780000000000001</v>
      </c>
      <c r="H785" s="197"/>
      <c r="I785" s="198">
        <f t="shared" si="1989"/>
        <v>2.8780000000000001</v>
      </c>
      <c r="J785" s="264"/>
      <c r="K785" s="198">
        <f t="shared" si="1940"/>
        <v>2.8780000000000001</v>
      </c>
      <c r="L785" s="200">
        <v>0</v>
      </c>
      <c r="M785" s="423" t="s">
        <v>262</v>
      </c>
      <c r="N785" s="605">
        <f t="shared" ref="N785:O785" si="2010">G785+G786+G787</f>
        <v>32.706000000000003</v>
      </c>
      <c r="O785" s="582">
        <f t="shared" si="2010"/>
        <v>0</v>
      </c>
      <c r="P785" s="582">
        <f t="shared" ref="P785" si="2011">N785+O785</f>
        <v>32.706000000000003</v>
      </c>
      <c r="Q785" s="582">
        <f t="shared" ref="Q785" si="2012">J785+J786+J787</f>
        <v>0</v>
      </c>
      <c r="R785" s="582">
        <f t="shared" ref="R785" si="2013">P785-Q785</f>
        <v>32.706000000000003</v>
      </c>
      <c r="S785" s="583">
        <f t="shared" ref="S785" si="2014">Q785/P785</f>
        <v>0</v>
      </c>
      <c r="T785" s="427"/>
      <c r="U785" s="177"/>
      <c r="V785" s="177"/>
      <c r="W785" s="177"/>
      <c r="X785" s="177"/>
      <c r="Y785" s="177"/>
      <c r="Z785" s="177"/>
    </row>
    <row r="786" spans="1:26" s="174" customFormat="1" ht="19.899999999999999" customHeight="1">
      <c r="A786" s="604"/>
      <c r="B786" s="698"/>
      <c r="C786" s="646"/>
      <c r="D786" s="603"/>
      <c r="E786" s="618"/>
      <c r="F786" s="196" t="s">
        <v>21</v>
      </c>
      <c r="G786" s="197">
        <v>13.475</v>
      </c>
      <c r="H786" s="197"/>
      <c r="I786" s="198">
        <f t="shared" si="1988"/>
        <v>16.353000000000002</v>
      </c>
      <c r="J786" s="264"/>
      <c r="K786" s="198">
        <f t="shared" si="1940"/>
        <v>16.353000000000002</v>
      </c>
      <c r="L786" s="200">
        <f t="shared" si="1941"/>
        <v>0</v>
      </c>
      <c r="M786" s="423" t="s">
        <v>262</v>
      </c>
      <c r="N786" s="605"/>
      <c r="O786" s="582"/>
      <c r="P786" s="582"/>
      <c r="Q786" s="582"/>
      <c r="R786" s="582"/>
      <c r="S786" s="583"/>
      <c r="T786" s="427"/>
      <c r="U786" s="177"/>
      <c r="V786" s="177"/>
      <c r="W786" s="177"/>
      <c r="X786" s="177"/>
      <c r="Y786" s="177"/>
      <c r="Z786" s="177"/>
    </row>
    <row r="787" spans="1:26" s="174" customFormat="1" ht="19.899999999999999" customHeight="1">
      <c r="A787" s="604"/>
      <c r="B787" s="698"/>
      <c r="C787" s="646"/>
      <c r="D787" s="603"/>
      <c r="E787" s="618"/>
      <c r="F787" s="196" t="s">
        <v>22</v>
      </c>
      <c r="G787" s="197">
        <v>16.353000000000002</v>
      </c>
      <c r="H787" s="197"/>
      <c r="I787" s="198">
        <f t="shared" si="1988"/>
        <v>32.706000000000003</v>
      </c>
      <c r="J787" s="264"/>
      <c r="K787" s="198">
        <f t="shared" si="1940"/>
        <v>32.706000000000003</v>
      </c>
      <c r="L787" s="200">
        <f t="shared" si="1941"/>
        <v>0</v>
      </c>
      <c r="M787" s="423" t="s">
        <v>262</v>
      </c>
      <c r="N787" s="605"/>
      <c r="O787" s="582"/>
      <c r="P787" s="582"/>
      <c r="Q787" s="582"/>
      <c r="R787" s="582"/>
      <c r="S787" s="583"/>
      <c r="T787" s="427"/>
      <c r="U787" s="177"/>
      <c r="V787" s="177"/>
      <c r="W787" s="177"/>
      <c r="X787" s="177"/>
      <c r="Y787" s="177"/>
      <c r="Z787" s="177"/>
    </row>
    <row r="788" spans="1:26" s="174" customFormat="1" ht="19.899999999999999" customHeight="1">
      <c r="A788" s="604"/>
      <c r="B788" s="698"/>
      <c r="C788" s="646"/>
      <c r="D788" s="603" t="s">
        <v>302</v>
      </c>
      <c r="E788" s="618" t="s">
        <v>372</v>
      </c>
      <c r="F788" s="261" t="s">
        <v>388</v>
      </c>
      <c r="G788" s="197">
        <v>3.3610000000000002</v>
      </c>
      <c r="H788" s="197"/>
      <c r="I788" s="198">
        <f t="shared" si="1989"/>
        <v>3.3610000000000002</v>
      </c>
      <c r="J788" s="264"/>
      <c r="K788" s="198">
        <f t="shared" si="1940"/>
        <v>3.3610000000000002</v>
      </c>
      <c r="L788" s="200">
        <v>0</v>
      </c>
      <c r="M788" s="423" t="s">
        <v>262</v>
      </c>
      <c r="N788" s="605">
        <f t="shared" ref="N788:O788" si="2015">G788+G789+G790</f>
        <v>38.194000000000003</v>
      </c>
      <c r="O788" s="582">
        <f t="shared" si="2015"/>
        <v>0</v>
      </c>
      <c r="P788" s="582">
        <f t="shared" ref="P788" si="2016">N788+O788</f>
        <v>38.194000000000003</v>
      </c>
      <c r="Q788" s="582">
        <f t="shared" ref="Q788" si="2017">J788+J789+J790</f>
        <v>0</v>
      </c>
      <c r="R788" s="582">
        <f t="shared" ref="R788" si="2018">P788-Q788</f>
        <v>38.194000000000003</v>
      </c>
      <c r="S788" s="583">
        <f t="shared" ref="S788" si="2019">Q788/P788</f>
        <v>0</v>
      </c>
      <c r="T788" s="427"/>
      <c r="U788" s="177"/>
      <c r="V788" s="177"/>
      <c r="W788" s="177"/>
      <c r="X788" s="177"/>
      <c r="Y788" s="177"/>
      <c r="Z788" s="177"/>
    </row>
    <row r="789" spans="1:26" s="174" customFormat="1" ht="19.899999999999999" customHeight="1">
      <c r="A789" s="604"/>
      <c r="B789" s="698"/>
      <c r="C789" s="646"/>
      <c r="D789" s="603"/>
      <c r="E789" s="618"/>
      <c r="F789" s="196" t="s">
        <v>21</v>
      </c>
      <c r="G789" s="197">
        <v>15.736000000000001</v>
      </c>
      <c r="H789" s="197"/>
      <c r="I789" s="198">
        <f t="shared" si="1988"/>
        <v>19.097000000000001</v>
      </c>
      <c r="J789" s="264"/>
      <c r="K789" s="198">
        <f t="shared" si="1940"/>
        <v>19.097000000000001</v>
      </c>
      <c r="L789" s="200">
        <f t="shared" si="1941"/>
        <v>0</v>
      </c>
      <c r="M789" s="423" t="s">
        <v>262</v>
      </c>
      <c r="N789" s="605"/>
      <c r="O789" s="582"/>
      <c r="P789" s="582"/>
      <c r="Q789" s="582"/>
      <c r="R789" s="582"/>
      <c r="S789" s="583"/>
      <c r="T789" s="427"/>
      <c r="U789" s="177"/>
      <c r="V789" s="177"/>
      <c r="W789" s="177"/>
      <c r="X789" s="177"/>
      <c r="Y789" s="177"/>
      <c r="Z789" s="177"/>
    </row>
    <row r="790" spans="1:26" s="174" customFormat="1" ht="19.899999999999999" customHeight="1">
      <c r="A790" s="604"/>
      <c r="B790" s="698"/>
      <c r="C790" s="646"/>
      <c r="D790" s="603"/>
      <c r="E790" s="618"/>
      <c r="F790" s="196" t="s">
        <v>22</v>
      </c>
      <c r="G790" s="197">
        <v>19.097000000000001</v>
      </c>
      <c r="H790" s="197"/>
      <c r="I790" s="198">
        <f t="shared" si="1988"/>
        <v>38.194000000000003</v>
      </c>
      <c r="J790" s="264"/>
      <c r="K790" s="198">
        <f t="shared" si="1940"/>
        <v>38.194000000000003</v>
      </c>
      <c r="L790" s="200">
        <f t="shared" si="1941"/>
        <v>0</v>
      </c>
      <c r="M790" s="423" t="s">
        <v>262</v>
      </c>
      <c r="N790" s="605"/>
      <c r="O790" s="582"/>
      <c r="P790" s="582"/>
      <c r="Q790" s="582"/>
      <c r="R790" s="582"/>
      <c r="S790" s="583"/>
      <c r="T790" s="427"/>
      <c r="U790" s="177"/>
      <c r="V790" s="177"/>
      <c r="W790" s="177"/>
      <c r="X790" s="177"/>
      <c r="Y790" s="177"/>
      <c r="Z790" s="177"/>
    </row>
    <row r="791" spans="1:26" s="174" customFormat="1" ht="19.899999999999999" customHeight="1">
      <c r="A791" s="604"/>
      <c r="B791" s="698"/>
      <c r="C791" s="646"/>
      <c r="D791" s="603" t="s">
        <v>302</v>
      </c>
      <c r="E791" s="618" t="s">
        <v>373</v>
      </c>
      <c r="F791" s="261" t="s">
        <v>388</v>
      </c>
      <c r="G791" s="197">
        <v>5.234</v>
      </c>
      <c r="H791" s="197"/>
      <c r="I791" s="198">
        <f t="shared" si="1989"/>
        <v>5.234</v>
      </c>
      <c r="J791" s="264"/>
      <c r="K791" s="198">
        <f t="shared" si="1940"/>
        <v>5.234</v>
      </c>
      <c r="L791" s="200">
        <v>0</v>
      </c>
      <c r="M791" s="423" t="s">
        <v>262</v>
      </c>
      <c r="N791" s="605">
        <f t="shared" ref="N791:O791" si="2020">G791+G792+G793</f>
        <v>59.474000000000004</v>
      </c>
      <c r="O791" s="582">
        <f t="shared" si="2020"/>
        <v>0</v>
      </c>
      <c r="P791" s="582">
        <f t="shared" ref="P791" si="2021">N791+O791</f>
        <v>59.474000000000004</v>
      </c>
      <c r="Q791" s="582">
        <f t="shared" ref="Q791" si="2022">J791+J792+J793</f>
        <v>0</v>
      </c>
      <c r="R791" s="582">
        <f t="shared" ref="R791" si="2023">P791-Q791</f>
        <v>59.474000000000004</v>
      </c>
      <c r="S791" s="583">
        <f t="shared" ref="S791" si="2024">Q791/P791</f>
        <v>0</v>
      </c>
      <c r="T791" s="427"/>
      <c r="U791" s="177"/>
      <c r="V791" s="177"/>
      <c r="W791" s="177"/>
      <c r="X791" s="177"/>
      <c r="Y791" s="177"/>
      <c r="Z791" s="177"/>
    </row>
    <row r="792" spans="1:26" s="174" customFormat="1" ht="19.899999999999999" customHeight="1">
      <c r="A792" s="604"/>
      <c r="B792" s="698"/>
      <c r="C792" s="646"/>
      <c r="D792" s="603"/>
      <c r="E792" s="618"/>
      <c r="F792" s="196" t="s">
        <v>21</v>
      </c>
      <c r="G792" s="197">
        <v>24.503</v>
      </c>
      <c r="H792" s="197"/>
      <c r="I792" s="198">
        <f t="shared" si="1988"/>
        <v>29.737000000000002</v>
      </c>
      <c r="J792" s="264"/>
      <c r="K792" s="198">
        <f t="shared" si="1940"/>
        <v>29.737000000000002</v>
      </c>
      <c r="L792" s="200">
        <f t="shared" si="1941"/>
        <v>0</v>
      </c>
      <c r="M792" s="423" t="s">
        <v>262</v>
      </c>
      <c r="N792" s="605"/>
      <c r="O792" s="582"/>
      <c r="P792" s="582"/>
      <c r="Q792" s="582"/>
      <c r="R792" s="582"/>
      <c r="S792" s="583"/>
      <c r="T792" s="427"/>
      <c r="U792" s="177"/>
      <c r="V792" s="177"/>
      <c r="W792" s="177"/>
      <c r="X792" s="177"/>
      <c r="Y792" s="177"/>
      <c r="Z792" s="177"/>
    </row>
    <row r="793" spans="1:26" s="174" customFormat="1" ht="19.899999999999999" customHeight="1">
      <c r="A793" s="604"/>
      <c r="B793" s="698"/>
      <c r="C793" s="646"/>
      <c r="D793" s="603"/>
      <c r="E793" s="618"/>
      <c r="F793" s="196" t="s">
        <v>22</v>
      </c>
      <c r="G793" s="197">
        <v>29.736999999999998</v>
      </c>
      <c r="H793" s="509"/>
      <c r="I793" s="198">
        <f t="shared" si="1988"/>
        <v>59.474000000000004</v>
      </c>
      <c r="J793" s="264"/>
      <c r="K793" s="198">
        <f t="shared" si="1940"/>
        <v>59.474000000000004</v>
      </c>
      <c r="L793" s="200">
        <f t="shared" si="1941"/>
        <v>0</v>
      </c>
      <c r="M793" s="423" t="s">
        <v>262</v>
      </c>
      <c r="N793" s="605"/>
      <c r="O793" s="582"/>
      <c r="P793" s="582"/>
      <c r="Q793" s="582"/>
      <c r="R793" s="582"/>
      <c r="S793" s="583"/>
      <c r="T793" s="427"/>
      <c r="U793" s="177"/>
      <c r="V793" s="177"/>
      <c r="W793" s="177"/>
      <c r="X793" s="177"/>
      <c r="Y793" s="177"/>
      <c r="Z793" s="177"/>
    </row>
    <row r="794" spans="1:26" s="174" customFormat="1" ht="19.899999999999999" customHeight="1">
      <c r="A794" s="610"/>
      <c r="B794" s="698"/>
      <c r="C794" s="646"/>
      <c r="D794" s="603" t="s">
        <v>302</v>
      </c>
      <c r="E794" s="618" t="s">
        <v>374</v>
      </c>
      <c r="F794" s="261" t="s">
        <v>388</v>
      </c>
      <c r="G794" s="197">
        <v>0.38700000000000001</v>
      </c>
      <c r="H794" s="212"/>
      <c r="I794" s="198">
        <f t="shared" si="1989"/>
        <v>0.38700000000000001</v>
      </c>
      <c r="J794" s="264"/>
      <c r="K794" s="198">
        <f t="shared" si="1940"/>
        <v>0.38700000000000001</v>
      </c>
      <c r="L794" s="200">
        <v>0</v>
      </c>
      <c r="M794" s="423" t="s">
        <v>262</v>
      </c>
      <c r="N794" s="605">
        <f t="shared" ref="N794:O794" si="2025">G794+G795+G796</f>
        <v>4.399</v>
      </c>
      <c r="O794" s="582">
        <f t="shared" si="2025"/>
        <v>0</v>
      </c>
      <c r="P794" s="582">
        <f t="shared" ref="P794" si="2026">N794+O794</f>
        <v>4.399</v>
      </c>
      <c r="Q794" s="582">
        <f t="shared" ref="Q794" si="2027">J794+J795+J796</f>
        <v>0</v>
      </c>
      <c r="R794" s="582">
        <f t="shared" ref="R794" si="2028">P794-Q794</f>
        <v>4.399</v>
      </c>
      <c r="S794" s="583">
        <f t="shared" ref="S794" si="2029">Q794/P794</f>
        <v>0</v>
      </c>
      <c r="T794" s="427"/>
      <c r="U794" s="177"/>
      <c r="V794" s="177"/>
      <c r="W794" s="177"/>
      <c r="X794" s="177"/>
      <c r="Y794" s="177"/>
      <c r="Z794" s="177"/>
    </row>
    <row r="795" spans="1:26" s="174" customFormat="1" ht="19.899999999999999" customHeight="1">
      <c r="A795" s="610"/>
      <c r="B795" s="698"/>
      <c r="C795" s="646"/>
      <c r="D795" s="603"/>
      <c r="E795" s="618"/>
      <c r="F795" s="211" t="s">
        <v>21</v>
      </c>
      <c r="G795" s="197">
        <v>1.8120000000000001</v>
      </c>
      <c r="H795" s="213"/>
      <c r="I795" s="198">
        <f t="shared" si="1988"/>
        <v>2.1989999999999998</v>
      </c>
      <c r="J795" s="264"/>
      <c r="K795" s="198">
        <f t="shared" si="1940"/>
        <v>2.1989999999999998</v>
      </c>
      <c r="L795" s="200">
        <f t="shared" si="1941"/>
        <v>0</v>
      </c>
      <c r="M795" s="423" t="s">
        <v>262</v>
      </c>
      <c r="N795" s="605"/>
      <c r="O795" s="582"/>
      <c r="P795" s="582"/>
      <c r="Q795" s="582"/>
      <c r="R795" s="582"/>
      <c r="S795" s="583"/>
      <c r="T795" s="427"/>
      <c r="U795" s="177"/>
      <c r="V795" s="177"/>
      <c r="W795" s="177"/>
      <c r="X795" s="177"/>
      <c r="Y795" s="177"/>
      <c r="Z795" s="177"/>
    </row>
    <row r="796" spans="1:26" s="174" customFormat="1" ht="19.899999999999999" customHeight="1">
      <c r="A796" s="610"/>
      <c r="B796" s="698"/>
      <c r="C796" s="646"/>
      <c r="D796" s="603"/>
      <c r="E796" s="618"/>
      <c r="F796" s="211" t="s">
        <v>22</v>
      </c>
      <c r="G796" s="197">
        <v>2.2000000000000002</v>
      </c>
      <c r="H796" s="212"/>
      <c r="I796" s="198">
        <f t="shared" si="1988"/>
        <v>4.399</v>
      </c>
      <c r="J796" s="264"/>
      <c r="K796" s="198">
        <f t="shared" si="1940"/>
        <v>4.399</v>
      </c>
      <c r="L796" s="200">
        <f t="shared" si="1941"/>
        <v>0</v>
      </c>
      <c r="M796" s="423" t="s">
        <v>262</v>
      </c>
      <c r="N796" s="605"/>
      <c r="O796" s="582"/>
      <c r="P796" s="582"/>
      <c r="Q796" s="582"/>
      <c r="R796" s="582"/>
      <c r="S796" s="583"/>
      <c r="T796" s="427"/>
      <c r="U796" s="177"/>
      <c r="V796" s="177"/>
      <c r="W796" s="177"/>
      <c r="X796" s="177"/>
      <c r="Y796" s="177"/>
      <c r="Z796" s="177"/>
    </row>
    <row r="797" spans="1:26" s="174" customFormat="1" ht="19.899999999999999" customHeight="1">
      <c r="A797" s="604"/>
      <c r="B797" s="698"/>
      <c r="C797" s="646"/>
      <c r="D797" s="603" t="s">
        <v>302</v>
      </c>
      <c r="E797" s="618" t="s">
        <v>375</v>
      </c>
      <c r="F797" s="261" t="s">
        <v>388</v>
      </c>
      <c r="G797" s="197">
        <v>0.72899999999999998</v>
      </c>
      <c r="H797" s="197"/>
      <c r="I797" s="198">
        <f t="shared" si="1989"/>
        <v>0.72899999999999998</v>
      </c>
      <c r="J797" s="264">
        <v>0.25</v>
      </c>
      <c r="K797" s="198">
        <f t="shared" si="1940"/>
        <v>0.47899999999999998</v>
      </c>
      <c r="L797" s="200">
        <v>0</v>
      </c>
      <c r="M797" s="423" t="s">
        <v>262</v>
      </c>
      <c r="N797" s="605">
        <f t="shared" ref="N797:O797" si="2030">G797+G798+G799</f>
        <v>8.282</v>
      </c>
      <c r="O797" s="582">
        <f t="shared" si="2030"/>
        <v>0</v>
      </c>
      <c r="P797" s="582">
        <f t="shared" ref="P797" si="2031">N797+O797</f>
        <v>8.282</v>
      </c>
      <c r="Q797" s="582">
        <f t="shared" ref="Q797" si="2032">J797+J798+J799</f>
        <v>0.25</v>
      </c>
      <c r="R797" s="582">
        <f t="shared" ref="R797" si="2033">P797-Q797</f>
        <v>8.032</v>
      </c>
      <c r="S797" s="583">
        <f t="shared" ref="S797" si="2034">Q797/P797</f>
        <v>3.0185945423810673E-2</v>
      </c>
      <c r="T797" s="427"/>
      <c r="U797" s="177"/>
      <c r="V797" s="177"/>
      <c r="W797" s="177"/>
      <c r="X797" s="177"/>
      <c r="Y797" s="177"/>
      <c r="Z797" s="177"/>
    </row>
    <row r="798" spans="1:26" s="174" customFormat="1" ht="19.899999999999999" customHeight="1">
      <c r="A798" s="604"/>
      <c r="B798" s="698"/>
      <c r="C798" s="646"/>
      <c r="D798" s="603"/>
      <c r="E798" s="618"/>
      <c r="F798" s="196" t="s">
        <v>21</v>
      </c>
      <c r="G798" s="197">
        <v>3.4119999999999999</v>
      </c>
      <c r="H798" s="198"/>
      <c r="I798" s="198">
        <f t="shared" si="1988"/>
        <v>3.891</v>
      </c>
      <c r="J798" s="264"/>
      <c r="K798" s="198">
        <f t="shared" si="1940"/>
        <v>3.891</v>
      </c>
      <c r="L798" s="200">
        <f t="shared" si="1941"/>
        <v>0</v>
      </c>
      <c r="M798" s="423" t="s">
        <v>262</v>
      </c>
      <c r="N798" s="605"/>
      <c r="O798" s="582"/>
      <c r="P798" s="582"/>
      <c r="Q798" s="582"/>
      <c r="R798" s="582"/>
      <c r="S798" s="583"/>
      <c r="T798" s="427"/>
      <c r="U798" s="177"/>
      <c r="V798" s="177"/>
      <c r="W798" s="177"/>
      <c r="X798" s="177"/>
      <c r="Y798" s="177"/>
      <c r="Z798" s="177"/>
    </row>
    <row r="799" spans="1:26" s="174" customFormat="1" ht="19.899999999999999" customHeight="1">
      <c r="A799" s="604"/>
      <c r="B799" s="698"/>
      <c r="C799" s="646"/>
      <c r="D799" s="603"/>
      <c r="E799" s="618"/>
      <c r="F799" s="196" t="s">
        <v>22</v>
      </c>
      <c r="G799" s="197">
        <v>4.141</v>
      </c>
      <c r="H799" s="198"/>
      <c r="I799" s="198">
        <f t="shared" si="1988"/>
        <v>8.032</v>
      </c>
      <c r="J799" s="264"/>
      <c r="K799" s="198">
        <f t="shared" si="1940"/>
        <v>8.032</v>
      </c>
      <c r="L799" s="200">
        <f t="shared" si="1941"/>
        <v>0</v>
      </c>
      <c r="M799" s="423" t="s">
        <v>262</v>
      </c>
      <c r="N799" s="605"/>
      <c r="O799" s="582"/>
      <c r="P799" s="582"/>
      <c r="Q799" s="582"/>
      <c r="R799" s="582"/>
      <c r="S799" s="583"/>
      <c r="T799" s="427"/>
      <c r="U799" s="177"/>
      <c r="V799" s="177"/>
      <c r="W799" s="177"/>
      <c r="X799" s="177"/>
      <c r="Y799" s="177"/>
      <c r="Z799" s="177"/>
    </row>
    <row r="800" spans="1:26" s="174" customFormat="1" ht="19.899999999999999" customHeight="1">
      <c r="A800" s="604"/>
      <c r="B800" s="698"/>
      <c r="C800" s="646"/>
      <c r="D800" s="603" t="s">
        <v>302</v>
      </c>
      <c r="E800" s="618" t="s">
        <v>376</v>
      </c>
      <c r="F800" s="261" t="s">
        <v>388</v>
      </c>
      <c r="G800" s="197">
        <v>2.2360000000000002</v>
      </c>
      <c r="H800" s="197"/>
      <c r="I800" s="198">
        <f t="shared" si="1989"/>
        <v>2.2360000000000002</v>
      </c>
      <c r="J800" s="264"/>
      <c r="K800" s="198">
        <f t="shared" si="1940"/>
        <v>2.2360000000000002</v>
      </c>
      <c r="L800" s="200">
        <v>0</v>
      </c>
      <c r="M800" s="423" t="s">
        <v>262</v>
      </c>
      <c r="N800" s="605">
        <f t="shared" ref="N800:O800" si="2035">G800+G801+G802</f>
        <v>25.405999999999999</v>
      </c>
      <c r="O800" s="582">
        <f t="shared" si="2035"/>
        <v>0</v>
      </c>
      <c r="P800" s="582">
        <f t="shared" ref="P800" si="2036">N800+O800</f>
        <v>25.405999999999999</v>
      </c>
      <c r="Q800" s="582">
        <f t="shared" ref="Q800" si="2037">J800+J801+J802</f>
        <v>0</v>
      </c>
      <c r="R800" s="582">
        <f t="shared" ref="R800" si="2038">P800-Q800</f>
        <v>25.405999999999999</v>
      </c>
      <c r="S800" s="583">
        <f t="shared" ref="S800" si="2039">Q800/P800</f>
        <v>0</v>
      </c>
      <c r="T800" s="427"/>
      <c r="U800" s="177"/>
      <c r="V800" s="177"/>
      <c r="W800" s="177"/>
      <c r="X800" s="177"/>
      <c r="Y800" s="177"/>
      <c r="Z800" s="177"/>
    </row>
    <row r="801" spans="1:26" s="174" customFormat="1" ht="19.899999999999999" customHeight="1">
      <c r="A801" s="604"/>
      <c r="B801" s="698"/>
      <c r="C801" s="646"/>
      <c r="D801" s="603"/>
      <c r="E801" s="618"/>
      <c r="F801" s="196" t="s">
        <v>21</v>
      </c>
      <c r="G801" s="197">
        <v>10.467000000000001</v>
      </c>
      <c r="H801" s="197"/>
      <c r="I801" s="198">
        <f t="shared" si="1988"/>
        <v>12.703000000000001</v>
      </c>
      <c r="J801" s="264"/>
      <c r="K801" s="198">
        <f t="shared" si="1940"/>
        <v>12.703000000000001</v>
      </c>
      <c r="L801" s="200">
        <f t="shared" si="1941"/>
        <v>0</v>
      </c>
      <c r="M801" s="423" t="s">
        <v>262</v>
      </c>
      <c r="N801" s="605"/>
      <c r="O801" s="582"/>
      <c r="P801" s="582"/>
      <c r="Q801" s="582"/>
      <c r="R801" s="582"/>
      <c r="S801" s="583"/>
      <c r="T801" s="427"/>
      <c r="U801" s="177"/>
      <c r="V801" s="177"/>
      <c r="W801" s="177"/>
      <c r="X801" s="177"/>
      <c r="Y801" s="177"/>
      <c r="Z801" s="177"/>
    </row>
    <row r="802" spans="1:26" s="174" customFormat="1" ht="19.899999999999999" customHeight="1">
      <c r="A802" s="604"/>
      <c r="B802" s="698"/>
      <c r="C802" s="646"/>
      <c r="D802" s="603"/>
      <c r="E802" s="618"/>
      <c r="F802" s="196" t="s">
        <v>22</v>
      </c>
      <c r="G802" s="197">
        <v>12.702999999999999</v>
      </c>
      <c r="H802" s="198"/>
      <c r="I802" s="198">
        <f t="shared" si="1988"/>
        <v>25.405999999999999</v>
      </c>
      <c r="J802" s="264"/>
      <c r="K802" s="198">
        <f t="shared" si="1940"/>
        <v>25.405999999999999</v>
      </c>
      <c r="L802" s="200">
        <f t="shared" si="1941"/>
        <v>0</v>
      </c>
      <c r="M802" s="423" t="s">
        <v>262</v>
      </c>
      <c r="N802" s="605"/>
      <c r="O802" s="582"/>
      <c r="P802" s="582"/>
      <c r="Q802" s="582"/>
      <c r="R802" s="582"/>
      <c r="S802" s="583"/>
      <c r="T802" s="427"/>
      <c r="U802" s="177"/>
      <c r="V802" s="177"/>
      <c r="W802" s="177"/>
      <c r="X802" s="177"/>
      <c r="Y802" s="177"/>
      <c r="Z802" s="177"/>
    </row>
    <row r="803" spans="1:26" s="174" customFormat="1" ht="19.899999999999999" customHeight="1">
      <c r="A803" s="604"/>
      <c r="B803" s="698"/>
      <c r="C803" s="646"/>
      <c r="D803" s="603" t="s">
        <v>302</v>
      </c>
      <c r="E803" s="618" t="s">
        <v>377</v>
      </c>
      <c r="F803" s="261" t="s">
        <v>388</v>
      </c>
      <c r="G803" s="197">
        <v>2.153</v>
      </c>
      <c r="H803" s="197"/>
      <c r="I803" s="198">
        <f t="shared" si="1989"/>
        <v>2.153</v>
      </c>
      <c r="J803" s="264"/>
      <c r="K803" s="198">
        <f t="shared" si="1940"/>
        <v>2.153</v>
      </c>
      <c r="L803" s="200">
        <v>0</v>
      </c>
      <c r="M803" s="423" t="s">
        <v>262</v>
      </c>
      <c r="N803" s="605">
        <f t="shared" ref="N803:O803" si="2040">G803+G804+G805</f>
        <v>24.466999999999999</v>
      </c>
      <c r="O803" s="582">
        <f t="shared" si="2040"/>
        <v>0</v>
      </c>
      <c r="P803" s="582">
        <f t="shared" ref="P803" si="2041">N803+O803</f>
        <v>24.466999999999999</v>
      </c>
      <c r="Q803" s="582">
        <f t="shared" ref="Q803" si="2042">J803+J804+J805</f>
        <v>0</v>
      </c>
      <c r="R803" s="582">
        <f t="shared" ref="R803" si="2043">P803-Q803</f>
        <v>24.466999999999999</v>
      </c>
      <c r="S803" s="583">
        <f t="shared" ref="S803" si="2044">Q803/P803</f>
        <v>0</v>
      </c>
      <c r="T803" s="427"/>
      <c r="U803" s="177"/>
      <c r="V803" s="177"/>
      <c r="W803" s="177"/>
      <c r="X803" s="177"/>
      <c r="Y803" s="177"/>
      <c r="Z803" s="177"/>
    </row>
    <row r="804" spans="1:26" s="174" customFormat="1" ht="19.899999999999999" customHeight="1">
      <c r="A804" s="604"/>
      <c r="B804" s="698"/>
      <c r="C804" s="646"/>
      <c r="D804" s="603"/>
      <c r="E804" s="618"/>
      <c r="F804" s="196" t="s">
        <v>21</v>
      </c>
      <c r="G804" s="197">
        <v>10.08</v>
      </c>
      <c r="H804" s="197"/>
      <c r="I804" s="198">
        <f t="shared" si="1988"/>
        <v>12.233000000000001</v>
      </c>
      <c r="J804" s="264"/>
      <c r="K804" s="198">
        <f t="shared" si="1940"/>
        <v>12.233000000000001</v>
      </c>
      <c r="L804" s="200">
        <f t="shared" si="1941"/>
        <v>0</v>
      </c>
      <c r="M804" s="423" t="s">
        <v>262</v>
      </c>
      <c r="N804" s="605"/>
      <c r="O804" s="582"/>
      <c r="P804" s="582"/>
      <c r="Q804" s="582"/>
      <c r="R804" s="582"/>
      <c r="S804" s="583"/>
      <c r="T804" s="427"/>
      <c r="U804" s="177"/>
      <c r="V804" s="177"/>
      <c r="W804" s="177"/>
      <c r="X804" s="177"/>
      <c r="Y804" s="177"/>
      <c r="Z804" s="177"/>
    </row>
    <row r="805" spans="1:26" s="174" customFormat="1" ht="19.899999999999999" customHeight="1">
      <c r="A805" s="604"/>
      <c r="B805" s="698"/>
      <c r="C805" s="646"/>
      <c r="D805" s="603"/>
      <c r="E805" s="618"/>
      <c r="F805" s="196" t="s">
        <v>22</v>
      </c>
      <c r="G805" s="197">
        <v>12.234</v>
      </c>
      <c r="H805" s="197"/>
      <c r="I805" s="198">
        <f t="shared" si="1988"/>
        <v>24.466999999999999</v>
      </c>
      <c r="J805" s="264"/>
      <c r="K805" s="198">
        <f t="shared" si="1940"/>
        <v>24.466999999999999</v>
      </c>
      <c r="L805" s="200">
        <f t="shared" si="1941"/>
        <v>0</v>
      </c>
      <c r="M805" s="423" t="s">
        <v>262</v>
      </c>
      <c r="N805" s="605"/>
      <c r="O805" s="582"/>
      <c r="P805" s="582"/>
      <c r="Q805" s="582"/>
      <c r="R805" s="582"/>
      <c r="S805" s="583"/>
      <c r="T805" s="427"/>
      <c r="U805" s="177"/>
      <c r="V805" s="177"/>
      <c r="W805" s="177"/>
      <c r="X805" s="177"/>
      <c r="Y805" s="177"/>
      <c r="Z805" s="177"/>
    </row>
    <row r="806" spans="1:26" s="174" customFormat="1" ht="19.899999999999999" customHeight="1">
      <c r="A806" s="604"/>
      <c r="B806" s="698"/>
      <c r="C806" s="646"/>
      <c r="D806" s="603" t="s">
        <v>302</v>
      </c>
      <c r="E806" s="618" t="s">
        <v>378</v>
      </c>
      <c r="F806" s="261" t="s">
        <v>388</v>
      </c>
      <c r="G806" s="197">
        <v>1.272</v>
      </c>
      <c r="H806" s="197"/>
      <c r="I806" s="198">
        <f t="shared" si="1989"/>
        <v>1.272</v>
      </c>
      <c r="J806" s="264"/>
      <c r="K806" s="198">
        <f t="shared" si="1940"/>
        <v>1.272</v>
      </c>
      <c r="L806" s="200">
        <v>0</v>
      </c>
      <c r="M806" s="423" t="s">
        <v>262</v>
      </c>
      <c r="N806" s="605">
        <f t="shared" ref="N806:O806" si="2045">G806+G807+G808</f>
        <v>14.457000000000001</v>
      </c>
      <c r="O806" s="582">
        <f t="shared" si="2045"/>
        <v>0</v>
      </c>
      <c r="P806" s="582">
        <f t="shared" ref="P806" si="2046">N806+O806</f>
        <v>14.457000000000001</v>
      </c>
      <c r="Q806" s="582">
        <f t="shared" ref="Q806" si="2047">J806+J807+J808</f>
        <v>0</v>
      </c>
      <c r="R806" s="582">
        <f t="shared" ref="R806" si="2048">P806-Q806</f>
        <v>14.457000000000001</v>
      </c>
      <c r="S806" s="583">
        <f t="shared" ref="S806" si="2049">Q806/P806</f>
        <v>0</v>
      </c>
      <c r="T806" s="427"/>
      <c r="U806" s="177"/>
      <c r="V806" s="177"/>
      <c r="W806" s="177"/>
      <c r="X806" s="177"/>
      <c r="Y806" s="177"/>
      <c r="Z806" s="177"/>
    </row>
    <row r="807" spans="1:26" s="174" customFormat="1" ht="19.899999999999999" customHeight="1">
      <c r="A807" s="604"/>
      <c r="B807" s="698"/>
      <c r="C807" s="646"/>
      <c r="D807" s="603"/>
      <c r="E807" s="618"/>
      <c r="F807" s="196" t="s">
        <v>21</v>
      </c>
      <c r="G807" s="197">
        <v>5.9560000000000004</v>
      </c>
      <c r="H807" s="197"/>
      <c r="I807" s="198">
        <f t="shared" si="1988"/>
        <v>7.2280000000000006</v>
      </c>
      <c r="J807" s="264"/>
      <c r="K807" s="198">
        <f t="shared" si="1940"/>
        <v>7.2280000000000006</v>
      </c>
      <c r="L807" s="200">
        <f t="shared" si="1941"/>
        <v>0</v>
      </c>
      <c r="M807" s="423" t="s">
        <v>262</v>
      </c>
      <c r="N807" s="605"/>
      <c r="O807" s="582"/>
      <c r="P807" s="582"/>
      <c r="Q807" s="582"/>
      <c r="R807" s="582"/>
      <c r="S807" s="583"/>
      <c r="T807" s="427"/>
      <c r="U807" s="177"/>
      <c r="V807" s="177"/>
      <c r="W807" s="177"/>
      <c r="X807" s="177"/>
      <c r="Y807" s="177"/>
      <c r="Z807" s="177"/>
    </row>
    <row r="808" spans="1:26" s="174" customFormat="1" ht="19.899999999999999" customHeight="1">
      <c r="A808" s="604"/>
      <c r="B808" s="698"/>
      <c r="C808" s="646"/>
      <c r="D808" s="603"/>
      <c r="E808" s="618"/>
      <c r="F808" s="196" t="s">
        <v>22</v>
      </c>
      <c r="G808" s="197">
        <v>7.2290000000000001</v>
      </c>
      <c r="H808" s="197"/>
      <c r="I808" s="198">
        <f t="shared" si="1988"/>
        <v>14.457000000000001</v>
      </c>
      <c r="J808" s="264"/>
      <c r="K808" s="198">
        <f t="shared" si="1940"/>
        <v>14.457000000000001</v>
      </c>
      <c r="L808" s="200">
        <f t="shared" si="1941"/>
        <v>0</v>
      </c>
      <c r="M808" s="423" t="s">
        <v>262</v>
      </c>
      <c r="N808" s="605"/>
      <c r="O808" s="582"/>
      <c r="P808" s="582"/>
      <c r="Q808" s="582"/>
      <c r="R808" s="582"/>
      <c r="S808" s="583"/>
      <c r="T808" s="427"/>
      <c r="U808" s="177"/>
      <c r="V808" s="177"/>
      <c r="W808" s="177"/>
      <c r="X808" s="177"/>
      <c r="Y808" s="177"/>
      <c r="Z808" s="177"/>
    </row>
    <row r="809" spans="1:26" s="174" customFormat="1" ht="19.899999999999999" customHeight="1">
      <c r="A809" s="604"/>
      <c r="B809" s="698"/>
      <c r="C809" s="646"/>
      <c r="D809" s="603" t="s">
        <v>302</v>
      </c>
      <c r="E809" s="618" t="s">
        <v>379</v>
      </c>
      <c r="F809" s="261" t="s">
        <v>388</v>
      </c>
      <c r="G809" s="197">
        <v>0.67400000000000004</v>
      </c>
      <c r="H809" s="197"/>
      <c r="I809" s="198">
        <f t="shared" si="1989"/>
        <v>0.67400000000000004</v>
      </c>
      <c r="J809" s="264"/>
      <c r="K809" s="198">
        <f t="shared" si="1940"/>
        <v>0.67400000000000004</v>
      </c>
      <c r="L809" s="200">
        <v>0</v>
      </c>
      <c r="M809" s="423" t="s">
        <v>262</v>
      </c>
      <c r="N809" s="605">
        <f t="shared" ref="N809" si="2050">G809+G810+G811</f>
        <v>7.66</v>
      </c>
      <c r="O809" s="582">
        <f t="shared" ref="O809" si="2051">H809+H810+H811</f>
        <v>0</v>
      </c>
      <c r="P809" s="582">
        <f t="shared" ref="P809" si="2052">N809+O809</f>
        <v>7.66</v>
      </c>
      <c r="Q809" s="582">
        <f t="shared" ref="Q809" si="2053">J809+J810+J811</f>
        <v>0</v>
      </c>
      <c r="R809" s="582">
        <f t="shared" ref="R809" si="2054">P809-Q809</f>
        <v>7.66</v>
      </c>
      <c r="S809" s="583">
        <f t="shared" ref="S809" si="2055">Q809/P809</f>
        <v>0</v>
      </c>
      <c r="T809" s="427"/>
      <c r="U809" s="177"/>
      <c r="V809" s="177"/>
      <c r="W809" s="177"/>
      <c r="X809" s="177"/>
      <c r="Y809" s="177"/>
      <c r="Z809" s="177"/>
    </row>
    <row r="810" spans="1:26" s="174" customFormat="1" ht="19.899999999999999" customHeight="1">
      <c r="A810" s="604"/>
      <c r="B810" s="698"/>
      <c r="C810" s="646"/>
      <c r="D810" s="603"/>
      <c r="E810" s="618"/>
      <c r="F810" s="196" t="s">
        <v>21</v>
      </c>
      <c r="G810" s="197">
        <v>3.1560000000000001</v>
      </c>
      <c r="H810" s="210"/>
      <c r="I810" s="198">
        <f t="shared" si="1988"/>
        <v>3.83</v>
      </c>
      <c r="J810" s="264"/>
      <c r="K810" s="198">
        <f t="shared" si="1940"/>
        <v>3.83</v>
      </c>
      <c r="L810" s="200">
        <f t="shared" si="1941"/>
        <v>0</v>
      </c>
      <c r="M810" s="423" t="s">
        <v>262</v>
      </c>
      <c r="N810" s="605"/>
      <c r="O810" s="582"/>
      <c r="P810" s="582"/>
      <c r="Q810" s="582"/>
      <c r="R810" s="582"/>
      <c r="S810" s="583"/>
      <c r="T810" s="427"/>
      <c r="U810" s="177"/>
      <c r="V810" s="177"/>
      <c r="W810" s="177"/>
      <c r="X810" s="177"/>
      <c r="Y810" s="177"/>
      <c r="Z810" s="177"/>
    </row>
    <row r="811" spans="1:26" s="174" customFormat="1" ht="19.899999999999999" customHeight="1">
      <c r="A811" s="604"/>
      <c r="B811" s="698"/>
      <c r="C811" s="646"/>
      <c r="D811" s="603"/>
      <c r="E811" s="618"/>
      <c r="F811" s="196" t="s">
        <v>22</v>
      </c>
      <c r="G811" s="197">
        <v>3.83</v>
      </c>
      <c r="H811" s="197"/>
      <c r="I811" s="198">
        <f t="shared" si="1988"/>
        <v>7.66</v>
      </c>
      <c r="J811" s="264"/>
      <c r="K811" s="198">
        <f t="shared" si="1940"/>
        <v>7.66</v>
      </c>
      <c r="L811" s="200">
        <f t="shared" si="1941"/>
        <v>0</v>
      </c>
      <c r="M811" s="423" t="s">
        <v>262</v>
      </c>
      <c r="N811" s="605"/>
      <c r="O811" s="582"/>
      <c r="P811" s="582"/>
      <c r="Q811" s="582"/>
      <c r="R811" s="582"/>
      <c r="S811" s="583"/>
      <c r="T811" s="427"/>
      <c r="U811" s="177"/>
      <c r="V811" s="177"/>
      <c r="W811" s="177"/>
      <c r="X811" s="177"/>
      <c r="Y811" s="177"/>
      <c r="Z811" s="177"/>
    </row>
    <row r="812" spans="1:26" s="174" customFormat="1" ht="19.899999999999999" customHeight="1">
      <c r="A812" s="604"/>
      <c r="B812" s="698"/>
      <c r="C812" s="646"/>
      <c r="D812" s="603" t="s">
        <v>302</v>
      </c>
      <c r="E812" s="618" t="s">
        <v>380</v>
      </c>
      <c r="F812" s="196" t="s">
        <v>20</v>
      </c>
      <c r="G812" s="197">
        <v>0.77</v>
      </c>
      <c r="H812" s="197"/>
      <c r="I812" s="198">
        <f t="shared" si="1989"/>
        <v>0.77</v>
      </c>
      <c r="J812" s="264"/>
      <c r="K812" s="198">
        <f t="shared" si="1940"/>
        <v>0.77</v>
      </c>
      <c r="L812" s="200">
        <v>0</v>
      </c>
      <c r="M812" s="423" t="s">
        <v>262</v>
      </c>
      <c r="N812" s="605">
        <f t="shared" ref="N812" si="2056">G812+G813+G814</f>
        <v>8.7540000000000013</v>
      </c>
      <c r="O812" s="582">
        <f t="shared" ref="O812" si="2057">H812+H813+H814</f>
        <v>0</v>
      </c>
      <c r="P812" s="582">
        <f t="shared" ref="P812" si="2058">N812+O812</f>
        <v>8.7540000000000013</v>
      </c>
      <c r="Q812" s="582">
        <f t="shared" ref="Q812" si="2059">J812+J813+J814</f>
        <v>0</v>
      </c>
      <c r="R812" s="582">
        <f t="shared" ref="R812" si="2060">P812-Q812</f>
        <v>8.7540000000000013</v>
      </c>
      <c r="S812" s="583">
        <f t="shared" ref="S812" si="2061">Q812/P812</f>
        <v>0</v>
      </c>
      <c r="T812" s="427"/>
      <c r="U812" s="177"/>
      <c r="V812" s="177"/>
      <c r="W812" s="177"/>
      <c r="X812" s="177"/>
      <c r="Y812" s="177"/>
      <c r="Z812" s="177"/>
    </row>
    <row r="813" spans="1:26" s="174" customFormat="1" ht="19.899999999999999" customHeight="1">
      <c r="A813" s="604"/>
      <c r="B813" s="698"/>
      <c r="C813" s="646"/>
      <c r="D813" s="603"/>
      <c r="E813" s="618"/>
      <c r="F813" s="196" t="s">
        <v>21</v>
      </c>
      <c r="G813" s="197">
        <v>3.6070000000000002</v>
      </c>
      <c r="H813" s="197"/>
      <c r="I813" s="198">
        <f t="shared" si="1988"/>
        <v>4.3770000000000007</v>
      </c>
      <c r="J813" s="264"/>
      <c r="K813" s="198">
        <f t="shared" ref="K813:K841" si="2062">I813-J813</f>
        <v>4.3770000000000007</v>
      </c>
      <c r="L813" s="200">
        <f t="shared" ref="L813:L841" si="2063">J813/I813</f>
        <v>0</v>
      </c>
      <c r="M813" s="423" t="s">
        <v>262</v>
      </c>
      <c r="N813" s="605"/>
      <c r="O813" s="582"/>
      <c r="P813" s="582"/>
      <c r="Q813" s="582"/>
      <c r="R813" s="582"/>
      <c r="S813" s="583"/>
      <c r="T813" s="427"/>
      <c r="U813" s="177"/>
      <c r="V813" s="177"/>
      <c r="W813" s="177"/>
      <c r="X813" s="177"/>
      <c r="Y813" s="177"/>
      <c r="Z813" s="177"/>
    </row>
    <row r="814" spans="1:26" s="174" customFormat="1" ht="19.899999999999999" customHeight="1">
      <c r="A814" s="604"/>
      <c r="B814" s="698"/>
      <c r="C814" s="646"/>
      <c r="D814" s="603"/>
      <c r="E814" s="618"/>
      <c r="F814" s="196" t="s">
        <v>22</v>
      </c>
      <c r="G814" s="197">
        <v>4.3769999999999998</v>
      </c>
      <c r="H814" s="197"/>
      <c r="I814" s="198">
        <f t="shared" si="1988"/>
        <v>8.7540000000000013</v>
      </c>
      <c r="J814" s="264"/>
      <c r="K814" s="198">
        <f t="shared" si="2062"/>
        <v>8.7540000000000013</v>
      </c>
      <c r="L814" s="200">
        <f t="shared" si="2063"/>
        <v>0</v>
      </c>
      <c r="M814" s="423" t="s">
        <v>262</v>
      </c>
      <c r="N814" s="605"/>
      <c r="O814" s="582"/>
      <c r="P814" s="582"/>
      <c r="Q814" s="582"/>
      <c r="R814" s="582"/>
      <c r="S814" s="583"/>
      <c r="T814" s="427"/>
      <c r="U814" s="177"/>
      <c r="V814" s="177"/>
      <c r="W814" s="177"/>
      <c r="X814" s="177"/>
      <c r="Y814" s="177"/>
      <c r="Z814" s="177"/>
    </row>
    <row r="815" spans="1:26" s="174" customFormat="1" ht="19.899999999999999" customHeight="1">
      <c r="A815" s="604"/>
      <c r="B815" s="698"/>
      <c r="C815" s="646"/>
      <c r="D815" s="603" t="s">
        <v>302</v>
      </c>
      <c r="E815" s="618" t="s">
        <v>381</v>
      </c>
      <c r="F815" s="196" t="s">
        <v>20</v>
      </c>
      <c r="G815" s="197">
        <v>0.35399999999999998</v>
      </c>
      <c r="H815" s="197"/>
      <c r="I815" s="198">
        <f t="shared" si="1989"/>
        <v>0.35399999999999998</v>
      </c>
      <c r="J815" s="264"/>
      <c r="K815" s="198">
        <f t="shared" si="2062"/>
        <v>0.35399999999999998</v>
      </c>
      <c r="L815" s="200">
        <v>0</v>
      </c>
      <c r="M815" s="423" t="s">
        <v>262</v>
      </c>
      <c r="N815" s="605">
        <f t="shared" ref="N815" si="2064">G815+G816+G817</f>
        <v>4.0199999999999996</v>
      </c>
      <c r="O815" s="582">
        <f t="shared" ref="O815" si="2065">H815+H816+H817</f>
        <v>0</v>
      </c>
      <c r="P815" s="582">
        <f t="shared" ref="P815" si="2066">N815+O815</f>
        <v>4.0199999999999996</v>
      </c>
      <c r="Q815" s="582">
        <f t="shared" ref="Q815" si="2067">J815+J816+J817</f>
        <v>0</v>
      </c>
      <c r="R815" s="582">
        <f t="shared" ref="R815" si="2068">P815-Q815</f>
        <v>4.0199999999999996</v>
      </c>
      <c r="S815" s="583">
        <f t="shared" ref="S815" si="2069">Q815/P815</f>
        <v>0</v>
      </c>
      <c r="T815" s="427"/>
      <c r="U815" s="177"/>
      <c r="V815" s="177"/>
      <c r="W815" s="177"/>
      <c r="X815" s="177"/>
      <c r="Y815" s="177"/>
      <c r="Z815" s="177"/>
    </row>
    <row r="816" spans="1:26" s="174" customFormat="1" ht="19.899999999999999" customHeight="1">
      <c r="A816" s="604"/>
      <c r="B816" s="698"/>
      <c r="C816" s="646"/>
      <c r="D816" s="603"/>
      <c r="E816" s="618"/>
      <c r="F816" s="196" t="s">
        <v>21</v>
      </c>
      <c r="G816" s="197">
        <v>1.6559999999999999</v>
      </c>
      <c r="H816" s="197"/>
      <c r="I816" s="198">
        <f t="shared" si="1988"/>
        <v>2.0099999999999998</v>
      </c>
      <c r="J816" s="264"/>
      <c r="K816" s="198">
        <f t="shared" si="2062"/>
        <v>2.0099999999999998</v>
      </c>
      <c r="L816" s="200">
        <f t="shared" si="2063"/>
        <v>0</v>
      </c>
      <c r="M816" s="423" t="s">
        <v>262</v>
      </c>
      <c r="N816" s="605"/>
      <c r="O816" s="582"/>
      <c r="P816" s="582"/>
      <c r="Q816" s="582"/>
      <c r="R816" s="582"/>
      <c r="S816" s="583"/>
      <c r="T816" s="427"/>
      <c r="U816" s="177"/>
      <c r="V816" s="177"/>
      <c r="W816" s="177"/>
      <c r="X816" s="177"/>
      <c r="Y816" s="177"/>
      <c r="Z816" s="177"/>
    </row>
    <row r="817" spans="1:26" s="174" customFormat="1" ht="19.899999999999999" customHeight="1">
      <c r="A817" s="604"/>
      <c r="B817" s="698"/>
      <c r="C817" s="646"/>
      <c r="D817" s="603"/>
      <c r="E817" s="618"/>
      <c r="F817" s="196" t="s">
        <v>22</v>
      </c>
      <c r="G817" s="197">
        <v>2.0099999999999998</v>
      </c>
      <c r="H817" s="197"/>
      <c r="I817" s="198">
        <f t="shared" si="1988"/>
        <v>4.0199999999999996</v>
      </c>
      <c r="J817" s="264"/>
      <c r="K817" s="198">
        <f t="shared" si="2062"/>
        <v>4.0199999999999996</v>
      </c>
      <c r="L817" s="200">
        <f t="shared" si="2063"/>
        <v>0</v>
      </c>
      <c r="M817" s="423" t="s">
        <v>262</v>
      </c>
      <c r="N817" s="605"/>
      <c r="O817" s="582"/>
      <c r="P817" s="582"/>
      <c r="Q817" s="582"/>
      <c r="R817" s="582"/>
      <c r="S817" s="583"/>
      <c r="T817" s="427"/>
      <c r="U817" s="177"/>
      <c r="V817" s="177"/>
      <c r="W817" s="177"/>
      <c r="X817" s="177"/>
      <c r="Y817" s="177"/>
      <c r="Z817" s="177"/>
    </row>
    <row r="818" spans="1:26" s="174" customFormat="1" ht="19.899999999999999" customHeight="1">
      <c r="A818" s="604"/>
      <c r="B818" s="698"/>
      <c r="C818" s="646"/>
      <c r="D818" s="603" t="s">
        <v>302</v>
      </c>
      <c r="E818" s="618" t="s">
        <v>382</v>
      </c>
      <c r="F818" s="261" t="s">
        <v>388</v>
      </c>
      <c r="G818" s="197">
        <v>2.802</v>
      </c>
      <c r="H818" s="197"/>
      <c r="I818" s="198">
        <f t="shared" si="1989"/>
        <v>2.802</v>
      </c>
      <c r="J818" s="264"/>
      <c r="K818" s="198">
        <f t="shared" si="2062"/>
        <v>2.802</v>
      </c>
      <c r="L818" s="200">
        <v>0</v>
      </c>
      <c r="M818" s="423" t="s">
        <v>262</v>
      </c>
      <c r="N818" s="605">
        <f t="shared" ref="N818" si="2070">G818+G819+G820</f>
        <v>31.841999999999999</v>
      </c>
      <c r="O818" s="582">
        <f t="shared" ref="O818" si="2071">H818+H819+H820</f>
        <v>0</v>
      </c>
      <c r="P818" s="582">
        <f t="shared" ref="P818" si="2072">N818+O818</f>
        <v>31.841999999999999</v>
      </c>
      <c r="Q818" s="582">
        <f t="shared" ref="Q818" si="2073">J818+J819+J820</f>
        <v>0</v>
      </c>
      <c r="R818" s="582">
        <f t="shared" ref="R818" si="2074">P818-Q818</f>
        <v>31.841999999999999</v>
      </c>
      <c r="S818" s="583">
        <f t="shared" ref="S818" si="2075">Q818/P818</f>
        <v>0</v>
      </c>
      <c r="T818" s="427"/>
      <c r="U818" s="177"/>
      <c r="V818" s="177"/>
      <c r="W818" s="177"/>
      <c r="X818" s="177"/>
      <c r="Y818" s="177"/>
      <c r="Z818" s="177"/>
    </row>
    <row r="819" spans="1:26" s="174" customFormat="1" ht="19.899999999999999" customHeight="1">
      <c r="A819" s="604"/>
      <c r="B819" s="698"/>
      <c r="C819" s="646"/>
      <c r="D819" s="603"/>
      <c r="E819" s="618"/>
      <c r="F819" s="196" t="s">
        <v>21</v>
      </c>
      <c r="G819" s="197">
        <v>13.119</v>
      </c>
      <c r="H819" s="197"/>
      <c r="I819" s="198">
        <f t="shared" si="1988"/>
        <v>15.920999999999999</v>
      </c>
      <c r="J819" s="264"/>
      <c r="K819" s="198">
        <f t="shared" si="2062"/>
        <v>15.920999999999999</v>
      </c>
      <c r="L819" s="200">
        <f t="shared" si="2063"/>
        <v>0</v>
      </c>
      <c r="M819" s="423" t="s">
        <v>262</v>
      </c>
      <c r="N819" s="605"/>
      <c r="O819" s="582"/>
      <c r="P819" s="582"/>
      <c r="Q819" s="582"/>
      <c r="R819" s="582"/>
      <c r="S819" s="583"/>
      <c r="T819" s="427"/>
      <c r="U819" s="177"/>
      <c r="V819" s="177"/>
      <c r="W819" s="177"/>
      <c r="X819" s="177"/>
      <c r="Y819" s="177"/>
      <c r="Z819" s="177"/>
    </row>
    <row r="820" spans="1:26" s="174" customFormat="1" ht="19.899999999999999" customHeight="1">
      <c r="A820" s="604"/>
      <c r="B820" s="698"/>
      <c r="C820" s="646"/>
      <c r="D820" s="603"/>
      <c r="E820" s="618"/>
      <c r="F820" s="196" t="s">
        <v>22</v>
      </c>
      <c r="G820" s="197">
        <v>15.920999999999999</v>
      </c>
      <c r="H820" s="197"/>
      <c r="I820" s="198">
        <f t="shared" si="1988"/>
        <v>31.841999999999999</v>
      </c>
      <c r="J820" s="264"/>
      <c r="K820" s="198">
        <f t="shared" si="2062"/>
        <v>31.841999999999999</v>
      </c>
      <c r="L820" s="200">
        <f t="shared" si="2063"/>
        <v>0</v>
      </c>
      <c r="M820" s="423" t="s">
        <v>262</v>
      </c>
      <c r="N820" s="605"/>
      <c r="O820" s="582"/>
      <c r="P820" s="582"/>
      <c r="Q820" s="582"/>
      <c r="R820" s="582"/>
      <c r="S820" s="583"/>
      <c r="T820" s="427"/>
      <c r="U820" s="177"/>
      <c r="V820" s="177"/>
      <c r="W820" s="177"/>
      <c r="X820" s="177"/>
      <c r="Y820" s="177"/>
      <c r="Z820" s="177"/>
    </row>
    <row r="821" spans="1:26" s="174" customFormat="1" ht="19.899999999999999" customHeight="1">
      <c r="A821" s="604"/>
      <c r="B821" s="698"/>
      <c r="C821" s="646"/>
      <c r="D821" s="603" t="s">
        <v>302</v>
      </c>
      <c r="E821" s="618" t="s">
        <v>387</v>
      </c>
      <c r="F821" s="261" t="s">
        <v>388</v>
      </c>
      <c r="G821" s="197">
        <v>1.0640000000000001</v>
      </c>
      <c r="H821" s="197"/>
      <c r="I821" s="198">
        <f t="shared" si="1989"/>
        <v>1.0640000000000001</v>
      </c>
      <c r="J821" s="264"/>
      <c r="K821" s="198">
        <f t="shared" si="2062"/>
        <v>1.0640000000000001</v>
      </c>
      <c r="L821" s="200">
        <v>0</v>
      </c>
      <c r="M821" s="423" t="s">
        <v>262</v>
      </c>
      <c r="N821" s="605">
        <f t="shared" ref="N821" si="2076">G821+G822+G823</f>
        <v>12.094999999999999</v>
      </c>
      <c r="O821" s="582">
        <f t="shared" ref="O821" si="2077">H821+H822+H823</f>
        <v>0</v>
      </c>
      <c r="P821" s="582">
        <f t="shared" ref="P821" si="2078">N821+O821</f>
        <v>12.094999999999999</v>
      </c>
      <c r="Q821" s="582">
        <f t="shared" ref="Q821" si="2079">J821+J822+J823</f>
        <v>0</v>
      </c>
      <c r="R821" s="582">
        <f t="shared" ref="R821" si="2080">P821-Q821</f>
        <v>12.094999999999999</v>
      </c>
      <c r="S821" s="583">
        <f t="shared" ref="S821" si="2081">Q821/P821</f>
        <v>0</v>
      </c>
      <c r="T821" s="427"/>
      <c r="U821" s="177"/>
      <c r="V821" s="177"/>
      <c r="W821" s="177"/>
      <c r="X821" s="177"/>
      <c r="Y821" s="177"/>
      <c r="Z821" s="177"/>
    </row>
    <row r="822" spans="1:26" s="174" customFormat="1" ht="19.899999999999999" customHeight="1">
      <c r="A822" s="604"/>
      <c r="B822" s="698"/>
      <c r="C822" s="646"/>
      <c r="D822" s="603"/>
      <c r="E822" s="618"/>
      <c r="F822" s="196" t="s">
        <v>21</v>
      </c>
      <c r="G822" s="197">
        <v>4.9829999999999997</v>
      </c>
      <c r="H822" s="197"/>
      <c r="I822" s="198">
        <f t="shared" si="1988"/>
        <v>6.0469999999999997</v>
      </c>
      <c r="J822" s="264"/>
      <c r="K822" s="198">
        <f t="shared" si="2062"/>
        <v>6.0469999999999997</v>
      </c>
      <c r="L822" s="200">
        <f t="shared" si="2063"/>
        <v>0</v>
      </c>
      <c r="M822" s="423" t="s">
        <v>262</v>
      </c>
      <c r="N822" s="605"/>
      <c r="O822" s="582"/>
      <c r="P822" s="582"/>
      <c r="Q822" s="582"/>
      <c r="R822" s="582"/>
      <c r="S822" s="583"/>
      <c r="T822" s="427"/>
      <c r="U822" s="177"/>
      <c r="V822" s="177"/>
      <c r="W822" s="177"/>
      <c r="X822" s="177"/>
      <c r="Y822" s="177"/>
      <c r="Z822" s="177"/>
    </row>
    <row r="823" spans="1:26" s="174" customFormat="1" ht="19.899999999999999" customHeight="1">
      <c r="A823" s="604"/>
      <c r="B823" s="698"/>
      <c r="C823" s="646"/>
      <c r="D823" s="603"/>
      <c r="E823" s="618"/>
      <c r="F823" s="196" t="s">
        <v>22</v>
      </c>
      <c r="G823" s="197">
        <v>6.048</v>
      </c>
      <c r="H823" s="197"/>
      <c r="I823" s="198">
        <f t="shared" si="1988"/>
        <v>12.094999999999999</v>
      </c>
      <c r="J823" s="264"/>
      <c r="K823" s="198">
        <f t="shared" si="2062"/>
        <v>12.094999999999999</v>
      </c>
      <c r="L823" s="200">
        <f t="shared" si="2063"/>
        <v>0</v>
      </c>
      <c r="M823" s="423" t="s">
        <v>262</v>
      </c>
      <c r="N823" s="605"/>
      <c r="O823" s="582"/>
      <c r="P823" s="582"/>
      <c r="Q823" s="582"/>
      <c r="R823" s="582"/>
      <c r="S823" s="583"/>
      <c r="T823" s="427"/>
      <c r="U823" s="177"/>
      <c r="V823" s="177"/>
      <c r="W823" s="177"/>
      <c r="X823" s="177"/>
      <c r="Y823" s="177"/>
      <c r="Z823" s="177"/>
    </row>
    <row r="824" spans="1:26" s="246" customFormat="1" ht="19.899999999999999" customHeight="1">
      <c r="A824" s="256"/>
      <c r="B824" s="698"/>
      <c r="C824" s="646"/>
      <c r="D824" s="603" t="s">
        <v>302</v>
      </c>
      <c r="E824" s="618" t="s">
        <v>408</v>
      </c>
      <c r="F824" s="261" t="s">
        <v>388</v>
      </c>
      <c r="G824" s="197">
        <v>0.82299999999999995</v>
      </c>
      <c r="H824" s="197"/>
      <c r="I824" s="198">
        <f t="shared" si="1989"/>
        <v>0.82299999999999995</v>
      </c>
      <c r="J824" s="264"/>
      <c r="K824" s="198">
        <f t="shared" si="2062"/>
        <v>0.82299999999999995</v>
      </c>
      <c r="L824" s="200">
        <v>0</v>
      </c>
      <c r="M824" s="423" t="s">
        <v>262</v>
      </c>
      <c r="N824" s="605">
        <f>G824+G825+G826</f>
        <v>9.3539999999999992</v>
      </c>
      <c r="O824" s="582">
        <f t="shared" ref="O824" si="2082">H824+H825+H826</f>
        <v>0</v>
      </c>
      <c r="P824" s="582">
        <f>N824+O824</f>
        <v>9.3539999999999992</v>
      </c>
      <c r="Q824" s="582">
        <f>J824+J825+J826</f>
        <v>0</v>
      </c>
      <c r="R824" s="582">
        <f>P824-Q824</f>
        <v>9.3539999999999992</v>
      </c>
      <c r="S824" s="583">
        <f>Q824/P824</f>
        <v>0</v>
      </c>
      <c r="T824" s="427"/>
      <c r="U824" s="177"/>
      <c r="V824" s="177"/>
      <c r="W824" s="177"/>
      <c r="X824" s="177"/>
      <c r="Y824" s="177"/>
      <c r="Z824" s="177"/>
    </row>
    <row r="825" spans="1:26" s="246" customFormat="1" ht="19.899999999999999" customHeight="1">
      <c r="A825" s="256"/>
      <c r="B825" s="698"/>
      <c r="C825" s="646"/>
      <c r="D825" s="603"/>
      <c r="E825" s="618"/>
      <c r="F825" s="196" t="s">
        <v>21</v>
      </c>
      <c r="G825" s="197">
        <v>3.8540000000000001</v>
      </c>
      <c r="H825" s="197"/>
      <c r="I825" s="198">
        <f t="shared" si="1988"/>
        <v>4.6769999999999996</v>
      </c>
      <c r="J825" s="264"/>
      <c r="K825" s="198">
        <f t="shared" si="2062"/>
        <v>4.6769999999999996</v>
      </c>
      <c r="L825" s="200">
        <f t="shared" si="2063"/>
        <v>0</v>
      </c>
      <c r="M825" s="423" t="s">
        <v>262</v>
      </c>
      <c r="N825" s="605"/>
      <c r="O825" s="582"/>
      <c r="P825" s="582"/>
      <c r="Q825" s="582"/>
      <c r="R825" s="582"/>
      <c r="S825" s="583"/>
      <c r="T825" s="427"/>
      <c r="U825" s="177"/>
      <c r="V825" s="177"/>
      <c r="W825" s="177"/>
      <c r="X825" s="177"/>
      <c r="Y825" s="177"/>
      <c r="Z825" s="177"/>
    </row>
    <row r="826" spans="1:26" s="246" customFormat="1" ht="19.899999999999999" customHeight="1">
      <c r="A826" s="256"/>
      <c r="B826" s="698"/>
      <c r="C826" s="646"/>
      <c r="D826" s="603"/>
      <c r="E826" s="618"/>
      <c r="F826" s="196" t="s">
        <v>22</v>
      </c>
      <c r="G826" s="197">
        <v>4.6769999999999996</v>
      </c>
      <c r="H826" s="197"/>
      <c r="I826" s="198">
        <f t="shared" si="1988"/>
        <v>9.3539999999999992</v>
      </c>
      <c r="J826" s="264"/>
      <c r="K826" s="198">
        <f t="shared" si="2062"/>
        <v>9.3539999999999992</v>
      </c>
      <c r="L826" s="200">
        <f t="shared" si="2063"/>
        <v>0</v>
      </c>
      <c r="M826" s="423" t="s">
        <v>262</v>
      </c>
      <c r="N826" s="605"/>
      <c r="O826" s="582"/>
      <c r="P826" s="582"/>
      <c r="Q826" s="582"/>
      <c r="R826" s="582"/>
      <c r="S826" s="583"/>
      <c r="T826" s="427"/>
      <c r="U826" s="177"/>
      <c r="V826" s="177"/>
      <c r="W826" s="177"/>
      <c r="X826" s="177"/>
      <c r="Y826" s="177"/>
      <c r="Z826" s="177"/>
    </row>
    <row r="827" spans="1:26" s="174" customFormat="1" ht="19.899999999999999" customHeight="1">
      <c r="A827" s="604"/>
      <c r="B827" s="698"/>
      <c r="C827" s="646"/>
      <c r="D827" s="603" t="s">
        <v>302</v>
      </c>
      <c r="E827" s="618" t="s">
        <v>407</v>
      </c>
      <c r="F827" s="261" t="s">
        <v>388</v>
      </c>
      <c r="G827" s="197">
        <v>11.522</v>
      </c>
      <c r="H827" s="197"/>
      <c r="I827" s="198">
        <f t="shared" si="1989"/>
        <v>11.522</v>
      </c>
      <c r="J827" s="264">
        <v>1.7999999999999999E-2</v>
      </c>
      <c r="K827" s="198">
        <f t="shared" si="2062"/>
        <v>11.504</v>
      </c>
      <c r="L827" s="200">
        <v>0</v>
      </c>
      <c r="M827" s="423" t="s">
        <v>262</v>
      </c>
      <c r="N827" s="605">
        <f>G827+G828+G829</f>
        <v>130.929</v>
      </c>
      <c r="O827" s="582">
        <f t="shared" ref="O827" si="2083">H827+H828+H829</f>
        <v>0</v>
      </c>
      <c r="P827" s="582">
        <f t="shared" ref="P827" si="2084">N827+O827</f>
        <v>130.929</v>
      </c>
      <c r="Q827" s="582">
        <f t="shared" ref="Q827" si="2085">J827+J828+J829</f>
        <v>1.7999999999999999E-2</v>
      </c>
      <c r="R827" s="582">
        <f t="shared" ref="R827" si="2086">P827-Q827</f>
        <v>130.911</v>
      </c>
      <c r="S827" s="583">
        <f t="shared" ref="S827" si="2087">Q827/P827</f>
        <v>1.3747909172146734E-4</v>
      </c>
      <c r="T827" s="427"/>
      <c r="U827" s="177"/>
      <c r="V827" s="177"/>
      <c r="W827" s="177"/>
      <c r="X827" s="177"/>
      <c r="Y827" s="177"/>
      <c r="Z827" s="177"/>
    </row>
    <row r="828" spans="1:26" s="174" customFormat="1" ht="19.899999999999999" customHeight="1">
      <c r="A828" s="604"/>
      <c r="B828" s="698"/>
      <c r="C828" s="646"/>
      <c r="D828" s="603"/>
      <c r="E828" s="618"/>
      <c r="F828" s="196" t="s">
        <v>21</v>
      </c>
      <c r="G828" s="197">
        <v>53.942999999999998</v>
      </c>
      <c r="H828" s="197"/>
      <c r="I828" s="198">
        <f t="shared" si="1988"/>
        <v>65.447000000000003</v>
      </c>
      <c r="J828" s="264"/>
      <c r="K828" s="198">
        <f t="shared" si="2062"/>
        <v>65.447000000000003</v>
      </c>
      <c r="L828" s="200">
        <f t="shared" si="2063"/>
        <v>0</v>
      </c>
      <c r="M828" s="323" t="s">
        <v>262</v>
      </c>
      <c r="N828" s="605"/>
      <c r="O828" s="582"/>
      <c r="P828" s="582"/>
      <c r="Q828" s="582"/>
      <c r="R828" s="582"/>
      <c r="S828" s="583"/>
      <c r="T828" s="427"/>
      <c r="U828" s="177"/>
      <c r="V828" s="177"/>
      <c r="W828" s="455"/>
      <c r="X828" s="455"/>
      <c r="Y828" s="455"/>
      <c r="Z828" s="455"/>
    </row>
    <row r="829" spans="1:26" s="174" customFormat="1" ht="19.899999999999999" customHeight="1">
      <c r="A829" s="604"/>
      <c r="B829" s="698"/>
      <c r="C829" s="647"/>
      <c r="D829" s="603"/>
      <c r="E829" s="618"/>
      <c r="F829" s="196" t="s">
        <v>22</v>
      </c>
      <c r="G829" s="197">
        <v>65.463999999999999</v>
      </c>
      <c r="H829" s="197"/>
      <c r="I829" s="198">
        <f t="shared" si="1988"/>
        <v>130.911</v>
      </c>
      <c r="J829" s="264"/>
      <c r="K829" s="198">
        <f t="shared" si="2062"/>
        <v>130.911</v>
      </c>
      <c r="L829" s="200">
        <f t="shared" si="2063"/>
        <v>0</v>
      </c>
      <c r="M829" s="323" t="s">
        <v>262</v>
      </c>
      <c r="N829" s="605"/>
      <c r="O829" s="582"/>
      <c r="P829" s="582"/>
      <c r="Q829" s="582"/>
      <c r="R829" s="582"/>
      <c r="S829" s="583"/>
      <c r="T829" s="427"/>
      <c r="U829" s="177"/>
      <c r="V829" s="177"/>
      <c r="W829" s="455"/>
      <c r="X829" s="455"/>
      <c r="Y829" s="455"/>
      <c r="Z829" s="455"/>
    </row>
    <row r="830" spans="1:26" s="174" customFormat="1" ht="19.899999999999999" customHeight="1">
      <c r="A830" s="604"/>
      <c r="B830" s="698"/>
      <c r="C830" s="646"/>
      <c r="D830" s="603" t="s">
        <v>303</v>
      </c>
      <c r="E830" s="606" t="s">
        <v>383</v>
      </c>
      <c r="F830" s="261" t="s">
        <v>388</v>
      </c>
      <c r="G830" s="197">
        <v>13.141</v>
      </c>
      <c r="H830" s="197"/>
      <c r="I830" s="198">
        <f>G830+H830</f>
        <v>13.141</v>
      </c>
      <c r="J830" s="264">
        <v>7.5</v>
      </c>
      <c r="K830" s="198">
        <f t="shared" si="2062"/>
        <v>5.641</v>
      </c>
      <c r="L830" s="200">
        <v>0</v>
      </c>
      <c r="M830" s="323" t="s">
        <v>262</v>
      </c>
      <c r="N830" s="605">
        <f>G830+G831+G832</f>
        <v>149.334</v>
      </c>
      <c r="O830" s="582">
        <f t="shared" ref="O830" si="2088">H830+H831+H832</f>
        <v>0</v>
      </c>
      <c r="P830" s="582">
        <f>N830+O830</f>
        <v>149.334</v>
      </c>
      <c r="Q830" s="582">
        <f t="shared" ref="Q830" si="2089">J830+J831+J832</f>
        <v>7.5</v>
      </c>
      <c r="R830" s="582">
        <f>P830-Q830</f>
        <v>141.834</v>
      </c>
      <c r="S830" s="583">
        <f t="shared" ref="S830" si="2090">Q830/P830</f>
        <v>5.0222990075937161E-2</v>
      </c>
      <c r="T830" s="427"/>
      <c r="U830" s="177"/>
      <c r="V830" s="177"/>
      <c r="W830" s="455"/>
      <c r="X830" s="455"/>
      <c r="Y830" s="511"/>
      <c r="Z830" s="455"/>
    </row>
    <row r="831" spans="1:26" s="174" customFormat="1" ht="19.899999999999999" customHeight="1">
      <c r="A831" s="604"/>
      <c r="B831" s="698"/>
      <c r="C831" s="646"/>
      <c r="D831" s="603"/>
      <c r="E831" s="606"/>
      <c r="F831" s="196" t="s">
        <v>21</v>
      </c>
      <c r="G831" s="197">
        <v>61.526000000000003</v>
      </c>
      <c r="H831" s="197"/>
      <c r="I831" s="198">
        <f>G831+H831+K830</f>
        <v>67.167000000000002</v>
      </c>
      <c r="J831" s="264"/>
      <c r="K831" s="198">
        <f t="shared" si="2062"/>
        <v>67.167000000000002</v>
      </c>
      <c r="L831" s="200">
        <f t="shared" si="2063"/>
        <v>0</v>
      </c>
      <c r="M831" s="323" t="s">
        <v>262</v>
      </c>
      <c r="N831" s="605"/>
      <c r="O831" s="582"/>
      <c r="P831" s="582"/>
      <c r="Q831" s="582"/>
      <c r="R831" s="582"/>
      <c r="S831" s="583"/>
      <c r="T831" s="427"/>
      <c r="U831" s="177"/>
      <c r="V831" s="177"/>
      <c r="W831" s="455"/>
      <c r="X831" s="455"/>
      <c r="Y831" s="511"/>
      <c r="Z831" s="455"/>
    </row>
    <row r="832" spans="1:26" s="174" customFormat="1" ht="19.899999999999999" customHeight="1">
      <c r="A832" s="604"/>
      <c r="B832" s="698"/>
      <c r="C832" s="646"/>
      <c r="D832" s="603"/>
      <c r="E832" s="606"/>
      <c r="F832" s="196" t="s">
        <v>22</v>
      </c>
      <c r="G832" s="197">
        <v>74.667000000000002</v>
      </c>
      <c r="H832" s="197"/>
      <c r="I832" s="198">
        <f>G832+H832+K831</f>
        <v>141.834</v>
      </c>
      <c r="J832" s="264"/>
      <c r="K832" s="198">
        <f t="shared" si="2062"/>
        <v>141.834</v>
      </c>
      <c r="L832" s="200">
        <f t="shared" si="2063"/>
        <v>0</v>
      </c>
      <c r="M832" s="323" t="s">
        <v>262</v>
      </c>
      <c r="N832" s="605"/>
      <c r="O832" s="582"/>
      <c r="P832" s="582"/>
      <c r="Q832" s="582"/>
      <c r="R832" s="582"/>
      <c r="S832" s="583"/>
      <c r="T832" s="427"/>
      <c r="U832" s="177"/>
      <c r="V832" s="177"/>
      <c r="W832" s="455"/>
      <c r="X832" s="455"/>
      <c r="Y832" s="511"/>
      <c r="Z832" s="455"/>
    </row>
    <row r="833" spans="1:28" s="174" customFormat="1" ht="19.899999999999999" customHeight="1">
      <c r="A833" s="604"/>
      <c r="B833" s="698"/>
      <c r="C833" s="646"/>
      <c r="D833" s="603" t="s">
        <v>303</v>
      </c>
      <c r="E833" s="606" t="s">
        <v>384</v>
      </c>
      <c r="F833" s="261" t="s">
        <v>388</v>
      </c>
      <c r="G833" s="197">
        <v>3.387</v>
      </c>
      <c r="H833" s="197"/>
      <c r="I833" s="198">
        <f>G833+H833</f>
        <v>3.387</v>
      </c>
      <c r="J833" s="264"/>
      <c r="K833" s="198">
        <f t="shared" si="2062"/>
        <v>3.387</v>
      </c>
      <c r="L833" s="200">
        <v>0</v>
      </c>
      <c r="M833" s="323" t="s">
        <v>262</v>
      </c>
      <c r="N833" s="605">
        <f t="shared" ref="N833:O833" si="2091">G833+G834+G835</f>
        <v>38.488</v>
      </c>
      <c r="O833" s="582">
        <f t="shared" si="2091"/>
        <v>0</v>
      </c>
      <c r="P833" s="582">
        <f t="shared" ref="P833" si="2092">N833+O833</f>
        <v>38.488</v>
      </c>
      <c r="Q833" s="582">
        <f t="shared" ref="Q833" si="2093">J833+J834+J835</f>
        <v>0</v>
      </c>
      <c r="R833" s="582">
        <f t="shared" ref="R833" si="2094">P833-Q833</f>
        <v>38.488</v>
      </c>
      <c r="S833" s="583">
        <f t="shared" ref="S833" si="2095">Q833/P833</f>
        <v>0</v>
      </c>
      <c r="T833" s="427"/>
      <c r="U833" s="177"/>
      <c r="V833" s="177"/>
      <c r="W833" s="455"/>
      <c r="X833" s="455"/>
      <c r="Y833" s="455"/>
      <c r="Z833" s="455"/>
    </row>
    <row r="834" spans="1:28" s="174" customFormat="1" ht="19.899999999999999" customHeight="1">
      <c r="A834" s="604"/>
      <c r="B834" s="698"/>
      <c r="C834" s="646"/>
      <c r="D834" s="603"/>
      <c r="E834" s="606"/>
      <c r="F834" s="196" t="s">
        <v>21</v>
      </c>
      <c r="G834" s="197">
        <v>15.856999999999999</v>
      </c>
      <c r="H834" s="197"/>
      <c r="I834" s="198">
        <f>G834+H834+K833</f>
        <v>19.244</v>
      </c>
      <c r="J834" s="264"/>
      <c r="K834" s="198">
        <f t="shared" si="2062"/>
        <v>19.244</v>
      </c>
      <c r="L834" s="200">
        <f t="shared" si="2063"/>
        <v>0</v>
      </c>
      <c r="M834" s="323" t="s">
        <v>262</v>
      </c>
      <c r="N834" s="605"/>
      <c r="O834" s="582"/>
      <c r="P834" s="582"/>
      <c r="Q834" s="582"/>
      <c r="R834" s="582"/>
      <c r="S834" s="583"/>
      <c r="T834" s="427"/>
      <c r="U834" s="177"/>
      <c r="V834" s="177"/>
      <c r="W834" s="455"/>
      <c r="X834" s="455"/>
      <c r="Y834" s="455"/>
      <c r="Z834" s="455"/>
    </row>
    <row r="835" spans="1:28" s="174" customFormat="1" ht="19.899999999999999" customHeight="1">
      <c r="A835" s="604"/>
      <c r="B835" s="698"/>
      <c r="C835" s="646"/>
      <c r="D835" s="603"/>
      <c r="E835" s="606"/>
      <c r="F835" s="196" t="s">
        <v>22</v>
      </c>
      <c r="G835" s="197">
        <v>19.244</v>
      </c>
      <c r="H835" s="197"/>
      <c r="I835" s="198">
        <f>G835+H835+K834</f>
        <v>38.488</v>
      </c>
      <c r="J835" s="264"/>
      <c r="K835" s="198">
        <f t="shared" si="2062"/>
        <v>38.488</v>
      </c>
      <c r="L835" s="200">
        <f t="shared" si="2063"/>
        <v>0</v>
      </c>
      <c r="M835" s="323" t="s">
        <v>262</v>
      </c>
      <c r="N835" s="605"/>
      <c r="O835" s="582"/>
      <c r="P835" s="582"/>
      <c r="Q835" s="582"/>
      <c r="R835" s="582"/>
      <c r="S835" s="583"/>
      <c r="T835" s="427"/>
      <c r="U835" s="177"/>
      <c r="V835" s="177"/>
      <c r="W835" s="455"/>
      <c r="X835" s="455"/>
      <c r="Y835" s="455"/>
      <c r="Z835" s="455"/>
    </row>
    <row r="836" spans="1:28" s="174" customFormat="1" ht="19.899999999999999" customHeight="1">
      <c r="A836" s="604"/>
      <c r="B836" s="698"/>
      <c r="C836" s="646"/>
      <c r="D836" s="603" t="s">
        <v>303</v>
      </c>
      <c r="E836" s="606" t="s">
        <v>385</v>
      </c>
      <c r="F836" s="261" t="s">
        <v>388</v>
      </c>
      <c r="G836" s="197">
        <v>20.311</v>
      </c>
      <c r="H836" s="197"/>
      <c r="I836" s="198">
        <f t="shared" ref="I836" si="2096">G836+H836</f>
        <v>20.311</v>
      </c>
      <c r="J836" s="264"/>
      <c r="K836" s="198">
        <f t="shared" si="2062"/>
        <v>20.311</v>
      </c>
      <c r="L836" s="200">
        <v>0</v>
      </c>
      <c r="M836" s="323" t="s">
        <v>262</v>
      </c>
      <c r="N836" s="605">
        <f t="shared" ref="N836:O836" si="2097">G836+G837+G838</f>
        <v>230.816</v>
      </c>
      <c r="O836" s="582">
        <f t="shared" si="2097"/>
        <v>0</v>
      </c>
      <c r="P836" s="582">
        <f t="shared" ref="P836" si="2098">N836+O836</f>
        <v>230.816</v>
      </c>
      <c r="Q836" s="582">
        <f t="shared" ref="Q836" si="2099">J836+J837+J838</f>
        <v>7.35</v>
      </c>
      <c r="R836" s="582">
        <f t="shared" ref="R836" si="2100">P836-Q836</f>
        <v>223.46600000000001</v>
      </c>
      <c r="S836" s="583">
        <f t="shared" ref="S836" si="2101">Q836/P836</f>
        <v>3.1843546374601413E-2</v>
      </c>
      <c r="T836" s="427"/>
      <c r="U836" s="177"/>
      <c r="V836" s="177"/>
      <c r="W836" s="177"/>
      <c r="X836" s="177"/>
      <c r="Y836" s="177"/>
      <c r="Z836" s="177"/>
      <c r="AB836" s="173">
        <f>65+30</f>
        <v>95</v>
      </c>
    </row>
    <row r="837" spans="1:28" s="174" customFormat="1" ht="19.899999999999999" customHeight="1">
      <c r="A837" s="604"/>
      <c r="B837" s="698"/>
      <c r="C837" s="646"/>
      <c r="D837" s="603"/>
      <c r="E837" s="606"/>
      <c r="F837" s="196" t="s">
        <v>21</v>
      </c>
      <c r="G837" s="197">
        <v>95.094999999999999</v>
      </c>
      <c r="H837" s="198"/>
      <c r="I837" s="198">
        <f>G837+H837+K836</f>
        <v>115.40600000000001</v>
      </c>
      <c r="J837" s="264">
        <v>7.35</v>
      </c>
      <c r="K837" s="198">
        <f t="shared" si="2062"/>
        <v>108.05600000000001</v>
      </c>
      <c r="L837" s="200">
        <f t="shared" si="2063"/>
        <v>6.3688196454257134E-2</v>
      </c>
      <c r="M837" s="323" t="s">
        <v>262</v>
      </c>
      <c r="N837" s="605"/>
      <c r="O837" s="582"/>
      <c r="P837" s="582"/>
      <c r="Q837" s="582"/>
      <c r="R837" s="582"/>
      <c r="S837" s="583"/>
      <c r="T837" s="427"/>
      <c r="U837" s="177"/>
      <c r="V837" s="177"/>
      <c r="W837" s="177"/>
      <c r="X837" s="177"/>
      <c r="Y837" s="177"/>
      <c r="Z837" s="177"/>
    </row>
    <row r="838" spans="1:28" s="174" customFormat="1" ht="19.899999999999999" customHeight="1">
      <c r="A838" s="604"/>
      <c r="B838" s="698"/>
      <c r="C838" s="646"/>
      <c r="D838" s="603"/>
      <c r="E838" s="606"/>
      <c r="F838" s="196" t="s">
        <v>22</v>
      </c>
      <c r="G838" s="197">
        <v>115.41</v>
      </c>
      <c r="H838" s="210"/>
      <c r="I838" s="198">
        <f>G838+H838+K837</f>
        <v>223.46600000000001</v>
      </c>
      <c r="J838" s="264"/>
      <c r="K838" s="198">
        <f t="shared" si="2062"/>
        <v>223.46600000000001</v>
      </c>
      <c r="L838" s="200">
        <f t="shared" si="2063"/>
        <v>0</v>
      </c>
      <c r="M838" s="323" t="s">
        <v>262</v>
      </c>
      <c r="N838" s="605"/>
      <c r="O838" s="582"/>
      <c r="P838" s="582"/>
      <c r="Q838" s="582"/>
      <c r="R838" s="582"/>
      <c r="S838" s="583"/>
      <c r="T838" s="427"/>
      <c r="U838" s="177"/>
      <c r="V838" s="177"/>
      <c r="W838" s="177"/>
      <c r="X838" s="177"/>
      <c r="Y838" s="177"/>
      <c r="Z838" s="177"/>
    </row>
    <row r="839" spans="1:28" s="174" customFormat="1" ht="19.899999999999999" customHeight="1">
      <c r="A839" s="604"/>
      <c r="B839" s="698"/>
      <c r="C839" s="646"/>
      <c r="D839" s="603" t="s">
        <v>303</v>
      </c>
      <c r="E839" s="606" t="s">
        <v>407</v>
      </c>
      <c r="F839" s="261" t="s">
        <v>388</v>
      </c>
      <c r="G839" s="197">
        <v>1.23</v>
      </c>
      <c r="H839" s="197"/>
      <c r="I839" s="198">
        <f t="shared" ref="I839" si="2102">G839+H839</f>
        <v>1.23</v>
      </c>
      <c r="J839" s="264"/>
      <c r="K839" s="198">
        <f t="shared" si="2062"/>
        <v>1.23</v>
      </c>
      <c r="L839" s="200">
        <v>0</v>
      </c>
      <c r="M839" s="323" t="s">
        <v>262</v>
      </c>
      <c r="N839" s="605">
        <f t="shared" ref="N839:O839" si="2103">G839+G840+G841</f>
        <v>13.972000000000001</v>
      </c>
      <c r="O839" s="582">
        <f t="shared" si="2103"/>
        <v>0</v>
      </c>
      <c r="P839" s="582">
        <f t="shared" ref="P839" si="2104">N839+O839</f>
        <v>13.972000000000001</v>
      </c>
      <c r="Q839" s="582">
        <f t="shared" ref="Q839" si="2105">J839+J840+J841</f>
        <v>0</v>
      </c>
      <c r="R839" s="582">
        <f t="shared" ref="R839" si="2106">P839-Q839</f>
        <v>13.972000000000001</v>
      </c>
      <c r="S839" s="583">
        <f t="shared" ref="S839" si="2107">Q839/P839</f>
        <v>0</v>
      </c>
      <c r="T839" s="427"/>
      <c r="U839" s="177"/>
      <c r="V839" s="177"/>
      <c r="W839" s="177"/>
      <c r="X839" s="177"/>
      <c r="Y839" s="177"/>
      <c r="Z839" s="177"/>
    </row>
    <row r="840" spans="1:28" s="174" customFormat="1" ht="19.899999999999999" customHeight="1">
      <c r="A840" s="604"/>
      <c r="B840" s="698"/>
      <c r="C840" s="646"/>
      <c r="D840" s="603"/>
      <c r="E840" s="606"/>
      <c r="F840" s="196" t="s">
        <v>21</v>
      </c>
      <c r="G840" s="197">
        <v>5.7560000000000002</v>
      </c>
      <c r="H840" s="197"/>
      <c r="I840" s="198">
        <f>G840+H840+K839</f>
        <v>6.9860000000000007</v>
      </c>
      <c r="J840" s="264"/>
      <c r="K840" s="198">
        <f t="shared" si="2062"/>
        <v>6.9860000000000007</v>
      </c>
      <c r="L840" s="200">
        <f t="shared" si="2063"/>
        <v>0</v>
      </c>
      <c r="M840" s="323" t="s">
        <v>262</v>
      </c>
      <c r="N840" s="605"/>
      <c r="O840" s="582"/>
      <c r="P840" s="582"/>
      <c r="Q840" s="582"/>
      <c r="R840" s="582"/>
      <c r="S840" s="583"/>
      <c r="T840" s="427"/>
      <c r="U840" s="177"/>
      <c r="V840" s="177"/>
      <c r="W840" s="177"/>
      <c r="X840" s="177"/>
      <c r="Y840" s="177"/>
      <c r="Z840" s="177"/>
    </row>
    <row r="841" spans="1:28" s="174" customFormat="1" ht="19.899999999999999" customHeight="1">
      <c r="A841" s="604"/>
      <c r="B841" s="698"/>
      <c r="C841" s="647"/>
      <c r="D841" s="603"/>
      <c r="E841" s="606"/>
      <c r="F841" s="196" t="s">
        <v>22</v>
      </c>
      <c r="G841" s="197">
        <v>6.9859999999999998</v>
      </c>
      <c r="H841" s="197"/>
      <c r="I841" s="198">
        <f>G841+H841+K840</f>
        <v>13.972000000000001</v>
      </c>
      <c r="J841" s="264"/>
      <c r="K841" s="198">
        <f t="shared" si="2062"/>
        <v>13.972000000000001</v>
      </c>
      <c r="L841" s="200">
        <f t="shared" si="2063"/>
        <v>0</v>
      </c>
      <c r="M841" s="395" t="s">
        <v>262</v>
      </c>
      <c r="N841" s="605"/>
      <c r="O841" s="582"/>
      <c r="P841" s="582"/>
      <c r="Q841" s="582"/>
      <c r="R841" s="582"/>
      <c r="S841" s="583"/>
      <c r="T841" s="427"/>
      <c r="U841" s="177"/>
      <c r="V841" s="177"/>
      <c r="W841" s="177"/>
      <c r="X841" s="177"/>
      <c r="Y841" s="177"/>
      <c r="Z841" s="177"/>
    </row>
    <row r="842" spans="1:28" s="246" customFormat="1" ht="19.899999999999999" customHeight="1" thickBot="1">
      <c r="A842" s="357"/>
      <c r="B842" s="699"/>
      <c r="C842" s="356"/>
      <c r="D842" s="644" t="s">
        <v>422</v>
      </c>
      <c r="E842" s="645"/>
      <c r="F842" s="394" t="s">
        <v>69</v>
      </c>
      <c r="G842" s="390">
        <v>0</v>
      </c>
      <c r="H842" s="390"/>
      <c r="I842" s="397">
        <f>G842+H842</f>
        <v>0</v>
      </c>
      <c r="J842" s="398"/>
      <c r="K842" s="397">
        <f t="shared" ref="K842" si="2108">I842-J842</f>
        <v>0</v>
      </c>
      <c r="L842" s="399" t="e">
        <f t="shared" ref="L842" si="2109">J842/I842</f>
        <v>#DIV/0!</v>
      </c>
      <c r="M842" s="400" t="s">
        <v>262</v>
      </c>
      <c r="N842" s="391">
        <f>+G842</f>
        <v>0</v>
      </c>
      <c r="O842" s="392">
        <f>+H842</f>
        <v>0</v>
      </c>
      <c r="P842" s="392">
        <f>+N842+O842</f>
        <v>0</v>
      </c>
      <c r="Q842" s="392">
        <f>+J842</f>
        <v>0</v>
      </c>
      <c r="R842" s="392">
        <f>+P842-Q842</f>
        <v>0</v>
      </c>
      <c r="S842" s="393" t="e">
        <f>+Q842/P842</f>
        <v>#DIV/0!</v>
      </c>
      <c r="T842" s="427"/>
      <c r="U842" s="177"/>
      <c r="V842" s="177"/>
      <c r="W842" s="177"/>
      <c r="X842" s="177"/>
      <c r="Y842" s="177"/>
      <c r="Z842" s="177"/>
    </row>
    <row r="843" spans="1:28" s="174" customFormat="1" ht="19.899999999999999" customHeight="1" thickBot="1">
      <c r="B843" s="309"/>
      <c r="C843" s="324"/>
      <c r="D843" s="324"/>
      <c r="E843" s="310"/>
      <c r="F843" s="304"/>
      <c r="G843" s="354">
        <f>SUM(G686:G842)</f>
        <v>4463.6849999999995</v>
      </c>
      <c r="H843" s="396">
        <f>SUM(H686:H842)</f>
        <v>0</v>
      </c>
      <c r="I843" s="401">
        <f>SUM(I686:I841)</f>
        <v>6959.5490000000027</v>
      </c>
      <c r="J843" s="402">
        <f>SUM(J686:J841)</f>
        <v>68.063999999999993</v>
      </c>
      <c r="K843" s="403">
        <f>G843-J843</f>
        <v>4395.6209999999992</v>
      </c>
      <c r="L843" s="404"/>
      <c r="M843" s="405" t="s">
        <v>262</v>
      </c>
      <c r="N843" s="436">
        <f>SUM(N686:N842)</f>
        <v>4463.6849999999995</v>
      </c>
      <c r="O843" s="437">
        <f>SUM(O686:O842)</f>
        <v>0</v>
      </c>
      <c r="P843" s="437">
        <f>+N843+O843</f>
        <v>4463.6849999999995</v>
      </c>
      <c r="Q843" s="437">
        <f>SUM(Q686:Q842)</f>
        <v>68.063999999999993</v>
      </c>
      <c r="R843" s="437">
        <f>+P843-Q843</f>
        <v>4395.6209999999992</v>
      </c>
      <c r="S843" s="438">
        <f>+Q843/P843</f>
        <v>1.5248387823065472E-2</v>
      </c>
      <c r="T843" s="427"/>
      <c r="U843" s="456"/>
      <c r="V843" s="177">
        <f>SUM(T843:U843)</f>
        <v>0</v>
      </c>
      <c r="W843" s="177"/>
      <c r="X843" s="177"/>
      <c r="Y843" s="177"/>
      <c r="Z843" s="177"/>
    </row>
    <row r="844" spans="1:28" s="174" customFormat="1" ht="19.899999999999999" customHeight="1">
      <c r="B844" s="611" t="s">
        <v>299</v>
      </c>
      <c r="C844" s="636" t="s">
        <v>306</v>
      </c>
      <c r="D844" s="633" t="s">
        <v>294</v>
      </c>
      <c r="E844" s="639" t="s">
        <v>296</v>
      </c>
      <c r="F844" s="216" t="s">
        <v>20</v>
      </c>
      <c r="G844" s="325">
        <v>2.0419999999999998</v>
      </c>
      <c r="H844" s="328"/>
      <c r="I844" s="214">
        <f>G844+H844</f>
        <v>2.0419999999999998</v>
      </c>
      <c r="J844" s="270">
        <v>1.2999999999999999E-2</v>
      </c>
      <c r="K844" s="214">
        <f>I844-J844</f>
        <v>2.0289999999999999</v>
      </c>
      <c r="L844" s="215">
        <f>J844/I844</f>
        <v>6.3663075416258569E-3</v>
      </c>
      <c r="M844" s="277" t="s">
        <v>24</v>
      </c>
      <c r="N844" s="626">
        <f>G844+G845+G846</f>
        <v>23.207999999999998</v>
      </c>
      <c r="O844" s="628">
        <f>H844+H845+H846</f>
        <v>0</v>
      </c>
      <c r="P844" s="628">
        <f>N844+O844</f>
        <v>23.207999999999998</v>
      </c>
      <c r="Q844" s="628">
        <f>J844+J845+J846</f>
        <v>1.2799999999999998</v>
      </c>
      <c r="R844" s="628">
        <f>P844-Q844</f>
        <v>21.927999999999997</v>
      </c>
      <c r="S844" s="648">
        <f>Q844/P844</f>
        <v>5.5153395380903129E-2</v>
      </c>
      <c r="T844" s="427"/>
      <c r="U844" s="177"/>
      <c r="V844" s="177"/>
      <c r="W844" s="177"/>
      <c r="X844" s="177"/>
      <c r="Y844" s="177"/>
      <c r="Z844" s="177"/>
    </row>
    <row r="845" spans="1:28" s="174" customFormat="1" ht="19.899999999999999" customHeight="1">
      <c r="B845" s="612"/>
      <c r="C845" s="637"/>
      <c r="D845" s="634"/>
      <c r="E845" s="640"/>
      <c r="F845" s="216" t="s">
        <v>21</v>
      </c>
      <c r="G845" s="325">
        <v>9.5619999999999994</v>
      </c>
      <c r="H845" s="329"/>
      <c r="I845" s="217">
        <f>G845+H845+K844</f>
        <v>11.590999999999999</v>
      </c>
      <c r="J845" s="271">
        <v>1.2669999999999999</v>
      </c>
      <c r="K845" s="217">
        <f t="shared" ref="K845:K846" si="2110">I845-J845</f>
        <v>10.324</v>
      </c>
      <c r="L845" s="218">
        <f t="shared" ref="L845:L846" si="2111">J845/I845</f>
        <v>0.10930894659649729</v>
      </c>
      <c r="M845" s="278" t="s">
        <v>262</v>
      </c>
      <c r="N845" s="605"/>
      <c r="O845" s="582"/>
      <c r="P845" s="582"/>
      <c r="Q845" s="582"/>
      <c r="R845" s="582"/>
      <c r="S845" s="583"/>
      <c r="T845" s="427"/>
      <c r="U845" s="177"/>
      <c r="V845" s="177"/>
      <c r="W845" s="177"/>
      <c r="X845" s="177"/>
      <c r="Y845" s="177"/>
      <c r="Z845" s="177"/>
    </row>
    <row r="846" spans="1:28" s="174" customFormat="1" ht="19.899999999999999" customHeight="1" thickBot="1">
      <c r="B846" s="613"/>
      <c r="C846" s="638"/>
      <c r="D846" s="635"/>
      <c r="E846" s="641"/>
      <c r="F846" s="216" t="s">
        <v>22</v>
      </c>
      <c r="G846" s="325">
        <v>11.603999999999999</v>
      </c>
      <c r="H846" s="330"/>
      <c r="I846" s="219">
        <f>G846+H846+K845</f>
        <v>21.927999999999997</v>
      </c>
      <c r="J846" s="272"/>
      <c r="K846" s="219">
        <f t="shared" si="2110"/>
        <v>21.927999999999997</v>
      </c>
      <c r="L846" s="220">
        <f t="shared" si="2111"/>
        <v>0</v>
      </c>
      <c r="M846" s="279" t="s">
        <v>24</v>
      </c>
      <c r="N846" s="642"/>
      <c r="O846" s="643"/>
      <c r="P846" s="643"/>
      <c r="Q846" s="643"/>
      <c r="R846" s="643"/>
      <c r="S846" s="650"/>
      <c r="T846" s="427"/>
      <c r="U846" s="177"/>
      <c r="V846" s="177"/>
      <c r="W846" s="177"/>
      <c r="X846" s="177"/>
      <c r="Y846" s="177"/>
      <c r="Z846" s="177"/>
    </row>
    <row r="847" spans="1:28" s="174" customFormat="1" ht="19.899999999999999" customHeight="1" thickBot="1">
      <c r="B847" s="337"/>
      <c r="C847" s="338"/>
      <c r="D847" s="324"/>
      <c r="E847" s="310"/>
      <c r="F847" s="284"/>
      <c r="G847" s="287">
        <f>SUM(G844:G846)</f>
        <v>23.207999999999998</v>
      </c>
      <c r="H847" s="326">
        <f>SUM(H844:H846)</f>
        <v>0</v>
      </c>
      <c r="I847" s="326">
        <f>SUM(I844:I846)</f>
        <v>35.560999999999993</v>
      </c>
      <c r="J847" s="332">
        <f>SUM(G847:I847)</f>
        <v>58.768999999999991</v>
      </c>
      <c r="K847" s="326">
        <f>SUM(K169:K846)</f>
        <v>20719.93899999998</v>
      </c>
      <c r="L847" s="333">
        <f>SUM(L844:L846)</f>
        <v>0.11567525413812314</v>
      </c>
      <c r="M847" s="327" t="s">
        <v>262</v>
      </c>
      <c r="N847" s="443">
        <f t="shared" ref="N847:S847" si="2112">+N844</f>
        <v>23.207999999999998</v>
      </c>
      <c r="O847" s="443">
        <f t="shared" si="2112"/>
        <v>0</v>
      </c>
      <c r="P847" s="443">
        <f t="shared" si="2112"/>
        <v>23.207999999999998</v>
      </c>
      <c r="Q847" s="443">
        <f t="shared" si="2112"/>
        <v>1.2799999999999998</v>
      </c>
      <c r="R847" s="443">
        <f t="shared" si="2112"/>
        <v>21.927999999999997</v>
      </c>
      <c r="S847" s="444">
        <f t="shared" si="2112"/>
        <v>5.5153395380903129E-2</v>
      </c>
      <c r="T847" s="427"/>
      <c r="U847" s="177"/>
      <c r="V847" s="177"/>
      <c r="W847" s="177"/>
      <c r="X847" s="177"/>
      <c r="Y847" s="177"/>
      <c r="Z847" s="177"/>
    </row>
    <row r="848" spans="1:28" s="174" customFormat="1" ht="19.899999999999999" customHeight="1">
      <c r="B848" s="607" t="s">
        <v>295</v>
      </c>
      <c r="C848" s="679" t="s">
        <v>307</v>
      </c>
      <c r="D848" s="630" t="s">
        <v>295</v>
      </c>
      <c r="E848" s="682" t="s">
        <v>450</v>
      </c>
      <c r="F848" s="223" t="s">
        <v>20</v>
      </c>
      <c r="G848" s="331">
        <v>1.89</v>
      </c>
      <c r="H848" s="334"/>
      <c r="I848" s="221">
        <f>G848+H848</f>
        <v>1.89</v>
      </c>
      <c r="J848" s="273"/>
      <c r="K848" s="221">
        <f>I848-J848</f>
        <v>1.89</v>
      </c>
      <c r="L848" s="222">
        <f>J848/I848</f>
        <v>0</v>
      </c>
      <c r="M848" s="280" t="s">
        <v>24</v>
      </c>
      <c r="N848" s="626">
        <f>G848+G849+G850</f>
        <v>21.468</v>
      </c>
      <c r="O848" s="628">
        <f>H848+H849+H850</f>
        <v>0</v>
      </c>
      <c r="P848" s="628">
        <f>N848+O848</f>
        <v>21.468</v>
      </c>
      <c r="Q848" s="628">
        <f>J848+J849+J850</f>
        <v>0</v>
      </c>
      <c r="R848" s="628">
        <f>P848-Q848</f>
        <v>21.468</v>
      </c>
      <c r="S848" s="648">
        <f>Q848/P848</f>
        <v>0</v>
      </c>
      <c r="T848" s="427"/>
      <c r="U848" s="177"/>
      <c r="V848" s="177"/>
      <c r="W848" s="177"/>
      <c r="X848" s="177"/>
      <c r="Y848" s="177"/>
      <c r="Z848" s="177"/>
    </row>
    <row r="849" spans="2:26" s="174" customFormat="1" ht="19.899999999999999" customHeight="1">
      <c r="B849" s="608"/>
      <c r="C849" s="680"/>
      <c r="D849" s="631"/>
      <c r="E849" s="683"/>
      <c r="F849" s="223" t="s">
        <v>21</v>
      </c>
      <c r="G849" s="331">
        <v>8.8439999999999994</v>
      </c>
      <c r="H849" s="335"/>
      <c r="I849" s="224">
        <f>G849+H849+K848</f>
        <v>10.734</v>
      </c>
      <c r="J849" s="288"/>
      <c r="K849" s="224">
        <f t="shared" ref="K849:K850" si="2113">I849-J849</f>
        <v>10.734</v>
      </c>
      <c r="L849" s="225">
        <f t="shared" ref="L849:L850" si="2114">J849/I849</f>
        <v>0</v>
      </c>
      <c r="M849" s="281" t="s">
        <v>24</v>
      </c>
      <c r="N849" s="605"/>
      <c r="O849" s="582"/>
      <c r="P849" s="582"/>
      <c r="Q849" s="582"/>
      <c r="R849" s="582"/>
      <c r="S849" s="583"/>
      <c r="T849" s="427"/>
      <c r="U849" s="177"/>
      <c r="V849" s="177"/>
      <c r="W849" s="177"/>
      <c r="X849" s="177"/>
      <c r="Y849" s="177"/>
      <c r="Z849" s="177"/>
    </row>
    <row r="850" spans="2:26" s="174" customFormat="1" ht="19.899999999999999" customHeight="1" thickBot="1">
      <c r="B850" s="609"/>
      <c r="C850" s="681"/>
      <c r="D850" s="632"/>
      <c r="E850" s="684"/>
      <c r="F850" s="223" t="s">
        <v>22</v>
      </c>
      <c r="G850" s="331">
        <v>10.734</v>
      </c>
      <c r="H850" s="336"/>
      <c r="I850" s="226">
        <f>G850+H850+K849</f>
        <v>21.468</v>
      </c>
      <c r="J850" s="274"/>
      <c r="K850" s="226">
        <f t="shared" si="2113"/>
        <v>21.468</v>
      </c>
      <c r="L850" s="227">
        <f t="shared" si="2114"/>
        <v>0</v>
      </c>
      <c r="M850" s="282" t="s">
        <v>24</v>
      </c>
      <c r="N850" s="627"/>
      <c r="O850" s="629"/>
      <c r="P850" s="629"/>
      <c r="Q850" s="629"/>
      <c r="R850" s="629"/>
      <c r="S850" s="649"/>
      <c r="T850" s="427"/>
      <c r="U850" s="177"/>
      <c r="V850" s="177"/>
      <c r="W850" s="177"/>
      <c r="X850" s="177"/>
      <c r="Y850" s="177"/>
      <c r="Z850" s="177"/>
    </row>
    <row r="851" spans="2:26" s="174" customFormat="1" ht="19.899999999999999" customHeight="1">
      <c r="B851" s="175"/>
      <c r="C851" s="176"/>
      <c r="D851" s="176"/>
      <c r="E851" s="177"/>
      <c r="G851" s="174">
        <f>SUM(G848:G850)</f>
        <v>21.468</v>
      </c>
      <c r="H851" s="174">
        <f>SUM(H848:H850)</f>
        <v>0</v>
      </c>
      <c r="I851" s="190">
        <f>SUM(I848:I850)</f>
        <v>34.091999999999999</v>
      </c>
      <c r="J851" s="269">
        <f t="shared" ref="J851" si="2115">SUM(J848:J850)</f>
        <v>0</v>
      </c>
      <c r="K851" s="190">
        <f>SUM(K848:K850)</f>
        <v>34.091999999999999</v>
      </c>
      <c r="L851" s="190"/>
      <c r="M851" s="283"/>
      <c r="N851" s="445">
        <f t="shared" ref="N851:S851" si="2116">+N848</f>
        <v>21.468</v>
      </c>
      <c r="O851" s="445">
        <f t="shared" si="2116"/>
        <v>0</v>
      </c>
      <c r="P851" s="445">
        <f t="shared" si="2116"/>
        <v>21.468</v>
      </c>
      <c r="Q851" s="445">
        <f t="shared" si="2116"/>
        <v>0</v>
      </c>
      <c r="R851" s="445">
        <f t="shared" si="2116"/>
        <v>21.468</v>
      </c>
      <c r="S851" s="446">
        <f t="shared" si="2116"/>
        <v>0</v>
      </c>
      <c r="T851" s="427"/>
      <c r="U851" s="177"/>
      <c r="V851" s="177"/>
      <c r="W851" s="177"/>
      <c r="X851" s="177"/>
      <c r="Y851" s="177"/>
      <c r="Z851" s="177"/>
    </row>
    <row r="852" spans="2:26" s="174" customFormat="1" ht="19.899999999999999" customHeight="1">
      <c r="B852" s="175"/>
      <c r="C852" s="176"/>
      <c r="D852" s="176"/>
      <c r="E852" s="177"/>
      <c r="J852" s="269"/>
      <c r="M852" s="283"/>
      <c r="S852" s="415"/>
      <c r="T852" s="427"/>
      <c r="U852" s="452"/>
      <c r="V852" s="452"/>
      <c r="W852" s="452"/>
      <c r="X852" s="177"/>
      <c r="Y852" s="177"/>
      <c r="Z852" s="177"/>
    </row>
    <row r="853" spans="2:26" s="174" customFormat="1" ht="19.899999999999999" customHeight="1">
      <c r="B853" s="175"/>
      <c r="C853" s="176"/>
      <c r="D853" s="176"/>
      <c r="E853" s="177"/>
      <c r="J853" s="269"/>
      <c r="M853" s="283"/>
      <c r="S853" s="415"/>
      <c r="T853" s="427"/>
      <c r="U853" s="177"/>
      <c r="V853" s="177"/>
      <c r="W853" s="177"/>
      <c r="X853" s="177"/>
      <c r="Y853" s="177"/>
      <c r="Z853" s="177"/>
    </row>
    <row r="854" spans="2:26" s="174" customFormat="1" ht="19.899999999999999" customHeight="1">
      <c r="B854" s="678" t="s">
        <v>43</v>
      </c>
      <c r="C854" s="678"/>
      <c r="D854" s="678"/>
      <c r="E854" s="678"/>
      <c r="F854" s="678"/>
      <c r="G854" s="678"/>
      <c r="H854" s="678"/>
      <c r="I854" s="678"/>
      <c r="J854" s="678"/>
      <c r="K854" s="678"/>
      <c r="L854" s="678"/>
      <c r="M854" s="678"/>
      <c r="S854" s="415"/>
      <c r="T854" s="427"/>
      <c r="U854" s="177"/>
      <c r="V854" s="177"/>
      <c r="W854" s="177"/>
      <c r="X854" s="177"/>
      <c r="Y854" s="177"/>
      <c r="Z854" s="177"/>
    </row>
    <row r="855" spans="2:26" s="174" customFormat="1" ht="19.899999999999999" customHeight="1">
      <c r="B855" s="678"/>
      <c r="C855" s="678"/>
      <c r="D855" s="678"/>
      <c r="E855" s="678"/>
      <c r="F855" s="678"/>
      <c r="G855" s="678"/>
      <c r="H855" s="678"/>
      <c r="I855" s="678"/>
      <c r="J855" s="678"/>
      <c r="K855" s="678"/>
      <c r="L855" s="678"/>
      <c r="M855" s="678"/>
      <c r="S855" s="415"/>
      <c r="T855" s="427"/>
      <c r="U855" s="177"/>
      <c r="V855" s="177"/>
      <c r="W855" s="177"/>
      <c r="X855" s="177"/>
      <c r="Y855" s="177"/>
      <c r="Z855" s="177"/>
    </row>
    <row r="856" spans="2:26" s="174" customFormat="1" ht="19.899999999999999" customHeight="1">
      <c r="B856" s="175"/>
      <c r="C856" s="176"/>
      <c r="D856" s="176"/>
      <c r="E856" s="177"/>
      <c r="J856" s="269"/>
      <c r="M856" s="283"/>
      <c r="S856" s="415"/>
      <c r="T856" s="427"/>
      <c r="U856" s="177"/>
      <c r="V856" s="177"/>
      <c r="W856" s="177"/>
      <c r="X856" s="177"/>
      <c r="Y856" s="177"/>
      <c r="Z856" s="177"/>
    </row>
    <row r="857" spans="2:26" s="174" customFormat="1" ht="19.899999999999999" customHeight="1">
      <c r="B857" s="175"/>
      <c r="C857" s="176"/>
      <c r="D857" s="176"/>
      <c r="E857" s="177"/>
      <c r="J857" s="269"/>
      <c r="M857" s="283"/>
      <c r="S857" s="415"/>
      <c r="T857" s="427"/>
      <c r="U857" s="177"/>
      <c r="V857" s="177"/>
      <c r="W857" s="177"/>
      <c r="X857" s="177"/>
      <c r="Y857" s="177"/>
      <c r="Z857" s="177"/>
    </row>
    <row r="858" spans="2:26" s="174" customFormat="1" ht="19.899999999999999" customHeight="1">
      <c r="B858" s="175"/>
      <c r="C858" s="176"/>
      <c r="D858" s="176"/>
      <c r="E858" s="177"/>
      <c r="J858" s="269"/>
      <c r="M858" s="283"/>
      <c r="S858" s="415"/>
      <c r="T858" s="427"/>
      <c r="U858" s="177"/>
      <c r="V858" s="177"/>
      <c r="W858" s="177"/>
      <c r="X858" s="177"/>
      <c r="Y858" s="177"/>
      <c r="Z858" s="177"/>
    </row>
    <row r="859" spans="2:26" s="174" customFormat="1" ht="19.899999999999999" customHeight="1">
      <c r="B859" s="175"/>
      <c r="C859" s="176"/>
      <c r="D859" s="176"/>
      <c r="E859" s="177"/>
      <c r="J859" s="269"/>
      <c r="M859" s="283"/>
      <c r="S859" s="415"/>
      <c r="T859" s="427"/>
      <c r="U859" s="177"/>
      <c r="V859" s="177"/>
      <c r="W859" s="177"/>
      <c r="X859" s="177"/>
      <c r="Y859" s="177"/>
      <c r="Z859" s="177"/>
    </row>
    <row r="860" spans="2:26" s="174" customFormat="1" ht="19.899999999999999" customHeight="1">
      <c r="B860" s="175"/>
      <c r="C860" s="176"/>
      <c r="D860" s="176"/>
      <c r="E860" s="177"/>
      <c r="J860" s="269"/>
      <c r="M860" s="283"/>
      <c r="S860" s="415"/>
      <c r="T860" s="427"/>
      <c r="U860" s="177"/>
      <c r="V860" s="177"/>
      <c r="W860" s="177"/>
      <c r="X860" s="177"/>
      <c r="Y860" s="177"/>
      <c r="Z860" s="177"/>
    </row>
    <row r="861" spans="2:26" s="174" customFormat="1" ht="19.899999999999999" customHeight="1">
      <c r="B861" s="175"/>
      <c r="C861" s="176"/>
      <c r="D861" s="176"/>
      <c r="E861" s="177"/>
      <c r="J861" s="269"/>
      <c r="M861" s="283"/>
      <c r="S861" s="415"/>
      <c r="T861" s="427"/>
      <c r="U861" s="177"/>
      <c r="V861" s="177"/>
      <c r="W861" s="177"/>
      <c r="X861" s="177"/>
      <c r="Y861" s="177"/>
      <c r="Z861" s="177"/>
    </row>
  </sheetData>
  <mergeCells count="2094">
    <mergeCell ref="B54:B167"/>
    <mergeCell ref="C54:C56"/>
    <mergeCell ref="D54:D56"/>
    <mergeCell ref="E54:E56"/>
    <mergeCell ref="N54:N56"/>
    <mergeCell ref="O54:O56"/>
    <mergeCell ref="P54:P56"/>
    <mergeCell ref="Q54:Q56"/>
    <mergeCell ref="R54:R56"/>
    <mergeCell ref="S54:S56"/>
    <mergeCell ref="B686:B842"/>
    <mergeCell ref="P253:P255"/>
    <mergeCell ref="Q253:Q255"/>
    <mergeCell ref="R253:R255"/>
    <mergeCell ref="S253:S255"/>
    <mergeCell ref="P232:P234"/>
    <mergeCell ref="Q232:Q234"/>
    <mergeCell ref="R232:R234"/>
    <mergeCell ref="S232:S234"/>
    <mergeCell ref="P235:P237"/>
    <mergeCell ref="Q235:Q237"/>
    <mergeCell ref="R235:R237"/>
    <mergeCell ref="S235:S237"/>
    <mergeCell ref="P238:P240"/>
    <mergeCell ref="Q238:Q240"/>
    <mergeCell ref="R238:R240"/>
    <mergeCell ref="S238:S240"/>
    <mergeCell ref="P256:P258"/>
    <mergeCell ref="Q256:Q258"/>
    <mergeCell ref="R256:R258"/>
    <mergeCell ref="S256:S258"/>
    <mergeCell ref="P241:P243"/>
    <mergeCell ref="Q241:Q243"/>
    <mergeCell ref="R241:R243"/>
    <mergeCell ref="S241:S243"/>
    <mergeCell ref="P244:P246"/>
    <mergeCell ref="Q244:Q246"/>
    <mergeCell ref="R244:R246"/>
    <mergeCell ref="S244:S246"/>
    <mergeCell ref="P247:P249"/>
    <mergeCell ref="Q247:Q249"/>
    <mergeCell ref="R247:R249"/>
    <mergeCell ref="S247:S249"/>
    <mergeCell ref="P250:P252"/>
    <mergeCell ref="Q250:Q252"/>
    <mergeCell ref="R250:R252"/>
    <mergeCell ref="S250:S252"/>
    <mergeCell ref="P208:P210"/>
    <mergeCell ref="Q208:Q210"/>
    <mergeCell ref="R208:R210"/>
    <mergeCell ref="S208:S210"/>
    <mergeCell ref="P211:P213"/>
    <mergeCell ref="Q211:Q213"/>
    <mergeCell ref="R211:R213"/>
    <mergeCell ref="S211:S213"/>
    <mergeCell ref="P214:P216"/>
    <mergeCell ref="Q214:Q216"/>
    <mergeCell ref="R214:R216"/>
    <mergeCell ref="S214:S216"/>
    <mergeCell ref="Q226:Q228"/>
    <mergeCell ref="R226:R228"/>
    <mergeCell ref="S226:S228"/>
    <mergeCell ref="P229:P231"/>
    <mergeCell ref="Q229:Q231"/>
    <mergeCell ref="R229:R231"/>
    <mergeCell ref="S229:S231"/>
    <mergeCell ref="P220:P222"/>
    <mergeCell ref="Q220:Q222"/>
    <mergeCell ref="R220:R222"/>
    <mergeCell ref="S220:S222"/>
    <mergeCell ref="P223:P225"/>
    <mergeCell ref="Q223:Q225"/>
    <mergeCell ref="R223:R225"/>
    <mergeCell ref="S223:S225"/>
    <mergeCell ref="P226:P228"/>
    <mergeCell ref="R193:R195"/>
    <mergeCell ref="S193:S195"/>
    <mergeCell ref="P196:P198"/>
    <mergeCell ref="Q196:Q198"/>
    <mergeCell ref="R196:R198"/>
    <mergeCell ref="S196:S198"/>
    <mergeCell ref="P199:P201"/>
    <mergeCell ref="Q199:Q201"/>
    <mergeCell ref="R199:R201"/>
    <mergeCell ref="S199:S201"/>
    <mergeCell ref="P202:P204"/>
    <mergeCell ref="Q202:Q204"/>
    <mergeCell ref="R202:R204"/>
    <mergeCell ref="S202:S204"/>
    <mergeCell ref="P205:P207"/>
    <mergeCell ref="Q205:Q207"/>
    <mergeCell ref="R205:R207"/>
    <mergeCell ref="S205:S207"/>
    <mergeCell ref="O682:O684"/>
    <mergeCell ref="P682:P684"/>
    <mergeCell ref="Q682:Q684"/>
    <mergeCell ref="R682:R684"/>
    <mergeCell ref="S682:S684"/>
    <mergeCell ref="P169:P171"/>
    <mergeCell ref="Q169:Q171"/>
    <mergeCell ref="R169:R171"/>
    <mergeCell ref="P172:P174"/>
    <mergeCell ref="Q172:Q174"/>
    <mergeCell ref="R172:R174"/>
    <mergeCell ref="S172:S174"/>
    <mergeCell ref="P175:P177"/>
    <mergeCell ref="Q175:Q177"/>
    <mergeCell ref="R175:R177"/>
    <mergeCell ref="S175:S177"/>
    <mergeCell ref="P178:P180"/>
    <mergeCell ref="Q178:Q180"/>
    <mergeCell ref="R178:R180"/>
    <mergeCell ref="S178:S180"/>
    <mergeCell ref="P181:P183"/>
    <mergeCell ref="Q181:Q183"/>
    <mergeCell ref="R181:R183"/>
    <mergeCell ref="S181:S183"/>
    <mergeCell ref="S169:S171"/>
    <mergeCell ref="S187:S189"/>
    <mergeCell ref="P190:P192"/>
    <mergeCell ref="Q190:Q192"/>
    <mergeCell ref="R190:R192"/>
    <mergeCell ref="S190:S192"/>
    <mergeCell ref="P193:P195"/>
    <mergeCell ref="Q193:Q195"/>
    <mergeCell ref="O670:O672"/>
    <mergeCell ref="P670:P672"/>
    <mergeCell ref="Q670:Q672"/>
    <mergeCell ref="R670:R672"/>
    <mergeCell ref="S670:S672"/>
    <mergeCell ref="O673:O675"/>
    <mergeCell ref="P673:P675"/>
    <mergeCell ref="Q673:Q675"/>
    <mergeCell ref="R673:R675"/>
    <mergeCell ref="S673:S675"/>
    <mergeCell ref="O676:O678"/>
    <mergeCell ref="P676:P678"/>
    <mergeCell ref="Q676:Q678"/>
    <mergeCell ref="R676:R678"/>
    <mergeCell ref="S676:S678"/>
    <mergeCell ref="O679:O681"/>
    <mergeCell ref="P679:P681"/>
    <mergeCell ref="Q679:Q681"/>
    <mergeCell ref="R679:R681"/>
    <mergeCell ref="S679:S681"/>
    <mergeCell ref="O658:O660"/>
    <mergeCell ref="P658:P660"/>
    <mergeCell ref="Q658:Q660"/>
    <mergeCell ref="R658:R660"/>
    <mergeCell ref="S658:S660"/>
    <mergeCell ref="O661:O663"/>
    <mergeCell ref="P661:P663"/>
    <mergeCell ref="Q661:Q663"/>
    <mergeCell ref="R661:R663"/>
    <mergeCell ref="S661:S663"/>
    <mergeCell ref="O664:O666"/>
    <mergeCell ref="P664:P666"/>
    <mergeCell ref="Q664:Q666"/>
    <mergeCell ref="R664:R666"/>
    <mergeCell ref="S664:S666"/>
    <mergeCell ref="O667:O669"/>
    <mergeCell ref="P667:P669"/>
    <mergeCell ref="Q667:Q669"/>
    <mergeCell ref="R667:R669"/>
    <mergeCell ref="S667:S669"/>
    <mergeCell ref="S637:S639"/>
    <mergeCell ref="S646:S648"/>
    <mergeCell ref="O649:O651"/>
    <mergeCell ref="P649:P651"/>
    <mergeCell ref="Q649:Q651"/>
    <mergeCell ref="R649:R651"/>
    <mergeCell ref="S649:S651"/>
    <mergeCell ref="O652:O654"/>
    <mergeCell ref="P652:P654"/>
    <mergeCell ref="Q652:Q654"/>
    <mergeCell ref="R652:R654"/>
    <mergeCell ref="S652:S654"/>
    <mergeCell ref="O655:O657"/>
    <mergeCell ref="P655:P657"/>
    <mergeCell ref="Q655:Q657"/>
    <mergeCell ref="R655:R657"/>
    <mergeCell ref="S655:S657"/>
    <mergeCell ref="P607:P609"/>
    <mergeCell ref="Q607:Q609"/>
    <mergeCell ref="R607:R609"/>
    <mergeCell ref="S607:S609"/>
    <mergeCell ref="O610:O612"/>
    <mergeCell ref="P610:P612"/>
    <mergeCell ref="Q610:Q612"/>
    <mergeCell ref="R610:R612"/>
    <mergeCell ref="S610:S612"/>
    <mergeCell ref="S625:S627"/>
    <mergeCell ref="O628:O630"/>
    <mergeCell ref="P628:P630"/>
    <mergeCell ref="Q628:Q630"/>
    <mergeCell ref="R628:R630"/>
    <mergeCell ref="S628:S630"/>
    <mergeCell ref="O631:O633"/>
    <mergeCell ref="P631:P633"/>
    <mergeCell ref="Q631:Q633"/>
    <mergeCell ref="R631:R633"/>
    <mergeCell ref="S631:S633"/>
    <mergeCell ref="O529:O531"/>
    <mergeCell ref="P529:P531"/>
    <mergeCell ref="Q529:Q531"/>
    <mergeCell ref="R529:R531"/>
    <mergeCell ref="S529:S531"/>
    <mergeCell ref="O532:O534"/>
    <mergeCell ref="P532:P534"/>
    <mergeCell ref="Q532:Q534"/>
    <mergeCell ref="R532:R534"/>
    <mergeCell ref="S532:S534"/>
    <mergeCell ref="S544:S546"/>
    <mergeCell ref="O547:O549"/>
    <mergeCell ref="P547:P549"/>
    <mergeCell ref="Q547:Q549"/>
    <mergeCell ref="R547:R549"/>
    <mergeCell ref="S547:S549"/>
    <mergeCell ref="O550:O552"/>
    <mergeCell ref="P550:P552"/>
    <mergeCell ref="Q550:Q552"/>
    <mergeCell ref="R550:R552"/>
    <mergeCell ref="S550:S552"/>
    <mergeCell ref="Q517:Q519"/>
    <mergeCell ref="R517:R519"/>
    <mergeCell ref="S517:S519"/>
    <mergeCell ref="O520:O522"/>
    <mergeCell ref="P520:P522"/>
    <mergeCell ref="Q520:Q522"/>
    <mergeCell ref="R520:R522"/>
    <mergeCell ref="S520:S522"/>
    <mergeCell ref="O523:O525"/>
    <mergeCell ref="P523:P525"/>
    <mergeCell ref="Q523:Q525"/>
    <mergeCell ref="R523:R525"/>
    <mergeCell ref="S523:S525"/>
    <mergeCell ref="O526:O528"/>
    <mergeCell ref="P526:P528"/>
    <mergeCell ref="Q526:Q528"/>
    <mergeCell ref="R526:R528"/>
    <mergeCell ref="S526:S528"/>
    <mergeCell ref="O505:O507"/>
    <mergeCell ref="P505:P507"/>
    <mergeCell ref="Q505:Q507"/>
    <mergeCell ref="R505:R507"/>
    <mergeCell ref="S505:S507"/>
    <mergeCell ref="O508:O510"/>
    <mergeCell ref="P508:P510"/>
    <mergeCell ref="Q508:Q510"/>
    <mergeCell ref="R508:R510"/>
    <mergeCell ref="S508:S510"/>
    <mergeCell ref="O499:O501"/>
    <mergeCell ref="P499:P501"/>
    <mergeCell ref="P511:P513"/>
    <mergeCell ref="Q511:Q513"/>
    <mergeCell ref="R511:R513"/>
    <mergeCell ref="S511:S513"/>
    <mergeCell ref="O514:O516"/>
    <mergeCell ref="P514:P516"/>
    <mergeCell ref="Q514:Q516"/>
    <mergeCell ref="R514:R516"/>
    <mergeCell ref="S514:S516"/>
    <mergeCell ref="O493:O495"/>
    <mergeCell ref="P493:P495"/>
    <mergeCell ref="Q493:Q495"/>
    <mergeCell ref="R493:R495"/>
    <mergeCell ref="S493:S495"/>
    <mergeCell ref="O496:O498"/>
    <mergeCell ref="P496:P498"/>
    <mergeCell ref="Q496:Q498"/>
    <mergeCell ref="R496:R498"/>
    <mergeCell ref="S496:S498"/>
    <mergeCell ref="O487:O489"/>
    <mergeCell ref="P487:P489"/>
    <mergeCell ref="Q499:Q501"/>
    <mergeCell ref="R499:R501"/>
    <mergeCell ref="S499:S501"/>
    <mergeCell ref="O502:O504"/>
    <mergeCell ref="P502:P504"/>
    <mergeCell ref="Q502:Q504"/>
    <mergeCell ref="R502:R504"/>
    <mergeCell ref="S502:S504"/>
    <mergeCell ref="O481:O483"/>
    <mergeCell ref="P481:P483"/>
    <mergeCell ref="Q481:Q483"/>
    <mergeCell ref="R481:R483"/>
    <mergeCell ref="S481:S483"/>
    <mergeCell ref="O484:O486"/>
    <mergeCell ref="P484:P486"/>
    <mergeCell ref="Q484:Q486"/>
    <mergeCell ref="R484:R486"/>
    <mergeCell ref="S484:S486"/>
    <mergeCell ref="Q487:Q489"/>
    <mergeCell ref="R487:R489"/>
    <mergeCell ref="S487:S489"/>
    <mergeCell ref="O490:O492"/>
    <mergeCell ref="P490:P492"/>
    <mergeCell ref="Q490:Q492"/>
    <mergeCell ref="R490:R492"/>
    <mergeCell ref="S490:S492"/>
    <mergeCell ref="S454:S456"/>
    <mergeCell ref="O457:O459"/>
    <mergeCell ref="P457:P459"/>
    <mergeCell ref="Q457:Q459"/>
    <mergeCell ref="R457:R459"/>
    <mergeCell ref="S457:S459"/>
    <mergeCell ref="S472:S474"/>
    <mergeCell ref="O475:O477"/>
    <mergeCell ref="P475:P477"/>
    <mergeCell ref="Q475:Q477"/>
    <mergeCell ref="R475:R477"/>
    <mergeCell ref="S475:S477"/>
    <mergeCell ref="O478:O480"/>
    <mergeCell ref="P478:P480"/>
    <mergeCell ref="Q478:Q480"/>
    <mergeCell ref="R478:R480"/>
    <mergeCell ref="S478:S480"/>
    <mergeCell ref="O454:O456"/>
    <mergeCell ref="P454:P456"/>
    <mergeCell ref="Q454:Q456"/>
    <mergeCell ref="R454:R456"/>
    <mergeCell ref="O460:O462"/>
    <mergeCell ref="P460:P462"/>
    <mergeCell ref="Q460:Q462"/>
    <mergeCell ref="R460:R462"/>
    <mergeCell ref="S460:S462"/>
    <mergeCell ref="O463:O465"/>
    <mergeCell ref="P463:P465"/>
    <mergeCell ref="Q463:Q465"/>
    <mergeCell ref="R463:R465"/>
    <mergeCell ref="S463:S465"/>
    <mergeCell ref="P373:P375"/>
    <mergeCell ref="Q373:Q375"/>
    <mergeCell ref="R373:R375"/>
    <mergeCell ref="S373:S375"/>
    <mergeCell ref="O376:O378"/>
    <mergeCell ref="P376:P378"/>
    <mergeCell ref="Q376:Q378"/>
    <mergeCell ref="R376:R378"/>
    <mergeCell ref="S376:S378"/>
    <mergeCell ref="S391:S393"/>
    <mergeCell ref="O394:O396"/>
    <mergeCell ref="P394:P396"/>
    <mergeCell ref="Q394:Q396"/>
    <mergeCell ref="R394:R396"/>
    <mergeCell ref="S394:S396"/>
    <mergeCell ref="O397:O399"/>
    <mergeCell ref="P397:P399"/>
    <mergeCell ref="Q397:Q399"/>
    <mergeCell ref="R397:R399"/>
    <mergeCell ref="S397:S399"/>
    <mergeCell ref="O322:O324"/>
    <mergeCell ref="P322:P324"/>
    <mergeCell ref="Q322:Q324"/>
    <mergeCell ref="R322:R324"/>
    <mergeCell ref="S322:S324"/>
    <mergeCell ref="S337:S339"/>
    <mergeCell ref="O340:O342"/>
    <mergeCell ref="P340:P342"/>
    <mergeCell ref="Q340:Q342"/>
    <mergeCell ref="R340:R342"/>
    <mergeCell ref="S340:S342"/>
    <mergeCell ref="O343:O345"/>
    <mergeCell ref="P343:P345"/>
    <mergeCell ref="Q343:Q345"/>
    <mergeCell ref="R343:R345"/>
    <mergeCell ref="S343:S345"/>
    <mergeCell ref="O346:O348"/>
    <mergeCell ref="P346:P348"/>
    <mergeCell ref="Q346:Q348"/>
    <mergeCell ref="R346:R348"/>
    <mergeCell ref="S346:S348"/>
    <mergeCell ref="O283:O285"/>
    <mergeCell ref="P283:P285"/>
    <mergeCell ref="Q283:Q285"/>
    <mergeCell ref="R283:R285"/>
    <mergeCell ref="S283:S285"/>
    <mergeCell ref="O286:O288"/>
    <mergeCell ref="P286:P288"/>
    <mergeCell ref="Q286:Q288"/>
    <mergeCell ref="R286:R288"/>
    <mergeCell ref="S286:S288"/>
    <mergeCell ref="O289:O291"/>
    <mergeCell ref="P289:P291"/>
    <mergeCell ref="Q289:Q291"/>
    <mergeCell ref="R289:R291"/>
    <mergeCell ref="S289:S291"/>
    <mergeCell ref="O292:O294"/>
    <mergeCell ref="P292:P294"/>
    <mergeCell ref="Q292:Q294"/>
    <mergeCell ref="R292:R294"/>
    <mergeCell ref="S292:S294"/>
    <mergeCell ref="Q268:Q270"/>
    <mergeCell ref="R268:R270"/>
    <mergeCell ref="S268:S270"/>
    <mergeCell ref="O271:O273"/>
    <mergeCell ref="P271:P273"/>
    <mergeCell ref="Q271:Q273"/>
    <mergeCell ref="R271:R273"/>
    <mergeCell ref="S271:S273"/>
    <mergeCell ref="O274:O276"/>
    <mergeCell ref="P274:P276"/>
    <mergeCell ref="Q274:Q276"/>
    <mergeCell ref="R274:R276"/>
    <mergeCell ref="S274:S276"/>
    <mergeCell ref="O277:O279"/>
    <mergeCell ref="P277:P279"/>
    <mergeCell ref="Q277:Q279"/>
    <mergeCell ref="R277:R279"/>
    <mergeCell ref="S277:S279"/>
    <mergeCell ref="O196:O198"/>
    <mergeCell ref="O199:O201"/>
    <mergeCell ref="O202:O204"/>
    <mergeCell ref="O205:O207"/>
    <mergeCell ref="O208:O210"/>
    <mergeCell ref="O211:O213"/>
    <mergeCell ref="O214:O216"/>
    <mergeCell ref="O217:O219"/>
    <mergeCell ref="O220:O222"/>
    <mergeCell ref="O223:O225"/>
    <mergeCell ref="O226:O228"/>
    <mergeCell ref="O229:O231"/>
    <mergeCell ref="O232:O234"/>
    <mergeCell ref="O235:O237"/>
    <mergeCell ref="O238:O240"/>
    <mergeCell ref="O241:O243"/>
    <mergeCell ref="O244:O246"/>
    <mergeCell ref="Q144:Q146"/>
    <mergeCell ref="R144:R146"/>
    <mergeCell ref="S144:S146"/>
    <mergeCell ref="P147:P149"/>
    <mergeCell ref="Q147:Q149"/>
    <mergeCell ref="R147:R149"/>
    <mergeCell ref="S147:S149"/>
    <mergeCell ref="P150:P152"/>
    <mergeCell ref="Q150:Q152"/>
    <mergeCell ref="R150:R152"/>
    <mergeCell ref="S150:S152"/>
    <mergeCell ref="P153:P155"/>
    <mergeCell ref="Q153:Q155"/>
    <mergeCell ref="R153:R155"/>
    <mergeCell ref="S153:S155"/>
    <mergeCell ref="P156:P158"/>
    <mergeCell ref="Q156:Q158"/>
    <mergeCell ref="R156:R158"/>
    <mergeCell ref="S156:S158"/>
    <mergeCell ref="Q129:Q131"/>
    <mergeCell ref="R129:R131"/>
    <mergeCell ref="S129:S131"/>
    <mergeCell ref="P132:P134"/>
    <mergeCell ref="Q132:Q134"/>
    <mergeCell ref="R132:R134"/>
    <mergeCell ref="S132:S134"/>
    <mergeCell ref="P135:P137"/>
    <mergeCell ref="Q135:Q137"/>
    <mergeCell ref="R135:R137"/>
    <mergeCell ref="S135:S137"/>
    <mergeCell ref="P138:P140"/>
    <mergeCell ref="Q138:Q140"/>
    <mergeCell ref="R138:R140"/>
    <mergeCell ref="S138:S140"/>
    <mergeCell ref="P141:P143"/>
    <mergeCell ref="Q141:Q143"/>
    <mergeCell ref="R141:R143"/>
    <mergeCell ref="S141:S143"/>
    <mergeCell ref="Q114:Q116"/>
    <mergeCell ref="R114:R116"/>
    <mergeCell ref="S114:S116"/>
    <mergeCell ref="P117:P119"/>
    <mergeCell ref="Q117:Q119"/>
    <mergeCell ref="R117:R119"/>
    <mergeCell ref="S117:S119"/>
    <mergeCell ref="P120:P122"/>
    <mergeCell ref="Q120:Q122"/>
    <mergeCell ref="R120:R122"/>
    <mergeCell ref="S120:S122"/>
    <mergeCell ref="P123:P125"/>
    <mergeCell ref="Q123:Q125"/>
    <mergeCell ref="R123:R125"/>
    <mergeCell ref="S123:S125"/>
    <mergeCell ref="P126:P128"/>
    <mergeCell ref="Q126:Q128"/>
    <mergeCell ref="R126:R128"/>
    <mergeCell ref="S126:S128"/>
    <mergeCell ref="Q90:Q92"/>
    <mergeCell ref="R90:R92"/>
    <mergeCell ref="S90:S92"/>
    <mergeCell ref="P93:P95"/>
    <mergeCell ref="Q93:Q95"/>
    <mergeCell ref="R93:R95"/>
    <mergeCell ref="S93:S95"/>
    <mergeCell ref="P96:P98"/>
    <mergeCell ref="Q96:Q98"/>
    <mergeCell ref="R96:R98"/>
    <mergeCell ref="S96:S98"/>
    <mergeCell ref="P99:P101"/>
    <mergeCell ref="Q99:Q101"/>
    <mergeCell ref="R99:R101"/>
    <mergeCell ref="S99:S101"/>
    <mergeCell ref="P102:P104"/>
    <mergeCell ref="Q102:Q104"/>
    <mergeCell ref="R102:R104"/>
    <mergeCell ref="S102:S104"/>
    <mergeCell ref="R75:R77"/>
    <mergeCell ref="S75:S77"/>
    <mergeCell ref="P78:P80"/>
    <mergeCell ref="Q78:Q80"/>
    <mergeCell ref="R78:R80"/>
    <mergeCell ref="S78:S80"/>
    <mergeCell ref="P81:P83"/>
    <mergeCell ref="Q81:Q83"/>
    <mergeCell ref="R81:R83"/>
    <mergeCell ref="S81:S83"/>
    <mergeCell ref="P84:P86"/>
    <mergeCell ref="Q84:Q86"/>
    <mergeCell ref="R84:R86"/>
    <mergeCell ref="S84:S86"/>
    <mergeCell ref="P87:P89"/>
    <mergeCell ref="Q87:Q89"/>
    <mergeCell ref="R87:R89"/>
    <mergeCell ref="S87:S89"/>
    <mergeCell ref="P60:P62"/>
    <mergeCell ref="P75:P77"/>
    <mergeCell ref="P90:P92"/>
    <mergeCell ref="P105:P107"/>
    <mergeCell ref="P108:P110"/>
    <mergeCell ref="P111:P113"/>
    <mergeCell ref="P114:P116"/>
    <mergeCell ref="P129:P131"/>
    <mergeCell ref="P144:P146"/>
    <mergeCell ref="P159:P161"/>
    <mergeCell ref="P162:P164"/>
    <mergeCell ref="P165:P167"/>
    <mergeCell ref="Q60:Q62"/>
    <mergeCell ref="R60:R62"/>
    <mergeCell ref="S60:S62"/>
    <mergeCell ref="P63:P65"/>
    <mergeCell ref="Q63:Q65"/>
    <mergeCell ref="R63:R65"/>
    <mergeCell ref="S63:S65"/>
    <mergeCell ref="P66:P68"/>
    <mergeCell ref="Q66:Q68"/>
    <mergeCell ref="R66:R68"/>
    <mergeCell ref="S66:S68"/>
    <mergeCell ref="P69:P71"/>
    <mergeCell ref="Q69:Q71"/>
    <mergeCell ref="R69:R71"/>
    <mergeCell ref="S69:S71"/>
    <mergeCell ref="P72:P74"/>
    <mergeCell ref="Q72:Q74"/>
    <mergeCell ref="R72:R74"/>
    <mergeCell ref="S72:S74"/>
    <mergeCell ref="Q75:Q77"/>
    <mergeCell ref="O117:O119"/>
    <mergeCell ref="O120:O122"/>
    <mergeCell ref="O123:O125"/>
    <mergeCell ref="O126:O128"/>
    <mergeCell ref="O129:O131"/>
    <mergeCell ref="O132:O134"/>
    <mergeCell ref="O135:O137"/>
    <mergeCell ref="O138:O140"/>
    <mergeCell ref="O141:O143"/>
    <mergeCell ref="O144:O146"/>
    <mergeCell ref="O147:O149"/>
    <mergeCell ref="O150:O152"/>
    <mergeCell ref="O153:O155"/>
    <mergeCell ref="O156:O158"/>
    <mergeCell ref="O159:O161"/>
    <mergeCell ref="O162:O164"/>
    <mergeCell ref="O165:O167"/>
    <mergeCell ref="N129:N131"/>
    <mergeCell ref="N132:N134"/>
    <mergeCell ref="N135:N137"/>
    <mergeCell ref="N138:N140"/>
    <mergeCell ref="N141:N143"/>
    <mergeCell ref="N144:N146"/>
    <mergeCell ref="N147:N149"/>
    <mergeCell ref="N150:N152"/>
    <mergeCell ref="N153:N155"/>
    <mergeCell ref="N156:N158"/>
    <mergeCell ref="N159:N161"/>
    <mergeCell ref="N162:N164"/>
    <mergeCell ref="N165:N167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O87:O89"/>
    <mergeCell ref="O90:O92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N78:N80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B5:M5"/>
    <mergeCell ref="W683:Y683"/>
    <mergeCell ref="D379:D480"/>
    <mergeCell ref="D679:D681"/>
    <mergeCell ref="D57:D71"/>
    <mergeCell ref="E60:E62"/>
    <mergeCell ref="E63:E65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E99:E101"/>
    <mergeCell ref="E102:E104"/>
    <mergeCell ref="E105:E107"/>
    <mergeCell ref="D72:D80"/>
    <mergeCell ref="E144:E146"/>
    <mergeCell ref="E147:E149"/>
    <mergeCell ref="N60:N62"/>
    <mergeCell ref="D226:D231"/>
    <mergeCell ref="D202:D219"/>
    <mergeCell ref="N63:N65"/>
    <mergeCell ref="N66:N68"/>
    <mergeCell ref="N69:N71"/>
    <mergeCell ref="N72:N74"/>
    <mergeCell ref="N75:N77"/>
    <mergeCell ref="E150:E152"/>
    <mergeCell ref="E153:E155"/>
    <mergeCell ref="E156:E158"/>
    <mergeCell ref="E159:E161"/>
    <mergeCell ref="E162:E164"/>
    <mergeCell ref="E165:E167"/>
    <mergeCell ref="D286:D339"/>
    <mergeCell ref="E779:E781"/>
    <mergeCell ref="E728:E730"/>
    <mergeCell ref="D746:D748"/>
    <mergeCell ref="D764:D766"/>
    <mergeCell ref="D761:D763"/>
    <mergeCell ref="D758:D760"/>
    <mergeCell ref="D755:D757"/>
    <mergeCell ref="D752:D754"/>
    <mergeCell ref="D749:D751"/>
    <mergeCell ref="E394:E396"/>
    <mergeCell ref="E397:E399"/>
    <mergeCell ref="E400:E402"/>
    <mergeCell ref="E403:E405"/>
    <mergeCell ref="E406:E408"/>
    <mergeCell ref="E409:E411"/>
    <mergeCell ref="E412:E414"/>
    <mergeCell ref="E415:E417"/>
    <mergeCell ref="D481:D522"/>
    <mergeCell ref="D340:D378"/>
    <mergeCell ref="D643:D678"/>
    <mergeCell ref="D523:D642"/>
    <mergeCell ref="E529:E531"/>
    <mergeCell ref="E713:E715"/>
    <mergeCell ref="E725:E727"/>
    <mergeCell ref="E169:E171"/>
    <mergeCell ref="E310:E312"/>
    <mergeCell ref="E313:E315"/>
    <mergeCell ref="E316:E318"/>
    <mergeCell ref="E319:E321"/>
    <mergeCell ref="E322:E324"/>
    <mergeCell ref="E325:E327"/>
    <mergeCell ref="E379:E381"/>
    <mergeCell ref="E382:E384"/>
    <mergeCell ref="E385:E387"/>
    <mergeCell ref="E388:E390"/>
    <mergeCell ref="E391:E393"/>
    <mergeCell ref="D220:D225"/>
    <mergeCell ref="E202:E204"/>
    <mergeCell ref="E205:E207"/>
    <mergeCell ref="E208:E210"/>
    <mergeCell ref="E211:E213"/>
    <mergeCell ref="E214:E216"/>
    <mergeCell ref="E217:E219"/>
    <mergeCell ref="E220:E222"/>
    <mergeCell ref="D734:D736"/>
    <mergeCell ref="E710:E712"/>
    <mergeCell ref="E767:E769"/>
    <mergeCell ref="D767:D769"/>
    <mergeCell ref="D728:D730"/>
    <mergeCell ref="D725:D727"/>
    <mergeCell ref="D722:D724"/>
    <mergeCell ref="D719:D721"/>
    <mergeCell ref="D716:D718"/>
    <mergeCell ref="D731:D733"/>
    <mergeCell ref="E686:E688"/>
    <mergeCell ref="E824:E826"/>
    <mergeCell ref="C773:C829"/>
    <mergeCell ref="E782:E784"/>
    <mergeCell ref="E788:E790"/>
    <mergeCell ref="E132:E134"/>
    <mergeCell ref="E135:E137"/>
    <mergeCell ref="E138:E140"/>
    <mergeCell ref="E141:E143"/>
    <mergeCell ref="E172:E174"/>
    <mergeCell ref="E175:E177"/>
    <mergeCell ref="E178:E180"/>
    <mergeCell ref="E181:E183"/>
    <mergeCell ref="E184:E186"/>
    <mergeCell ref="E187:E189"/>
    <mergeCell ref="E190:E192"/>
    <mergeCell ref="E193:E195"/>
    <mergeCell ref="E196:E198"/>
    <mergeCell ref="E199:E201"/>
    <mergeCell ref="E761:E763"/>
    <mergeCell ref="E764:E766"/>
    <mergeCell ref="E758:E760"/>
    <mergeCell ref="P16:P18"/>
    <mergeCell ref="Q740:Q742"/>
    <mergeCell ref="R740:R742"/>
    <mergeCell ref="B854:M855"/>
    <mergeCell ref="D773:D775"/>
    <mergeCell ref="D776:D778"/>
    <mergeCell ref="D782:D784"/>
    <mergeCell ref="D785:D787"/>
    <mergeCell ref="D788:D790"/>
    <mergeCell ref="D791:D793"/>
    <mergeCell ref="D794:D796"/>
    <mergeCell ref="D797:D799"/>
    <mergeCell ref="D800:D802"/>
    <mergeCell ref="D803:D805"/>
    <mergeCell ref="D806:D808"/>
    <mergeCell ref="D809:D811"/>
    <mergeCell ref="D812:D814"/>
    <mergeCell ref="D815:D817"/>
    <mergeCell ref="D818:D820"/>
    <mergeCell ref="D821:D823"/>
    <mergeCell ref="C848:C850"/>
    <mergeCell ref="E848:E850"/>
    <mergeCell ref="D824:D826"/>
    <mergeCell ref="D770:D772"/>
    <mergeCell ref="C686:C772"/>
    <mergeCell ref="E770:E772"/>
    <mergeCell ref="D827:D829"/>
    <mergeCell ref="E776:E778"/>
    <mergeCell ref="D743:D745"/>
    <mergeCell ref="D740:D742"/>
    <mergeCell ref="D737:D739"/>
    <mergeCell ref="E38:E40"/>
    <mergeCell ref="S7:S9"/>
    <mergeCell ref="E10:E12"/>
    <mergeCell ref="N10:N12"/>
    <mergeCell ref="O10:O12"/>
    <mergeCell ref="P10:P12"/>
    <mergeCell ref="Q10:Q12"/>
    <mergeCell ref="N5:S5"/>
    <mergeCell ref="B169:B684"/>
    <mergeCell ref="B7:B21"/>
    <mergeCell ref="C7:C9"/>
    <mergeCell ref="E7:E9"/>
    <mergeCell ref="N7:N9"/>
    <mergeCell ref="O7:O9"/>
    <mergeCell ref="P7:P9"/>
    <mergeCell ref="S19:S21"/>
    <mergeCell ref="D19:D21"/>
    <mergeCell ref="D7:D9"/>
    <mergeCell ref="E13:E15"/>
    <mergeCell ref="E16:E18"/>
    <mergeCell ref="R16:R18"/>
    <mergeCell ref="S16:S18"/>
    <mergeCell ref="N29:N31"/>
    <mergeCell ref="O29:O31"/>
    <mergeCell ref="P29:P31"/>
    <mergeCell ref="Q29:Q31"/>
    <mergeCell ref="R29:R31"/>
    <mergeCell ref="N13:N15"/>
    <mergeCell ref="N16:N18"/>
    <mergeCell ref="O13:O15"/>
    <mergeCell ref="O16:O18"/>
    <mergeCell ref="P13:P15"/>
    <mergeCell ref="R32:R34"/>
    <mergeCell ref="Q13:Q15"/>
    <mergeCell ref="Q16:Q18"/>
    <mergeCell ref="R13:R15"/>
    <mergeCell ref="S13:S15"/>
    <mergeCell ref="S10:S12"/>
    <mergeCell ref="Q7:Q9"/>
    <mergeCell ref="R7:R9"/>
    <mergeCell ref="B23:B51"/>
    <mergeCell ref="C23:C25"/>
    <mergeCell ref="E23:E25"/>
    <mergeCell ref="N23:N25"/>
    <mergeCell ref="O23:O25"/>
    <mergeCell ref="P23:P25"/>
    <mergeCell ref="Q23:Q25"/>
    <mergeCell ref="R23:R25"/>
    <mergeCell ref="R10:R12"/>
    <mergeCell ref="C19:C21"/>
    <mergeCell ref="E19:E21"/>
    <mergeCell ref="N19:N21"/>
    <mergeCell ref="O19:O21"/>
    <mergeCell ref="P19:P21"/>
    <mergeCell ref="Q19:Q21"/>
    <mergeCell ref="R19:R21"/>
    <mergeCell ref="E32:E34"/>
    <mergeCell ref="N32:N34"/>
    <mergeCell ref="O32:O34"/>
    <mergeCell ref="C26:C40"/>
    <mergeCell ref="N26:N28"/>
    <mergeCell ref="S23:S25"/>
    <mergeCell ref="S41:S51"/>
    <mergeCell ref="S35:S37"/>
    <mergeCell ref="Q41:Q51"/>
    <mergeCell ref="R41:R51"/>
    <mergeCell ref="C41:C51"/>
    <mergeCell ref="E41:E51"/>
    <mergeCell ref="N41:N51"/>
    <mergeCell ref="O41:O51"/>
    <mergeCell ref="P41:P51"/>
    <mergeCell ref="S32:S34"/>
    <mergeCell ref="E29:E31"/>
    <mergeCell ref="D41:D51"/>
    <mergeCell ref="D26:D40"/>
    <mergeCell ref="N38:N40"/>
    <mergeCell ref="O38:O40"/>
    <mergeCell ref="P38:P40"/>
    <mergeCell ref="Q38:Q40"/>
    <mergeCell ref="R38:R40"/>
    <mergeCell ref="S38:S40"/>
    <mergeCell ref="E35:E37"/>
    <mergeCell ref="N35:N37"/>
    <mergeCell ref="O35:O37"/>
    <mergeCell ref="P35:P37"/>
    <mergeCell ref="Q35:Q37"/>
    <mergeCell ref="R35:R37"/>
    <mergeCell ref="E26:E28"/>
    <mergeCell ref="S29:S31"/>
    <mergeCell ref="O26:O28"/>
    <mergeCell ref="P26:P28"/>
    <mergeCell ref="Q26:Q28"/>
    <mergeCell ref="R26:R28"/>
    <mergeCell ref="S26:S28"/>
    <mergeCell ref="P32:P34"/>
    <mergeCell ref="Q32:Q34"/>
    <mergeCell ref="E57:E59"/>
    <mergeCell ref="N57:N59"/>
    <mergeCell ref="O57:O59"/>
    <mergeCell ref="P57:P59"/>
    <mergeCell ref="Q57:Q59"/>
    <mergeCell ref="R57:R59"/>
    <mergeCell ref="S57:S59"/>
    <mergeCell ref="C235:C258"/>
    <mergeCell ref="D244:D249"/>
    <mergeCell ref="D250:D255"/>
    <mergeCell ref="O247:O249"/>
    <mergeCell ref="O250:O252"/>
    <mergeCell ref="O253:O255"/>
    <mergeCell ref="O256:O258"/>
    <mergeCell ref="C57:C167"/>
    <mergeCell ref="D150:D167"/>
    <mergeCell ref="D169:D201"/>
    <mergeCell ref="D111:D146"/>
    <mergeCell ref="D147:D149"/>
    <mergeCell ref="D81:D110"/>
    <mergeCell ref="E108:E110"/>
    <mergeCell ref="E111:E113"/>
    <mergeCell ref="E114:E116"/>
    <mergeCell ref="E117:E119"/>
    <mergeCell ref="E120:E122"/>
    <mergeCell ref="S159:S161"/>
    <mergeCell ref="Q162:Q164"/>
    <mergeCell ref="R162:R164"/>
    <mergeCell ref="S162:S164"/>
    <mergeCell ref="Q165:Q167"/>
    <mergeCell ref="R165:R167"/>
    <mergeCell ref="S165:S167"/>
    <mergeCell ref="O262:O264"/>
    <mergeCell ref="P262:P264"/>
    <mergeCell ref="Q262:Q264"/>
    <mergeCell ref="R262:R264"/>
    <mergeCell ref="S262:S264"/>
    <mergeCell ref="O265:O267"/>
    <mergeCell ref="P265:P267"/>
    <mergeCell ref="Q265:Q267"/>
    <mergeCell ref="R265:R267"/>
    <mergeCell ref="S265:S267"/>
    <mergeCell ref="O268:O270"/>
    <mergeCell ref="P268:P270"/>
    <mergeCell ref="P692:P694"/>
    <mergeCell ref="Q692:Q694"/>
    <mergeCell ref="R692:R694"/>
    <mergeCell ref="E695:E697"/>
    <mergeCell ref="N695:N697"/>
    <mergeCell ref="O695:O697"/>
    <mergeCell ref="P695:P697"/>
    <mergeCell ref="Q695:Q697"/>
    <mergeCell ref="R695:R697"/>
    <mergeCell ref="O280:O282"/>
    <mergeCell ref="P280:P282"/>
    <mergeCell ref="Q280:Q282"/>
    <mergeCell ref="R280:R282"/>
    <mergeCell ref="S280:S282"/>
    <mergeCell ref="N298:N300"/>
    <mergeCell ref="N301:N303"/>
    <mergeCell ref="O295:O297"/>
    <mergeCell ref="P295:P297"/>
    <mergeCell ref="Q295:Q297"/>
    <mergeCell ref="R295:R297"/>
    <mergeCell ref="R701:R703"/>
    <mergeCell ref="S701:S703"/>
    <mergeCell ref="E707:E709"/>
    <mergeCell ref="N707:N709"/>
    <mergeCell ref="O707:O709"/>
    <mergeCell ref="P707:P709"/>
    <mergeCell ref="S707:S709"/>
    <mergeCell ref="S725:S727"/>
    <mergeCell ref="S710:S712"/>
    <mergeCell ref="Q707:Q709"/>
    <mergeCell ref="S722:S724"/>
    <mergeCell ref="E719:E721"/>
    <mergeCell ref="N719:N721"/>
    <mergeCell ref="O719:O721"/>
    <mergeCell ref="O722:O724"/>
    <mergeCell ref="P722:P724"/>
    <mergeCell ref="Q722:Q724"/>
    <mergeCell ref="R722:R724"/>
    <mergeCell ref="S713:S715"/>
    <mergeCell ref="E716:E718"/>
    <mergeCell ref="N716:N718"/>
    <mergeCell ref="O716:O718"/>
    <mergeCell ref="P716:P718"/>
    <mergeCell ref="Q716:Q718"/>
    <mergeCell ref="R716:R718"/>
    <mergeCell ref="S716:S718"/>
    <mergeCell ref="N713:N715"/>
    <mergeCell ref="O713:O715"/>
    <mergeCell ref="P713:P715"/>
    <mergeCell ref="R713:R715"/>
    <mergeCell ref="S719:S721"/>
    <mergeCell ref="S734:S736"/>
    <mergeCell ref="E731:E733"/>
    <mergeCell ref="N731:N733"/>
    <mergeCell ref="O731:O733"/>
    <mergeCell ref="P731:P733"/>
    <mergeCell ref="Q731:Q733"/>
    <mergeCell ref="R731:R733"/>
    <mergeCell ref="S731:S733"/>
    <mergeCell ref="E734:E736"/>
    <mergeCell ref="N734:N736"/>
    <mergeCell ref="O734:O736"/>
    <mergeCell ref="P734:P736"/>
    <mergeCell ref="Q734:Q736"/>
    <mergeCell ref="R734:R736"/>
    <mergeCell ref="N725:N727"/>
    <mergeCell ref="O725:O727"/>
    <mergeCell ref="P725:P727"/>
    <mergeCell ref="N728:N730"/>
    <mergeCell ref="O728:O730"/>
    <mergeCell ref="P728:P730"/>
    <mergeCell ref="Q728:Q730"/>
    <mergeCell ref="R728:R730"/>
    <mergeCell ref="S728:S730"/>
    <mergeCell ref="E740:E742"/>
    <mergeCell ref="N740:N742"/>
    <mergeCell ref="O740:O742"/>
    <mergeCell ref="P740:P742"/>
    <mergeCell ref="S740:S742"/>
    <mergeCell ref="R737:R739"/>
    <mergeCell ref="O758:O760"/>
    <mergeCell ref="P758:P760"/>
    <mergeCell ref="Q758:Q760"/>
    <mergeCell ref="S743:S745"/>
    <mergeCell ref="E746:E748"/>
    <mergeCell ref="N746:N748"/>
    <mergeCell ref="O746:O748"/>
    <mergeCell ref="P746:P748"/>
    <mergeCell ref="Q746:Q748"/>
    <mergeCell ref="R746:R748"/>
    <mergeCell ref="S746:S748"/>
    <mergeCell ref="E743:E745"/>
    <mergeCell ref="N743:N745"/>
    <mergeCell ref="O743:O745"/>
    <mergeCell ref="P743:P745"/>
    <mergeCell ref="Q743:Q745"/>
    <mergeCell ref="R743:R745"/>
    <mergeCell ref="R758:R760"/>
    <mergeCell ref="R752:R754"/>
    <mergeCell ref="S752:S754"/>
    <mergeCell ref="E749:E751"/>
    <mergeCell ref="N749:N751"/>
    <mergeCell ref="O749:O751"/>
    <mergeCell ref="P749:P751"/>
    <mergeCell ref="Q749:Q751"/>
    <mergeCell ref="R749:R751"/>
    <mergeCell ref="N773:N775"/>
    <mergeCell ref="O773:O775"/>
    <mergeCell ref="P773:P775"/>
    <mergeCell ref="Q773:Q775"/>
    <mergeCell ref="R785:R787"/>
    <mergeCell ref="S779:S781"/>
    <mergeCell ref="S782:S784"/>
    <mergeCell ref="N779:N781"/>
    <mergeCell ref="O779:O781"/>
    <mergeCell ref="P779:P781"/>
    <mergeCell ref="Q779:Q781"/>
    <mergeCell ref="R779:R781"/>
    <mergeCell ref="S773:S775"/>
    <mergeCell ref="R773:R775"/>
    <mergeCell ref="S755:S757"/>
    <mergeCell ref="E755:E757"/>
    <mergeCell ref="N755:N757"/>
    <mergeCell ref="O755:O757"/>
    <mergeCell ref="P755:P757"/>
    <mergeCell ref="Q755:Q757"/>
    <mergeCell ref="R755:R757"/>
    <mergeCell ref="N761:N763"/>
    <mergeCell ref="N764:N766"/>
    <mergeCell ref="O761:O763"/>
    <mergeCell ref="O764:O766"/>
    <mergeCell ref="P761:P763"/>
    <mergeCell ref="P764:P766"/>
    <mergeCell ref="R761:R763"/>
    <mergeCell ref="S761:S763"/>
    <mergeCell ref="R764:R766"/>
    <mergeCell ref="S764:S766"/>
    <mergeCell ref="S758:S760"/>
    <mergeCell ref="P803:P805"/>
    <mergeCell ref="Q803:Q805"/>
    <mergeCell ref="E803:E805"/>
    <mergeCell ref="S788:S790"/>
    <mergeCell ref="E785:E787"/>
    <mergeCell ref="N785:N787"/>
    <mergeCell ref="O785:O787"/>
    <mergeCell ref="P785:P787"/>
    <mergeCell ref="Q785:Q787"/>
    <mergeCell ref="R767:R769"/>
    <mergeCell ref="S776:S778"/>
    <mergeCell ref="S767:S769"/>
    <mergeCell ref="E773:E775"/>
    <mergeCell ref="N776:N778"/>
    <mergeCell ref="O776:O778"/>
    <mergeCell ref="P776:P778"/>
    <mergeCell ref="Q776:Q778"/>
    <mergeCell ref="R776:R778"/>
    <mergeCell ref="E794:E796"/>
    <mergeCell ref="N794:N796"/>
    <mergeCell ref="O794:O796"/>
    <mergeCell ref="P794:P796"/>
    <mergeCell ref="Q794:Q796"/>
    <mergeCell ref="R794:R796"/>
    <mergeCell ref="N782:N784"/>
    <mergeCell ref="O782:O784"/>
    <mergeCell ref="P782:P784"/>
    <mergeCell ref="Q782:Q784"/>
    <mergeCell ref="R782:R784"/>
    <mergeCell ref="O788:O790"/>
    <mergeCell ref="P788:P790"/>
    <mergeCell ref="Q788:Q790"/>
    <mergeCell ref="N788:N790"/>
    <mergeCell ref="S797:S799"/>
    <mergeCell ref="E800:E802"/>
    <mergeCell ref="N800:N802"/>
    <mergeCell ref="O800:O802"/>
    <mergeCell ref="P800:P802"/>
    <mergeCell ref="Q800:Q802"/>
    <mergeCell ref="R800:R802"/>
    <mergeCell ref="S800:S802"/>
    <mergeCell ref="E797:E799"/>
    <mergeCell ref="N797:N799"/>
    <mergeCell ref="O797:O799"/>
    <mergeCell ref="P797:P799"/>
    <mergeCell ref="Q797:Q799"/>
    <mergeCell ref="R797:R799"/>
    <mergeCell ref="S791:S793"/>
    <mergeCell ref="R788:R790"/>
    <mergeCell ref="P848:P850"/>
    <mergeCell ref="Q848:Q850"/>
    <mergeCell ref="R848:R850"/>
    <mergeCell ref="S848:S850"/>
    <mergeCell ref="R836:R838"/>
    <mergeCell ref="S836:S838"/>
    <mergeCell ref="S818:S820"/>
    <mergeCell ref="R818:R820"/>
    <mergeCell ref="Q818:Q820"/>
    <mergeCell ref="P818:P820"/>
    <mergeCell ref="R830:R832"/>
    <mergeCell ref="S830:S832"/>
    <mergeCell ref="P844:P846"/>
    <mergeCell ref="Q844:Q846"/>
    <mergeCell ref="R844:R846"/>
    <mergeCell ref="S844:S846"/>
    <mergeCell ref="R833:R835"/>
    <mergeCell ref="S833:S835"/>
    <mergeCell ref="P836:P838"/>
    <mergeCell ref="Q836:Q838"/>
    <mergeCell ref="P833:P835"/>
    <mergeCell ref="Q833:Q835"/>
    <mergeCell ref="P839:P841"/>
    <mergeCell ref="Q839:Q841"/>
    <mergeCell ref="S839:S841"/>
    <mergeCell ref="R839:R841"/>
    <mergeCell ref="P824:P826"/>
    <mergeCell ref="Q824:Q826"/>
    <mergeCell ref="R824:R826"/>
    <mergeCell ref="S824:S826"/>
    <mergeCell ref="P821:P823"/>
    <mergeCell ref="Q821:Q823"/>
    <mergeCell ref="N848:N850"/>
    <mergeCell ref="O848:O850"/>
    <mergeCell ref="D848:D850"/>
    <mergeCell ref="D844:D846"/>
    <mergeCell ref="D839:D841"/>
    <mergeCell ref="C844:C846"/>
    <mergeCell ref="E844:E846"/>
    <mergeCell ref="N844:N846"/>
    <mergeCell ref="O844:O846"/>
    <mergeCell ref="N839:N841"/>
    <mergeCell ref="O839:O841"/>
    <mergeCell ref="D842:E842"/>
    <mergeCell ref="E836:E838"/>
    <mergeCell ref="N836:N838"/>
    <mergeCell ref="O836:O838"/>
    <mergeCell ref="E833:E835"/>
    <mergeCell ref="N833:N835"/>
    <mergeCell ref="O833:O835"/>
    <mergeCell ref="D836:D838"/>
    <mergeCell ref="D833:D835"/>
    <mergeCell ref="C830:C841"/>
    <mergeCell ref="E839:E841"/>
    <mergeCell ref="E830:E832"/>
    <mergeCell ref="N830:N832"/>
    <mergeCell ref="O830:O832"/>
    <mergeCell ref="D830:D832"/>
    <mergeCell ref="B3:S3"/>
    <mergeCell ref="B4:S4"/>
    <mergeCell ref="S704:S706"/>
    <mergeCell ref="E704:E706"/>
    <mergeCell ref="N704:N706"/>
    <mergeCell ref="O704:O706"/>
    <mergeCell ref="P704:P706"/>
    <mergeCell ref="Q704:Q706"/>
    <mergeCell ref="R704:R706"/>
    <mergeCell ref="S698:S700"/>
    <mergeCell ref="E701:E703"/>
    <mergeCell ref="N701:N703"/>
    <mergeCell ref="O701:O703"/>
    <mergeCell ref="P701:P703"/>
    <mergeCell ref="D686:D688"/>
    <mergeCell ref="O692:O694"/>
    <mergeCell ref="S692:S694"/>
    <mergeCell ref="S695:S697"/>
    <mergeCell ref="D10:D18"/>
    <mergeCell ref="C169:C234"/>
    <mergeCell ref="C10:C18"/>
    <mergeCell ref="S689:S691"/>
    <mergeCell ref="E689:E691"/>
    <mergeCell ref="N689:N691"/>
    <mergeCell ref="O689:O691"/>
    <mergeCell ref="P689:P691"/>
    <mergeCell ref="Q689:Q691"/>
    <mergeCell ref="R689:R691"/>
    <mergeCell ref="N686:N688"/>
    <mergeCell ref="R159:R161"/>
    <mergeCell ref="N184:N186"/>
    <mergeCell ref="Q701:Q703"/>
    <mergeCell ref="P830:P832"/>
    <mergeCell ref="R803:R805"/>
    <mergeCell ref="S803:S805"/>
    <mergeCell ref="E827:E829"/>
    <mergeCell ref="N827:N829"/>
    <mergeCell ref="O827:O829"/>
    <mergeCell ref="P827:P829"/>
    <mergeCell ref="Q827:Q829"/>
    <mergeCell ref="R827:R829"/>
    <mergeCell ref="S827:S829"/>
    <mergeCell ref="E818:E820"/>
    <mergeCell ref="E821:E823"/>
    <mergeCell ref="D779:D781"/>
    <mergeCell ref="N821:N823"/>
    <mergeCell ref="E809:E811"/>
    <mergeCell ref="R812:R814"/>
    <mergeCell ref="Q830:Q832"/>
    <mergeCell ref="R821:R823"/>
    <mergeCell ref="S794:S796"/>
    <mergeCell ref="E791:E793"/>
    <mergeCell ref="N791:N793"/>
    <mergeCell ref="O791:O793"/>
    <mergeCell ref="P791:P793"/>
    <mergeCell ref="Q791:Q793"/>
    <mergeCell ref="R791:R793"/>
    <mergeCell ref="N815:N817"/>
    <mergeCell ref="N818:N820"/>
    <mergeCell ref="P815:P817"/>
    <mergeCell ref="Q809:Q811"/>
    <mergeCell ref="E812:E814"/>
    <mergeCell ref="S809:S811"/>
    <mergeCell ref="S812:S814"/>
    <mergeCell ref="S821:S823"/>
    <mergeCell ref="Q812:Q814"/>
    <mergeCell ref="N824:N826"/>
    <mergeCell ref="O818:O820"/>
    <mergeCell ref="S815:S817"/>
    <mergeCell ref="N812:N814"/>
    <mergeCell ref="O812:O814"/>
    <mergeCell ref="R815:R817"/>
    <mergeCell ref="Q815:Q817"/>
    <mergeCell ref="E815:E817"/>
    <mergeCell ref="O815:O817"/>
    <mergeCell ref="E806:E808"/>
    <mergeCell ref="N806:N808"/>
    <mergeCell ref="O806:O808"/>
    <mergeCell ref="P806:P808"/>
    <mergeCell ref="N809:N811"/>
    <mergeCell ref="O809:O811"/>
    <mergeCell ref="P809:P811"/>
    <mergeCell ref="O824:O826"/>
    <mergeCell ref="O821:O823"/>
    <mergeCell ref="R809:R811"/>
    <mergeCell ref="N803:N805"/>
    <mergeCell ref="O803:O805"/>
    <mergeCell ref="Q806:Q808"/>
    <mergeCell ref="P812:P814"/>
    <mergeCell ref="R806:R808"/>
    <mergeCell ref="S806:S808"/>
    <mergeCell ref="S785:S787"/>
    <mergeCell ref="E698:E700"/>
    <mergeCell ref="N698:N700"/>
    <mergeCell ref="O698:O700"/>
    <mergeCell ref="P698:P700"/>
    <mergeCell ref="Q698:Q700"/>
    <mergeCell ref="R698:R700"/>
    <mergeCell ref="N710:N712"/>
    <mergeCell ref="O710:O712"/>
    <mergeCell ref="E692:E694"/>
    <mergeCell ref="N692:N694"/>
    <mergeCell ref="Q713:Q715"/>
    <mergeCell ref="E722:E724"/>
    <mergeCell ref="N722:N724"/>
    <mergeCell ref="R707:R709"/>
    <mergeCell ref="P710:P712"/>
    <mergeCell ref="Q710:Q712"/>
    <mergeCell ref="R710:R712"/>
    <mergeCell ref="P719:P721"/>
    <mergeCell ref="Q719:Q721"/>
    <mergeCell ref="R719:R721"/>
    <mergeCell ref="N770:N772"/>
    <mergeCell ref="O770:O772"/>
    <mergeCell ref="P770:P772"/>
    <mergeCell ref="Q770:Q772"/>
    <mergeCell ref="R770:R772"/>
    <mergeCell ref="A806:A808"/>
    <mergeCell ref="A809:A811"/>
    <mergeCell ref="A812:A814"/>
    <mergeCell ref="A815:A817"/>
    <mergeCell ref="A818:A820"/>
    <mergeCell ref="A821:A823"/>
    <mergeCell ref="B848:B850"/>
    <mergeCell ref="A776:A778"/>
    <mergeCell ref="A827:A829"/>
    <mergeCell ref="A830:A832"/>
    <mergeCell ref="A839:A841"/>
    <mergeCell ref="A833:A835"/>
    <mergeCell ref="A836:A838"/>
    <mergeCell ref="A779:A781"/>
    <mergeCell ref="A782:A784"/>
    <mergeCell ref="A785:A787"/>
    <mergeCell ref="A788:A790"/>
    <mergeCell ref="A791:A793"/>
    <mergeCell ref="A794:A796"/>
    <mergeCell ref="A797:A799"/>
    <mergeCell ref="A800:A802"/>
    <mergeCell ref="A803:A805"/>
    <mergeCell ref="B844:B846"/>
    <mergeCell ref="A773:A775"/>
    <mergeCell ref="A725:A727"/>
    <mergeCell ref="A728:A730"/>
    <mergeCell ref="A731:A733"/>
    <mergeCell ref="A734:A736"/>
    <mergeCell ref="A737:A739"/>
    <mergeCell ref="A740:A742"/>
    <mergeCell ref="A743:A745"/>
    <mergeCell ref="A746:A748"/>
    <mergeCell ref="A749:A751"/>
    <mergeCell ref="A719:A721"/>
    <mergeCell ref="A722:A724"/>
    <mergeCell ref="A704:A706"/>
    <mergeCell ref="A707:A709"/>
    <mergeCell ref="A710:A712"/>
    <mergeCell ref="A713:A715"/>
    <mergeCell ref="A716:A718"/>
    <mergeCell ref="A686:A688"/>
    <mergeCell ref="A689:A691"/>
    <mergeCell ref="A752:A754"/>
    <mergeCell ref="A755:A757"/>
    <mergeCell ref="A758:A760"/>
    <mergeCell ref="A761:A763"/>
    <mergeCell ref="A764:A766"/>
    <mergeCell ref="A767:A769"/>
    <mergeCell ref="A692:A694"/>
    <mergeCell ref="A695:A697"/>
    <mergeCell ref="A698:A700"/>
    <mergeCell ref="A701:A703"/>
    <mergeCell ref="N767:N769"/>
    <mergeCell ref="O767:O769"/>
    <mergeCell ref="Q761:Q763"/>
    <mergeCell ref="Q764:Q766"/>
    <mergeCell ref="P767:P769"/>
    <mergeCell ref="Q767:Q769"/>
    <mergeCell ref="N758:N760"/>
    <mergeCell ref="E737:E739"/>
    <mergeCell ref="O686:O688"/>
    <mergeCell ref="P686:P688"/>
    <mergeCell ref="Q686:Q688"/>
    <mergeCell ref="N737:N739"/>
    <mergeCell ref="O737:O739"/>
    <mergeCell ref="P737:P739"/>
    <mergeCell ref="Q737:Q739"/>
    <mergeCell ref="E752:E754"/>
    <mergeCell ref="N752:N754"/>
    <mergeCell ref="O752:O754"/>
    <mergeCell ref="P752:P754"/>
    <mergeCell ref="Q752:Q754"/>
    <mergeCell ref="N190:N192"/>
    <mergeCell ref="N193:N195"/>
    <mergeCell ref="N196:N198"/>
    <mergeCell ref="N199:N201"/>
    <mergeCell ref="N202:N204"/>
    <mergeCell ref="N205:N207"/>
    <mergeCell ref="S770:S772"/>
    <mergeCell ref="D23:D25"/>
    <mergeCell ref="D698:D700"/>
    <mergeCell ref="D701:D703"/>
    <mergeCell ref="D704:D706"/>
    <mergeCell ref="D707:D709"/>
    <mergeCell ref="D710:D712"/>
    <mergeCell ref="D689:D691"/>
    <mergeCell ref="D692:D694"/>
    <mergeCell ref="D695:D697"/>
    <mergeCell ref="D713:D715"/>
    <mergeCell ref="Q105:Q107"/>
    <mergeCell ref="R105:R107"/>
    <mergeCell ref="S105:S107"/>
    <mergeCell ref="Q108:Q110"/>
    <mergeCell ref="R108:R110"/>
    <mergeCell ref="S108:S110"/>
    <mergeCell ref="Q111:Q113"/>
    <mergeCell ref="R111:R113"/>
    <mergeCell ref="S111:S113"/>
    <mergeCell ref="Q725:Q727"/>
    <mergeCell ref="R725:R727"/>
    <mergeCell ref="Q159:Q161"/>
    <mergeCell ref="S749:S751"/>
    <mergeCell ref="E123:E125"/>
    <mergeCell ref="S737:S739"/>
    <mergeCell ref="E126:E128"/>
    <mergeCell ref="E129:E131"/>
    <mergeCell ref="O181:O183"/>
    <mergeCell ref="O184:O186"/>
    <mergeCell ref="O187:O189"/>
    <mergeCell ref="P184:P186"/>
    <mergeCell ref="Q184:Q186"/>
    <mergeCell ref="R184:R186"/>
    <mergeCell ref="S184:S186"/>
    <mergeCell ref="P187:P189"/>
    <mergeCell ref="Q187:Q189"/>
    <mergeCell ref="R187:R189"/>
    <mergeCell ref="O190:O192"/>
    <mergeCell ref="O193:O195"/>
    <mergeCell ref="P217:P219"/>
    <mergeCell ref="Q217:Q219"/>
    <mergeCell ref="R217:R219"/>
    <mergeCell ref="S217:S219"/>
    <mergeCell ref="N169:N171"/>
    <mergeCell ref="N172:N174"/>
    <mergeCell ref="N175:N177"/>
    <mergeCell ref="N178:N180"/>
    <mergeCell ref="N208:N210"/>
    <mergeCell ref="N211:N213"/>
    <mergeCell ref="N214:N216"/>
    <mergeCell ref="N217:N219"/>
    <mergeCell ref="O169:O171"/>
    <mergeCell ref="O172:O174"/>
    <mergeCell ref="O175:O177"/>
    <mergeCell ref="O178:O180"/>
    <mergeCell ref="N181:N183"/>
    <mergeCell ref="N187:N189"/>
    <mergeCell ref="S295:S297"/>
    <mergeCell ref="O298:O300"/>
    <mergeCell ref="P298:P300"/>
    <mergeCell ref="Q298:Q300"/>
    <mergeCell ref="R298:R300"/>
    <mergeCell ref="S298:S300"/>
    <mergeCell ref="O301:O303"/>
    <mergeCell ref="P301:P303"/>
    <mergeCell ref="Q301:Q303"/>
    <mergeCell ref="R301:R303"/>
    <mergeCell ref="S301:S303"/>
    <mergeCell ref="N304:N306"/>
    <mergeCell ref="N307:N309"/>
    <mergeCell ref="N310:N312"/>
    <mergeCell ref="O304:O306"/>
    <mergeCell ref="P304:P306"/>
    <mergeCell ref="Q304:Q306"/>
    <mergeCell ref="R304:R306"/>
    <mergeCell ref="S304:S306"/>
    <mergeCell ref="O307:O309"/>
    <mergeCell ref="P307:P309"/>
    <mergeCell ref="Q307:Q309"/>
    <mergeCell ref="R307:R309"/>
    <mergeCell ref="S307:S309"/>
    <mergeCell ref="O310:O312"/>
    <mergeCell ref="P310:P312"/>
    <mergeCell ref="Q310:Q312"/>
    <mergeCell ref="R310:R312"/>
    <mergeCell ref="S310:S312"/>
    <mergeCell ref="N313:N315"/>
    <mergeCell ref="N316:N318"/>
    <mergeCell ref="N319:N321"/>
    <mergeCell ref="N322:N324"/>
    <mergeCell ref="N325:N327"/>
    <mergeCell ref="N328:N330"/>
    <mergeCell ref="O325:O327"/>
    <mergeCell ref="P325:P327"/>
    <mergeCell ref="Q325:Q327"/>
    <mergeCell ref="R325:R327"/>
    <mergeCell ref="S325:S327"/>
    <mergeCell ref="O328:O330"/>
    <mergeCell ref="P328:P330"/>
    <mergeCell ref="Q328:Q330"/>
    <mergeCell ref="R328:R330"/>
    <mergeCell ref="S328:S330"/>
    <mergeCell ref="N331:N333"/>
    <mergeCell ref="O313:O315"/>
    <mergeCell ref="P313:P315"/>
    <mergeCell ref="Q313:Q315"/>
    <mergeCell ref="R313:R315"/>
    <mergeCell ref="S313:S315"/>
    <mergeCell ref="O316:O318"/>
    <mergeCell ref="P316:P318"/>
    <mergeCell ref="Q316:Q318"/>
    <mergeCell ref="R316:R318"/>
    <mergeCell ref="S316:S318"/>
    <mergeCell ref="O319:O321"/>
    <mergeCell ref="P319:P321"/>
    <mergeCell ref="Q319:Q321"/>
    <mergeCell ref="R319:R321"/>
    <mergeCell ref="S319:S321"/>
    <mergeCell ref="N334:N336"/>
    <mergeCell ref="N337:N339"/>
    <mergeCell ref="O331:O333"/>
    <mergeCell ref="P331:P333"/>
    <mergeCell ref="Q331:Q333"/>
    <mergeCell ref="R331:R333"/>
    <mergeCell ref="S331:S333"/>
    <mergeCell ref="O334:O336"/>
    <mergeCell ref="P334:P336"/>
    <mergeCell ref="Q334:Q336"/>
    <mergeCell ref="R334:R336"/>
    <mergeCell ref="S334:S336"/>
    <mergeCell ref="O337:O339"/>
    <mergeCell ref="P337:P339"/>
    <mergeCell ref="Q337:Q339"/>
    <mergeCell ref="R337:R339"/>
    <mergeCell ref="N340:N342"/>
    <mergeCell ref="N343:N345"/>
    <mergeCell ref="N346:N348"/>
    <mergeCell ref="N349:N351"/>
    <mergeCell ref="N352:N354"/>
    <mergeCell ref="N355:N357"/>
    <mergeCell ref="O352:O354"/>
    <mergeCell ref="P352:P354"/>
    <mergeCell ref="Q352:Q354"/>
    <mergeCell ref="R352:R354"/>
    <mergeCell ref="S352:S354"/>
    <mergeCell ref="O355:O357"/>
    <mergeCell ref="P355:P357"/>
    <mergeCell ref="Q355:Q357"/>
    <mergeCell ref="R355:R357"/>
    <mergeCell ref="S355:S357"/>
    <mergeCell ref="N358:N360"/>
    <mergeCell ref="N361:N363"/>
    <mergeCell ref="O349:O351"/>
    <mergeCell ref="P349:P351"/>
    <mergeCell ref="Q349:Q351"/>
    <mergeCell ref="R349:R351"/>
    <mergeCell ref="S349:S351"/>
    <mergeCell ref="N364:N366"/>
    <mergeCell ref="O358:O360"/>
    <mergeCell ref="P358:P360"/>
    <mergeCell ref="Q358:Q360"/>
    <mergeCell ref="R358:R360"/>
    <mergeCell ref="S358:S360"/>
    <mergeCell ref="O361:O363"/>
    <mergeCell ref="P361:P363"/>
    <mergeCell ref="Q361:Q363"/>
    <mergeCell ref="R361:R363"/>
    <mergeCell ref="S361:S363"/>
    <mergeCell ref="O364:O366"/>
    <mergeCell ref="P364:P366"/>
    <mergeCell ref="Q364:Q366"/>
    <mergeCell ref="R364:R366"/>
    <mergeCell ref="N367:N369"/>
    <mergeCell ref="N370:N372"/>
    <mergeCell ref="S364:S366"/>
    <mergeCell ref="O367:O369"/>
    <mergeCell ref="P367:P369"/>
    <mergeCell ref="Q367:Q369"/>
    <mergeCell ref="R367:R369"/>
    <mergeCell ref="S367:S369"/>
    <mergeCell ref="O370:O372"/>
    <mergeCell ref="P370:P372"/>
    <mergeCell ref="Q370:Q372"/>
    <mergeCell ref="R370:R372"/>
    <mergeCell ref="S370:S372"/>
    <mergeCell ref="N373:N375"/>
    <mergeCell ref="N376:N378"/>
    <mergeCell ref="N379:N381"/>
    <mergeCell ref="N382:N384"/>
    <mergeCell ref="O379:O381"/>
    <mergeCell ref="P379:P381"/>
    <mergeCell ref="Q379:Q381"/>
    <mergeCell ref="R379:R381"/>
    <mergeCell ref="S379:S381"/>
    <mergeCell ref="O382:O384"/>
    <mergeCell ref="P382:P384"/>
    <mergeCell ref="Q382:Q384"/>
    <mergeCell ref="R382:R384"/>
    <mergeCell ref="S382:S384"/>
    <mergeCell ref="N385:N387"/>
    <mergeCell ref="N388:N390"/>
    <mergeCell ref="N391:N393"/>
    <mergeCell ref="O385:O387"/>
    <mergeCell ref="P385:P387"/>
    <mergeCell ref="Q385:Q387"/>
    <mergeCell ref="R385:R387"/>
    <mergeCell ref="S385:S387"/>
    <mergeCell ref="O388:O390"/>
    <mergeCell ref="P388:P390"/>
    <mergeCell ref="Q388:Q390"/>
    <mergeCell ref="R388:R390"/>
    <mergeCell ref="S388:S390"/>
    <mergeCell ref="O391:O393"/>
    <mergeCell ref="P391:P393"/>
    <mergeCell ref="Q391:Q393"/>
    <mergeCell ref="R391:R393"/>
    <mergeCell ref="O373:O375"/>
    <mergeCell ref="N394:N396"/>
    <mergeCell ref="N397:N399"/>
    <mergeCell ref="N400:N402"/>
    <mergeCell ref="N403:N405"/>
    <mergeCell ref="N406:N408"/>
    <mergeCell ref="N409:N411"/>
    <mergeCell ref="O406:O408"/>
    <mergeCell ref="P406:P408"/>
    <mergeCell ref="Q406:Q408"/>
    <mergeCell ref="R406:R408"/>
    <mergeCell ref="S406:S408"/>
    <mergeCell ref="O409:O411"/>
    <mergeCell ref="P409:P411"/>
    <mergeCell ref="Q409:Q411"/>
    <mergeCell ref="R409:R411"/>
    <mergeCell ref="S409:S411"/>
    <mergeCell ref="N412:N414"/>
    <mergeCell ref="O400:O402"/>
    <mergeCell ref="P400:P402"/>
    <mergeCell ref="Q400:Q402"/>
    <mergeCell ref="R400:R402"/>
    <mergeCell ref="S400:S402"/>
    <mergeCell ref="O403:O405"/>
    <mergeCell ref="P403:P405"/>
    <mergeCell ref="Q403:Q405"/>
    <mergeCell ref="R403:R405"/>
    <mergeCell ref="S403:S405"/>
    <mergeCell ref="O412:O414"/>
    <mergeCell ref="P412:P414"/>
    <mergeCell ref="Q412:Q414"/>
    <mergeCell ref="R412:R414"/>
    <mergeCell ref="S412:S414"/>
    <mergeCell ref="O415:O417"/>
    <mergeCell ref="P415:P417"/>
    <mergeCell ref="Q415:Q417"/>
    <mergeCell ref="R415:R417"/>
    <mergeCell ref="S415:S417"/>
    <mergeCell ref="O418:O420"/>
    <mergeCell ref="P418:P420"/>
    <mergeCell ref="Q418:Q420"/>
    <mergeCell ref="R418:R420"/>
    <mergeCell ref="N421:N423"/>
    <mergeCell ref="S418:S420"/>
    <mergeCell ref="O421:O423"/>
    <mergeCell ref="P421:P423"/>
    <mergeCell ref="Q421:Q423"/>
    <mergeCell ref="R421:R423"/>
    <mergeCell ref="S421:S423"/>
    <mergeCell ref="O433:O435"/>
    <mergeCell ref="P433:P435"/>
    <mergeCell ref="Q433:Q435"/>
    <mergeCell ref="R433:R435"/>
    <mergeCell ref="S433:S435"/>
    <mergeCell ref="O436:O438"/>
    <mergeCell ref="P436:P438"/>
    <mergeCell ref="Q436:Q438"/>
    <mergeCell ref="R436:R438"/>
    <mergeCell ref="S436:S438"/>
    <mergeCell ref="N439:N441"/>
    <mergeCell ref="N442:N444"/>
    <mergeCell ref="O424:O426"/>
    <mergeCell ref="P424:P426"/>
    <mergeCell ref="Q424:Q426"/>
    <mergeCell ref="R424:R426"/>
    <mergeCell ref="S424:S426"/>
    <mergeCell ref="O427:O429"/>
    <mergeCell ref="P427:P429"/>
    <mergeCell ref="Q427:Q429"/>
    <mergeCell ref="R427:R429"/>
    <mergeCell ref="S427:S429"/>
    <mergeCell ref="O430:O432"/>
    <mergeCell ref="P430:P432"/>
    <mergeCell ref="Q430:Q432"/>
    <mergeCell ref="R430:R432"/>
    <mergeCell ref="S430:S432"/>
    <mergeCell ref="N445:N447"/>
    <mergeCell ref="O439:O441"/>
    <mergeCell ref="P439:P441"/>
    <mergeCell ref="Q439:Q441"/>
    <mergeCell ref="R439:R441"/>
    <mergeCell ref="S439:S441"/>
    <mergeCell ref="O442:O444"/>
    <mergeCell ref="P442:P444"/>
    <mergeCell ref="Q442:Q444"/>
    <mergeCell ref="R442:R444"/>
    <mergeCell ref="S442:S444"/>
    <mergeCell ref="O445:O447"/>
    <mergeCell ref="P445:P447"/>
    <mergeCell ref="Q445:Q447"/>
    <mergeCell ref="R445:R447"/>
    <mergeCell ref="N448:N450"/>
    <mergeCell ref="N451:N453"/>
    <mergeCell ref="S445:S447"/>
    <mergeCell ref="O448:O450"/>
    <mergeCell ref="P448:P450"/>
    <mergeCell ref="Q448:Q450"/>
    <mergeCell ref="R448:R450"/>
    <mergeCell ref="S448:S450"/>
    <mergeCell ref="O451:O453"/>
    <mergeCell ref="P451:P453"/>
    <mergeCell ref="Q451:Q453"/>
    <mergeCell ref="R451:R453"/>
    <mergeCell ref="S451:S453"/>
    <mergeCell ref="N466:N468"/>
    <mergeCell ref="N469:N471"/>
    <mergeCell ref="N472:N474"/>
    <mergeCell ref="O466:O468"/>
    <mergeCell ref="P466:P468"/>
    <mergeCell ref="Q466:Q468"/>
    <mergeCell ref="R466:R468"/>
    <mergeCell ref="S466:S468"/>
    <mergeCell ref="O469:O471"/>
    <mergeCell ref="P469:P471"/>
    <mergeCell ref="Q469:Q471"/>
    <mergeCell ref="R469:R471"/>
    <mergeCell ref="S469:S471"/>
    <mergeCell ref="O472:O474"/>
    <mergeCell ref="P472:P474"/>
    <mergeCell ref="Q472:Q474"/>
    <mergeCell ref="R472:R474"/>
    <mergeCell ref="N526:N528"/>
    <mergeCell ref="O511:O513"/>
    <mergeCell ref="N529:N531"/>
    <mergeCell ref="N532:N534"/>
    <mergeCell ref="N535:N537"/>
    <mergeCell ref="O535:O537"/>
    <mergeCell ref="P535:P537"/>
    <mergeCell ref="Q535:Q537"/>
    <mergeCell ref="R535:R537"/>
    <mergeCell ref="S535:S537"/>
    <mergeCell ref="N538:N540"/>
    <mergeCell ref="N541:N543"/>
    <mergeCell ref="N544:N546"/>
    <mergeCell ref="O538:O540"/>
    <mergeCell ref="P538:P540"/>
    <mergeCell ref="Q538:Q540"/>
    <mergeCell ref="R538:R540"/>
    <mergeCell ref="S538:S540"/>
    <mergeCell ref="O541:O543"/>
    <mergeCell ref="P541:P543"/>
    <mergeCell ref="Q541:Q543"/>
    <mergeCell ref="R541:R543"/>
    <mergeCell ref="S541:S543"/>
    <mergeCell ref="O544:O546"/>
    <mergeCell ref="P544:P546"/>
    <mergeCell ref="Q544:Q546"/>
    <mergeCell ref="R544:R546"/>
    <mergeCell ref="N517:N519"/>
    <mergeCell ref="N520:N522"/>
    <mergeCell ref="N523:N525"/>
    <mergeCell ref="O517:O519"/>
    <mergeCell ref="P517:P519"/>
    <mergeCell ref="N547:N549"/>
    <mergeCell ref="N550:N552"/>
    <mergeCell ref="N553:N555"/>
    <mergeCell ref="N556:N558"/>
    <mergeCell ref="N559:N561"/>
    <mergeCell ref="N562:N564"/>
    <mergeCell ref="O559:O561"/>
    <mergeCell ref="P559:P561"/>
    <mergeCell ref="Q559:Q561"/>
    <mergeCell ref="R559:R561"/>
    <mergeCell ref="S559:S561"/>
    <mergeCell ref="O562:O564"/>
    <mergeCell ref="P562:P564"/>
    <mergeCell ref="Q562:Q564"/>
    <mergeCell ref="R562:R564"/>
    <mergeCell ref="S562:S564"/>
    <mergeCell ref="N565:N567"/>
    <mergeCell ref="O553:O555"/>
    <mergeCell ref="P553:P555"/>
    <mergeCell ref="Q553:Q555"/>
    <mergeCell ref="R553:R555"/>
    <mergeCell ref="S553:S555"/>
    <mergeCell ref="O556:O558"/>
    <mergeCell ref="P556:P558"/>
    <mergeCell ref="Q556:Q558"/>
    <mergeCell ref="R556:R558"/>
    <mergeCell ref="S556:S558"/>
    <mergeCell ref="N568:N570"/>
    <mergeCell ref="N571:N573"/>
    <mergeCell ref="O565:O567"/>
    <mergeCell ref="P565:P567"/>
    <mergeCell ref="Q565:Q567"/>
    <mergeCell ref="R565:R567"/>
    <mergeCell ref="S565:S567"/>
    <mergeCell ref="O568:O570"/>
    <mergeCell ref="P568:P570"/>
    <mergeCell ref="Q568:Q570"/>
    <mergeCell ref="R568:R570"/>
    <mergeCell ref="S568:S570"/>
    <mergeCell ref="O571:O573"/>
    <mergeCell ref="P571:P573"/>
    <mergeCell ref="Q571:Q573"/>
    <mergeCell ref="R571:R573"/>
    <mergeCell ref="N574:N576"/>
    <mergeCell ref="S571:S573"/>
    <mergeCell ref="O574:O576"/>
    <mergeCell ref="P574:P576"/>
    <mergeCell ref="Q574:Q576"/>
    <mergeCell ref="R574:R576"/>
    <mergeCell ref="S574:S576"/>
    <mergeCell ref="N577:N579"/>
    <mergeCell ref="N580:N582"/>
    <mergeCell ref="N583:N585"/>
    <mergeCell ref="N586:N588"/>
    <mergeCell ref="N589:N591"/>
    <mergeCell ref="O586:O588"/>
    <mergeCell ref="P586:P588"/>
    <mergeCell ref="Q586:Q588"/>
    <mergeCell ref="R586:R588"/>
    <mergeCell ref="S586:S588"/>
    <mergeCell ref="O589:O591"/>
    <mergeCell ref="P589:P591"/>
    <mergeCell ref="Q589:Q591"/>
    <mergeCell ref="R589:R591"/>
    <mergeCell ref="S589:S591"/>
    <mergeCell ref="N592:N594"/>
    <mergeCell ref="N595:N597"/>
    <mergeCell ref="O577:O579"/>
    <mergeCell ref="P577:P579"/>
    <mergeCell ref="Q577:Q579"/>
    <mergeCell ref="R577:R579"/>
    <mergeCell ref="S577:S579"/>
    <mergeCell ref="O580:O582"/>
    <mergeCell ref="P580:P582"/>
    <mergeCell ref="Q580:Q582"/>
    <mergeCell ref="R580:R582"/>
    <mergeCell ref="S580:S582"/>
    <mergeCell ref="O583:O585"/>
    <mergeCell ref="P583:P585"/>
    <mergeCell ref="Q583:Q585"/>
    <mergeCell ref="R583:R585"/>
    <mergeCell ref="S583:S585"/>
    <mergeCell ref="N598:N600"/>
    <mergeCell ref="O592:O594"/>
    <mergeCell ref="P592:P594"/>
    <mergeCell ref="Q592:Q594"/>
    <mergeCell ref="R592:R594"/>
    <mergeCell ref="S592:S594"/>
    <mergeCell ref="O595:O597"/>
    <mergeCell ref="P595:P597"/>
    <mergeCell ref="Q595:Q597"/>
    <mergeCell ref="R595:R597"/>
    <mergeCell ref="S595:S597"/>
    <mergeCell ref="O598:O600"/>
    <mergeCell ref="P598:P600"/>
    <mergeCell ref="Q598:Q600"/>
    <mergeCell ref="R598:R600"/>
    <mergeCell ref="N601:N603"/>
    <mergeCell ref="N604:N606"/>
    <mergeCell ref="S598:S600"/>
    <mergeCell ref="O601:O603"/>
    <mergeCell ref="P601:P603"/>
    <mergeCell ref="Q601:Q603"/>
    <mergeCell ref="R601:R603"/>
    <mergeCell ref="S601:S603"/>
    <mergeCell ref="O604:O606"/>
    <mergeCell ref="P604:P606"/>
    <mergeCell ref="Q604:Q606"/>
    <mergeCell ref="R604:R606"/>
    <mergeCell ref="S604:S606"/>
    <mergeCell ref="N607:N609"/>
    <mergeCell ref="N610:N612"/>
    <mergeCell ref="N613:N615"/>
    <mergeCell ref="N616:N618"/>
    <mergeCell ref="O613:O615"/>
    <mergeCell ref="P613:P615"/>
    <mergeCell ref="Q613:Q615"/>
    <mergeCell ref="R613:R615"/>
    <mergeCell ref="S613:S615"/>
    <mergeCell ref="O616:O618"/>
    <mergeCell ref="P616:P618"/>
    <mergeCell ref="Q616:Q618"/>
    <mergeCell ref="R616:R618"/>
    <mergeCell ref="S616:S618"/>
    <mergeCell ref="N619:N621"/>
    <mergeCell ref="N622:N624"/>
    <mergeCell ref="N625:N627"/>
    <mergeCell ref="O619:O621"/>
    <mergeCell ref="P619:P621"/>
    <mergeCell ref="Q619:Q621"/>
    <mergeCell ref="R619:R621"/>
    <mergeCell ref="S619:S621"/>
    <mergeCell ref="O622:O624"/>
    <mergeCell ref="P622:P624"/>
    <mergeCell ref="Q622:Q624"/>
    <mergeCell ref="R622:R624"/>
    <mergeCell ref="S622:S624"/>
    <mergeCell ref="O625:O627"/>
    <mergeCell ref="P625:P627"/>
    <mergeCell ref="Q625:Q627"/>
    <mergeCell ref="R625:R627"/>
    <mergeCell ref="O607:O609"/>
    <mergeCell ref="N628:N630"/>
    <mergeCell ref="N631:N633"/>
    <mergeCell ref="N634:N636"/>
    <mergeCell ref="N646:N648"/>
    <mergeCell ref="N649:N651"/>
    <mergeCell ref="N652:N654"/>
    <mergeCell ref="N637:N639"/>
    <mergeCell ref="N640:N642"/>
    <mergeCell ref="N643:N645"/>
    <mergeCell ref="O640:O642"/>
    <mergeCell ref="P640:P642"/>
    <mergeCell ref="Q640:Q642"/>
    <mergeCell ref="R640:R642"/>
    <mergeCell ref="S640:S642"/>
    <mergeCell ref="O643:O645"/>
    <mergeCell ref="P643:P645"/>
    <mergeCell ref="Q643:Q645"/>
    <mergeCell ref="R643:R645"/>
    <mergeCell ref="S643:S645"/>
    <mergeCell ref="O646:O648"/>
    <mergeCell ref="P646:P648"/>
    <mergeCell ref="Q646:Q648"/>
    <mergeCell ref="R646:R648"/>
    <mergeCell ref="O634:O636"/>
    <mergeCell ref="P634:P636"/>
    <mergeCell ref="Q634:Q636"/>
    <mergeCell ref="R634:R636"/>
    <mergeCell ref="S634:S636"/>
    <mergeCell ref="O637:O639"/>
    <mergeCell ref="P637:P639"/>
    <mergeCell ref="Q637:Q639"/>
    <mergeCell ref="R637:R639"/>
    <mergeCell ref="R686:R688"/>
    <mergeCell ref="S686:S688"/>
    <mergeCell ref="E223:E225"/>
    <mergeCell ref="E226:E228"/>
    <mergeCell ref="E229:E231"/>
    <mergeCell ref="D232:E234"/>
    <mergeCell ref="D235:E237"/>
    <mergeCell ref="D238:E240"/>
    <mergeCell ref="D241:E243"/>
    <mergeCell ref="E244:E246"/>
    <mergeCell ref="E247:E249"/>
    <mergeCell ref="E250:E252"/>
    <mergeCell ref="E253:E255"/>
    <mergeCell ref="D256:E258"/>
    <mergeCell ref="D262:E264"/>
    <mergeCell ref="E265:E267"/>
    <mergeCell ref="E268:E270"/>
    <mergeCell ref="E271:E273"/>
    <mergeCell ref="E274:E276"/>
    <mergeCell ref="D265:D285"/>
    <mergeCell ref="E376:E378"/>
    <mergeCell ref="E277:E279"/>
    <mergeCell ref="E280:E282"/>
    <mergeCell ref="E283:E285"/>
    <mergeCell ref="E286:E288"/>
    <mergeCell ref="E289:E291"/>
    <mergeCell ref="E292:E294"/>
    <mergeCell ref="E295:E297"/>
    <mergeCell ref="E298:E300"/>
    <mergeCell ref="E301:E303"/>
    <mergeCell ref="E304:E306"/>
    <mergeCell ref="E307:E309"/>
    <mergeCell ref="E418:E420"/>
    <mergeCell ref="E421:E423"/>
    <mergeCell ref="E424:E426"/>
    <mergeCell ref="E328:E330"/>
    <mergeCell ref="E331:E333"/>
    <mergeCell ref="E334:E336"/>
    <mergeCell ref="E337:E339"/>
    <mergeCell ref="E340:E342"/>
    <mergeCell ref="E343:E345"/>
    <mergeCell ref="E346:E348"/>
    <mergeCell ref="E349:E351"/>
    <mergeCell ref="E352:E354"/>
    <mergeCell ref="E355:E357"/>
    <mergeCell ref="E358:E360"/>
    <mergeCell ref="E361:E363"/>
    <mergeCell ref="E364:E366"/>
    <mergeCell ref="E367:E369"/>
    <mergeCell ref="E370:E372"/>
    <mergeCell ref="E373:E375"/>
    <mergeCell ref="E427:E429"/>
    <mergeCell ref="E430:E432"/>
    <mergeCell ref="E433:E435"/>
    <mergeCell ref="E436:E438"/>
    <mergeCell ref="E439:E441"/>
    <mergeCell ref="E442:E444"/>
    <mergeCell ref="E445:E447"/>
    <mergeCell ref="E448:E450"/>
    <mergeCell ref="E451:E453"/>
    <mergeCell ref="E454:E456"/>
    <mergeCell ref="E457:E459"/>
    <mergeCell ref="E460:E462"/>
    <mergeCell ref="E463:E465"/>
    <mergeCell ref="E466:E468"/>
    <mergeCell ref="E469:E471"/>
    <mergeCell ref="E472:E474"/>
    <mergeCell ref="E475:E477"/>
    <mergeCell ref="E577:E579"/>
    <mergeCell ref="E580:E582"/>
    <mergeCell ref="E478:E480"/>
    <mergeCell ref="E481:E483"/>
    <mergeCell ref="E484:E486"/>
    <mergeCell ref="E487:E489"/>
    <mergeCell ref="E490:E492"/>
    <mergeCell ref="E493:E495"/>
    <mergeCell ref="E496:E498"/>
    <mergeCell ref="E499:E501"/>
    <mergeCell ref="E502:E504"/>
    <mergeCell ref="E505:E507"/>
    <mergeCell ref="E508:E510"/>
    <mergeCell ref="E511:E513"/>
    <mergeCell ref="E514:E516"/>
    <mergeCell ref="E517:E519"/>
    <mergeCell ref="E520:E522"/>
    <mergeCell ref="E523:E525"/>
    <mergeCell ref="E526:E528"/>
    <mergeCell ref="E670:E672"/>
    <mergeCell ref="E673:E675"/>
    <mergeCell ref="E676:E678"/>
    <mergeCell ref="E679:E681"/>
    <mergeCell ref="D682:E684"/>
    <mergeCell ref="E583:E585"/>
    <mergeCell ref="E586:E588"/>
    <mergeCell ref="E589:E591"/>
    <mergeCell ref="E592:E594"/>
    <mergeCell ref="E595:E597"/>
    <mergeCell ref="E598:E600"/>
    <mergeCell ref="E601:E603"/>
    <mergeCell ref="E604:E606"/>
    <mergeCell ref="E607:E609"/>
    <mergeCell ref="E610:E612"/>
    <mergeCell ref="E613:E615"/>
    <mergeCell ref="E616:E618"/>
    <mergeCell ref="E619:E621"/>
    <mergeCell ref="E622:E624"/>
    <mergeCell ref="E625:E627"/>
    <mergeCell ref="E628:E630"/>
    <mergeCell ref="E631:E633"/>
    <mergeCell ref="N229:N231"/>
    <mergeCell ref="N232:N234"/>
    <mergeCell ref="N235:N237"/>
    <mergeCell ref="N238:N240"/>
    <mergeCell ref="N241:N243"/>
    <mergeCell ref="E634:E636"/>
    <mergeCell ref="E637:E639"/>
    <mergeCell ref="E640:E642"/>
    <mergeCell ref="E643:E645"/>
    <mergeCell ref="E646:E648"/>
    <mergeCell ref="E649:E651"/>
    <mergeCell ref="E652:E654"/>
    <mergeCell ref="E655:E657"/>
    <mergeCell ref="E658:E660"/>
    <mergeCell ref="E661:E663"/>
    <mergeCell ref="E664:E666"/>
    <mergeCell ref="E667:E669"/>
    <mergeCell ref="E532:E534"/>
    <mergeCell ref="E535:E537"/>
    <mergeCell ref="E538:E540"/>
    <mergeCell ref="E541:E543"/>
    <mergeCell ref="E544:E546"/>
    <mergeCell ref="E547:E549"/>
    <mergeCell ref="E550:E552"/>
    <mergeCell ref="E553:E555"/>
    <mergeCell ref="E556:E558"/>
    <mergeCell ref="E559:E561"/>
    <mergeCell ref="E562:E564"/>
    <mergeCell ref="E565:E567"/>
    <mergeCell ref="E568:E570"/>
    <mergeCell ref="E571:E573"/>
    <mergeCell ref="E574:E576"/>
    <mergeCell ref="N493:N495"/>
    <mergeCell ref="N496:N498"/>
    <mergeCell ref="N499:N501"/>
    <mergeCell ref="N502:N504"/>
    <mergeCell ref="N505:N507"/>
    <mergeCell ref="N508:N510"/>
    <mergeCell ref="N511:N513"/>
    <mergeCell ref="N514:N516"/>
    <mergeCell ref="N244:N246"/>
    <mergeCell ref="N247:N249"/>
    <mergeCell ref="N250:N252"/>
    <mergeCell ref="N253:N255"/>
    <mergeCell ref="N256:N258"/>
    <mergeCell ref="N262:N264"/>
    <mergeCell ref="N265:N267"/>
    <mergeCell ref="N268:N270"/>
    <mergeCell ref="N271:N273"/>
    <mergeCell ref="N274:N276"/>
    <mergeCell ref="N277:N279"/>
    <mergeCell ref="N280:N282"/>
    <mergeCell ref="N283:N285"/>
    <mergeCell ref="N454:N456"/>
    <mergeCell ref="N457:N459"/>
    <mergeCell ref="N460:N462"/>
    <mergeCell ref="N463:N465"/>
    <mergeCell ref="N424:N426"/>
    <mergeCell ref="N427:N429"/>
    <mergeCell ref="N430:N432"/>
    <mergeCell ref="N433:N435"/>
    <mergeCell ref="N436:N438"/>
    <mergeCell ref="N415:N417"/>
    <mergeCell ref="N418:N420"/>
    <mergeCell ref="C262:C684"/>
    <mergeCell ref="C259:C261"/>
    <mergeCell ref="D259:E261"/>
    <mergeCell ref="N259:N261"/>
    <mergeCell ref="O259:O261"/>
    <mergeCell ref="P259:P261"/>
    <mergeCell ref="Q259:Q261"/>
    <mergeCell ref="R259:R261"/>
    <mergeCell ref="S259:S261"/>
    <mergeCell ref="N220:N222"/>
    <mergeCell ref="N223:N225"/>
    <mergeCell ref="N226:N228"/>
    <mergeCell ref="N286:N288"/>
    <mergeCell ref="N289:N291"/>
    <mergeCell ref="N292:N294"/>
    <mergeCell ref="N295:N297"/>
    <mergeCell ref="N655:N657"/>
    <mergeCell ref="N658:N660"/>
    <mergeCell ref="N661:N663"/>
    <mergeCell ref="N664:N666"/>
    <mergeCell ref="N667:N669"/>
    <mergeCell ref="N670:N672"/>
    <mergeCell ref="N673:N675"/>
    <mergeCell ref="N676:N678"/>
    <mergeCell ref="N679:N681"/>
    <mergeCell ref="N682:N684"/>
    <mergeCell ref="N475:N477"/>
    <mergeCell ref="N478:N480"/>
    <mergeCell ref="N481:N483"/>
    <mergeCell ref="N484:N486"/>
    <mergeCell ref="N487:N489"/>
    <mergeCell ref="N490:N492"/>
  </mergeCells>
  <conditionalFormatting sqref="R168 R685:R842 R7:R53 K7:K53 K57:K851">
    <cfRule type="cellIs" dxfId="17" priority="25" operator="lessThan">
      <formula>0</formula>
    </cfRule>
  </conditionalFormatting>
  <conditionalFormatting sqref="L57:L692 L23:L51">
    <cfRule type="cellIs" dxfId="16" priority="24" operator="greaterThan">
      <formula>1</formula>
    </cfRule>
  </conditionalFormatting>
  <conditionalFormatting sqref="S168 S685:S842 S7:S53">
    <cfRule type="cellIs" dxfId="15" priority="17" operator="greaterThan">
      <formula>0.8</formula>
    </cfRule>
    <cfRule type="cellIs" dxfId="14" priority="18" operator="greaterThan">
      <formula>1</formula>
    </cfRule>
  </conditionalFormatting>
  <conditionalFormatting sqref="L693:L842">
    <cfRule type="cellIs" dxfId="13" priority="9" operator="greaterThan">
      <formula>0.9</formula>
    </cfRule>
    <cfRule type="cellIs" dxfId="12" priority="10" operator="greaterThan">
      <formula>"89.9%"</formula>
    </cfRule>
  </conditionalFormatting>
  <conditionalFormatting sqref="L57:L692 L7:L21 L23:L51">
    <cfRule type="cellIs" dxfId="11" priority="8" operator="greaterThan">
      <formula>0.9</formula>
    </cfRule>
  </conditionalFormatting>
  <conditionalFormatting sqref="L54:L56">
    <cfRule type="cellIs" dxfId="10" priority="2" operator="greaterThan">
      <formula>1</formula>
    </cfRule>
  </conditionalFormatting>
  <conditionalFormatting sqref="L54:L56">
    <cfRule type="cellIs" dxfId="9" priority="1" operator="greaterThan">
      <formula>0.9</formula>
    </cfRule>
  </conditionalFormatting>
  <pageMargins left="0.7" right="0.7" top="0.75" bottom="0.75" header="0.3" footer="0.3"/>
  <pageSetup paperSize="172" orientation="portrait" r:id="rId1"/>
  <ignoredErrors>
    <ignoredError sqref="I29 I35 I38 K22 P5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AG110"/>
  <sheetViews>
    <sheetView zoomScale="60" zoomScaleNormal="60" workbookViewId="0">
      <pane ySplit="6" topLeftCell="A7" activePane="bottomLeft" state="frozen"/>
      <selection pane="bottomLeft" activeCell="B3" sqref="B3:O3"/>
    </sheetView>
  </sheetViews>
  <sheetFormatPr baseColWidth="10" defaultColWidth="11.42578125" defaultRowHeight="15"/>
  <cols>
    <col min="1" max="1" width="3.28515625" style="101" customWidth="1"/>
    <col min="2" max="2" width="15.7109375" style="101" customWidth="1"/>
    <col min="3" max="3" width="33.42578125" style="101" customWidth="1"/>
    <col min="4" max="4" width="15.140625" style="101" customWidth="1"/>
    <col min="5" max="5" width="18.7109375" style="101" customWidth="1"/>
    <col min="6" max="6" width="14.42578125" style="101" customWidth="1"/>
    <col min="7" max="7" width="15.28515625" style="101" customWidth="1"/>
    <col min="8" max="8" width="32.85546875" style="101" bestFit="1" customWidth="1"/>
    <col min="9" max="9" width="13.5703125" style="101" customWidth="1"/>
    <col min="10" max="10" width="19.28515625" style="101" customWidth="1"/>
    <col min="11" max="11" width="16.42578125" style="101" customWidth="1"/>
    <col min="12" max="12" width="17.140625" style="101" customWidth="1"/>
    <col min="13" max="13" width="17.42578125" style="101" customWidth="1"/>
    <col min="14" max="14" width="16.28515625" style="101" customWidth="1"/>
    <col min="15" max="15" width="16.85546875" style="101" customWidth="1"/>
    <col min="16" max="16" width="15.7109375" style="101" customWidth="1"/>
    <col min="17" max="17" width="13.7109375" style="101" bestFit="1" customWidth="1"/>
    <col min="18" max="18" width="13.5703125" style="101" customWidth="1"/>
    <col min="19" max="19" width="15" style="101" customWidth="1"/>
    <col min="20" max="20" width="25.42578125" style="101" customWidth="1"/>
    <col min="21" max="22" width="11.5703125" style="101"/>
    <col min="23" max="23" width="15.42578125" style="101" customWidth="1"/>
    <col min="24" max="24" width="13.85546875" style="101" customWidth="1"/>
    <col min="25" max="26" width="11.5703125" style="101"/>
    <col min="27" max="28" width="15.28515625" style="101" customWidth="1"/>
    <col min="29" max="29" width="16.42578125" style="101" customWidth="1"/>
    <col min="30" max="33" width="11.5703125" style="101"/>
    <col min="34" max="34" width="16.140625" style="101" customWidth="1"/>
    <col min="35" max="66" width="11.5703125" style="101" customWidth="1"/>
    <col min="67" max="16384" width="11.42578125" style="101"/>
  </cols>
  <sheetData>
    <row r="1" spans="2:33">
      <c r="B1" s="102"/>
    </row>
    <row r="2" spans="2:33" ht="35.450000000000003" customHeight="1">
      <c r="B2" s="719" t="s">
        <v>672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103"/>
      <c r="R2" s="103"/>
      <c r="S2" s="103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3"/>
    </row>
    <row r="3" spans="2:33" ht="36.6" customHeight="1">
      <c r="B3" s="732">
        <f>+Resumen_año!C5</f>
        <v>43868</v>
      </c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129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3"/>
    </row>
    <row r="4" spans="2:33" ht="15.75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3"/>
    </row>
    <row r="5" spans="2:33" ht="22.9" customHeight="1" thickBot="1">
      <c r="B5" s="130"/>
      <c r="C5" s="131"/>
      <c r="D5" s="130"/>
      <c r="E5" s="736" t="s">
        <v>44</v>
      </c>
      <c r="F5" s="737"/>
      <c r="G5" s="738"/>
      <c r="H5" s="140"/>
      <c r="I5" s="141" t="s">
        <v>45</v>
      </c>
      <c r="J5" s="142"/>
      <c r="K5" s="739" t="s">
        <v>46</v>
      </c>
      <c r="L5" s="740"/>
      <c r="M5" s="740"/>
      <c r="N5" s="740"/>
      <c r="O5" s="740"/>
      <c r="P5" s="741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3"/>
    </row>
    <row r="6" spans="2:33" ht="63.75" thickBot="1">
      <c r="B6" s="132" t="s">
        <v>47</v>
      </c>
      <c r="C6" s="133" t="s">
        <v>48</v>
      </c>
      <c r="D6" s="134" t="s">
        <v>5</v>
      </c>
      <c r="E6" s="233" t="s">
        <v>327</v>
      </c>
      <c r="F6" s="234" t="s">
        <v>49</v>
      </c>
      <c r="G6" s="235" t="s">
        <v>50</v>
      </c>
      <c r="H6" s="236" t="s">
        <v>51</v>
      </c>
      <c r="I6" s="135" t="s">
        <v>52</v>
      </c>
      <c r="J6" s="136" t="s">
        <v>53</v>
      </c>
      <c r="K6" s="137" t="s">
        <v>54</v>
      </c>
      <c r="L6" s="135" t="s">
        <v>49</v>
      </c>
      <c r="M6" s="135" t="s">
        <v>50</v>
      </c>
      <c r="N6" s="135" t="s">
        <v>51</v>
      </c>
      <c r="O6" s="138" t="s">
        <v>52</v>
      </c>
      <c r="P6" s="139" t="s">
        <v>53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3"/>
    </row>
    <row r="7" spans="2:33" ht="19.899999999999999" customHeight="1">
      <c r="B7" s="761" t="s">
        <v>55</v>
      </c>
      <c r="C7" s="729" t="s">
        <v>310</v>
      </c>
      <c r="D7" s="228" t="s">
        <v>56</v>
      </c>
      <c r="E7" s="239">
        <f>1.208+8.386+16.772+14.927</f>
        <v>41.292999999999999</v>
      </c>
      <c r="F7" s="202"/>
      <c r="G7" s="201">
        <f>E7+F7</f>
        <v>41.292999999999999</v>
      </c>
      <c r="H7" s="243">
        <v>3.036</v>
      </c>
      <c r="I7" s="498">
        <f>G7-H7</f>
        <v>38.256999999999998</v>
      </c>
      <c r="J7" s="105">
        <f>H7/G7</f>
        <v>7.3523357469789066E-2</v>
      </c>
      <c r="K7" s="734">
        <f>E7+E8</f>
        <v>55.058</v>
      </c>
      <c r="L7" s="774">
        <f>F7+F8</f>
        <v>0</v>
      </c>
      <c r="M7" s="775">
        <f>K7+L7</f>
        <v>55.058</v>
      </c>
      <c r="N7" s="730">
        <f>H7+H8</f>
        <v>3.036</v>
      </c>
      <c r="O7" s="731">
        <f>M7-N7</f>
        <v>52.021999999999998</v>
      </c>
      <c r="P7" s="727">
        <f>N7/M7</f>
        <v>5.5141850412292491E-2</v>
      </c>
      <c r="Q7" s="102"/>
      <c r="R7" s="102"/>
      <c r="S7" s="102"/>
    </row>
    <row r="8" spans="2:33" ht="19.899999999999999" customHeight="1" thickBot="1">
      <c r="B8" s="762"/>
      <c r="C8" s="721"/>
      <c r="D8" s="229" t="s">
        <v>62</v>
      </c>
      <c r="E8" s="239">
        <f>0.403+2.795+5.591+4.976</f>
        <v>13.765000000000001</v>
      </c>
      <c r="F8" s="202"/>
      <c r="G8" s="201">
        <f>E8+F8+I7</f>
        <v>52.021999999999998</v>
      </c>
      <c r="H8" s="243"/>
      <c r="I8" s="406">
        <f t="shared" ref="I8:I17" si="0">G8-H8</f>
        <v>52.021999999999998</v>
      </c>
      <c r="J8" s="107">
        <f>H8/G8</f>
        <v>0</v>
      </c>
      <c r="K8" s="735"/>
      <c r="L8" s="723"/>
      <c r="M8" s="724"/>
      <c r="N8" s="725"/>
      <c r="O8" s="726"/>
      <c r="P8" s="728"/>
      <c r="Q8" s="102"/>
      <c r="R8" s="102"/>
      <c r="S8" s="102"/>
    </row>
    <row r="9" spans="2:33" ht="19.899999999999999" customHeight="1">
      <c r="B9" s="762"/>
      <c r="C9" s="729" t="s">
        <v>66</v>
      </c>
      <c r="D9" s="229" t="s">
        <v>56</v>
      </c>
      <c r="E9" s="239">
        <f>126.9318+4.193+4.193+8.386+8.386+8.386+8.386+8.386+8.386+8.386+8.386+8.386+50.316+83.86</f>
        <v>344.96780000000001</v>
      </c>
      <c r="F9" s="201"/>
      <c r="G9" s="201">
        <f>E9+F9</f>
        <v>344.96780000000001</v>
      </c>
      <c r="H9" s="243">
        <v>125.90600000000001</v>
      </c>
      <c r="I9" s="237">
        <f t="shared" si="0"/>
        <v>219.06180000000001</v>
      </c>
      <c r="J9" s="109">
        <f t="shared" ref="J9:J52" si="1">H9/G9</f>
        <v>0.3649789922421745</v>
      </c>
      <c r="K9" s="722">
        <f>E9+E10</f>
        <v>459.95440000000002</v>
      </c>
      <c r="L9" s="723">
        <f>F9+F10</f>
        <v>0</v>
      </c>
      <c r="M9" s="724">
        <f>K9+L9</f>
        <v>459.95440000000002</v>
      </c>
      <c r="N9" s="725">
        <f>H9+H10</f>
        <v>125.90600000000001</v>
      </c>
      <c r="O9" s="726">
        <f>M9-N9</f>
        <v>334.04840000000002</v>
      </c>
      <c r="P9" s="727">
        <f t="shared" ref="P9" si="2">N9/M9</f>
        <v>0.27373583120413675</v>
      </c>
      <c r="Q9" s="102"/>
      <c r="R9" s="102"/>
      <c r="S9" s="102"/>
    </row>
    <row r="10" spans="2:33" ht="19.899999999999999" customHeight="1" thickBot="1">
      <c r="B10" s="762"/>
      <c r="C10" s="721"/>
      <c r="D10" s="229" t="s">
        <v>62</v>
      </c>
      <c r="E10" s="239">
        <f>42.3106+1.398+1.398+2.795+2.795+2.795+2.795+2.795+2.795+2.795+2.795+2.795+16.772+27.953</f>
        <v>114.98660000000001</v>
      </c>
      <c r="F10" s="201"/>
      <c r="G10" s="201">
        <f>E10+F10+I9</f>
        <v>334.04840000000002</v>
      </c>
      <c r="H10" s="525"/>
      <c r="I10" s="406">
        <f t="shared" si="0"/>
        <v>334.04840000000002</v>
      </c>
      <c r="J10" s="107">
        <f>H10/G10</f>
        <v>0</v>
      </c>
      <c r="K10" s="722"/>
      <c r="L10" s="723"/>
      <c r="M10" s="724"/>
      <c r="N10" s="725"/>
      <c r="O10" s="726"/>
      <c r="P10" s="728"/>
      <c r="Q10" s="102"/>
      <c r="R10" s="102"/>
      <c r="S10" s="102"/>
    </row>
    <row r="11" spans="2:33" ht="19.899999999999999" customHeight="1">
      <c r="B11" s="762"/>
      <c r="C11" s="729" t="s">
        <v>311</v>
      </c>
      <c r="D11" s="229" t="s">
        <v>56</v>
      </c>
      <c r="E11" s="239">
        <v>105.226</v>
      </c>
      <c r="F11" s="255"/>
      <c r="G11" s="201">
        <f>E11+F11</f>
        <v>105.226</v>
      </c>
      <c r="H11" s="243"/>
      <c r="I11" s="237">
        <f>G11-H11</f>
        <v>105.226</v>
      </c>
      <c r="J11" s="109">
        <f t="shared" si="1"/>
        <v>0</v>
      </c>
      <c r="K11" s="722">
        <f>E11+E12</f>
        <v>140.30099999999999</v>
      </c>
      <c r="L11" s="723">
        <f>F11+F12</f>
        <v>0</v>
      </c>
      <c r="M11" s="724">
        <f>K11+L11</f>
        <v>140.30099999999999</v>
      </c>
      <c r="N11" s="725">
        <f>H11+H12</f>
        <v>0</v>
      </c>
      <c r="O11" s="726">
        <f>M11-N11</f>
        <v>140.30099999999999</v>
      </c>
      <c r="P11" s="727">
        <v>0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</row>
    <row r="12" spans="2:33" ht="19.899999999999999" customHeight="1" thickBot="1">
      <c r="B12" s="762"/>
      <c r="C12" s="721"/>
      <c r="D12" s="229" t="s">
        <v>62</v>
      </c>
      <c r="E12" s="239">
        <v>35.075000000000003</v>
      </c>
      <c r="F12" s="202"/>
      <c r="G12" s="201">
        <f>E12+F12+I11</f>
        <v>140.30099999999999</v>
      </c>
      <c r="H12" s="243"/>
      <c r="I12" s="104">
        <f t="shared" si="0"/>
        <v>140.30099999999999</v>
      </c>
      <c r="J12" s="247">
        <v>0</v>
      </c>
      <c r="K12" s="722"/>
      <c r="L12" s="723"/>
      <c r="M12" s="724"/>
      <c r="N12" s="725"/>
      <c r="O12" s="726"/>
      <c r="P12" s="728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</row>
    <row r="13" spans="2:33" ht="19.899999999999999" customHeight="1">
      <c r="B13" s="762"/>
      <c r="C13" s="729" t="s">
        <v>312</v>
      </c>
      <c r="D13" s="229" t="s">
        <v>56</v>
      </c>
      <c r="E13" s="239">
        <f>1.273+16.772+16.772+6.541</f>
        <v>41.35799999999999</v>
      </c>
      <c r="F13" s="407"/>
      <c r="G13" s="201">
        <f>E13+F13</f>
        <v>41.35799999999999</v>
      </c>
      <c r="H13" s="243">
        <v>2.8519999999999999</v>
      </c>
      <c r="I13" s="108">
        <f t="shared" si="0"/>
        <v>38.505999999999993</v>
      </c>
      <c r="J13" s="109">
        <f t="shared" si="1"/>
        <v>6.8958847139610244E-2</v>
      </c>
      <c r="K13" s="722">
        <f>E13+E14</f>
        <v>55.143999999999991</v>
      </c>
      <c r="L13" s="723">
        <f>F13+F14</f>
        <v>0</v>
      </c>
      <c r="M13" s="724">
        <f>K13+L13</f>
        <v>55.143999999999991</v>
      </c>
      <c r="N13" s="725">
        <f>H13+H14</f>
        <v>2.8519999999999999</v>
      </c>
      <c r="O13" s="726">
        <f>M13-N13</f>
        <v>52.291999999999994</v>
      </c>
      <c r="P13" s="727">
        <f t="shared" ref="P13" si="3">N13/M13</f>
        <v>5.1719135354707679E-2</v>
      </c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</row>
    <row r="14" spans="2:33" ht="19.899999999999999" customHeight="1" thickBot="1">
      <c r="B14" s="762"/>
      <c r="C14" s="721"/>
      <c r="D14" s="229" t="s">
        <v>62</v>
      </c>
      <c r="E14" s="239">
        <f>0.424+5.591+5.591+2.18</f>
        <v>13.786000000000001</v>
      </c>
      <c r="F14" s="202"/>
      <c r="G14" s="201">
        <f>E14+F14+I13</f>
        <v>52.291999999999994</v>
      </c>
      <c r="H14" s="243"/>
      <c r="I14" s="104">
        <f t="shared" si="0"/>
        <v>52.291999999999994</v>
      </c>
      <c r="J14" s="107">
        <f>H14/G14</f>
        <v>0</v>
      </c>
      <c r="K14" s="722"/>
      <c r="L14" s="723"/>
      <c r="M14" s="724"/>
      <c r="N14" s="725"/>
      <c r="O14" s="726"/>
      <c r="P14" s="728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</row>
    <row r="15" spans="2:33" ht="19.899999999999999" customHeight="1">
      <c r="B15" s="762"/>
      <c r="C15" s="720" t="s">
        <v>313</v>
      </c>
      <c r="D15" s="229" t="s">
        <v>56</v>
      </c>
      <c r="E15" s="239">
        <v>198.64699999999999</v>
      </c>
      <c r="F15" s="201"/>
      <c r="G15" s="201">
        <f>E15+F15</f>
        <v>198.64699999999999</v>
      </c>
      <c r="H15" s="243"/>
      <c r="I15" s="108">
        <f t="shared" si="0"/>
        <v>198.64699999999999</v>
      </c>
      <c r="J15" s="109">
        <f t="shared" si="1"/>
        <v>0</v>
      </c>
      <c r="K15" s="722">
        <f>E15+E16</f>
        <v>264.863</v>
      </c>
      <c r="L15" s="723">
        <f>F15+F16</f>
        <v>0</v>
      </c>
      <c r="M15" s="724">
        <f>K15+L15</f>
        <v>264.863</v>
      </c>
      <c r="N15" s="725">
        <f>H15+H16</f>
        <v>0</v>
      </c>
      <c r="O15" s="726">
        <f>M15-N15</f>
        <v>264.863</v>
      </c>
      <c r="P15" s="727">
        <f t="shared" ref="P15" si="4">N15/M15</f>
        <v>0</v>
      </c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</row>
    <row r="16" spans="2:33" ht="19.899999999999999" customHeight="1" thickBot="1">
      <c r="B16" s="762"/>
      <c r="C16" s="721"/>
      <c r="D16" s="229" t="s">
        <v>62</v>
      </c>
      <c r="E16" s="239">
        <v>66.215999999999994</v>
      </c>
      <c r="F16" s="202"/>
      <c r="G16" s="201">
        <f>E16+F16+I15</f>
        <v>264.863</v>
      </c>
      <c r="H16" s="243"/>
      <c r="I16" s="104">
        <f t="shared" si="0"/>
        <v>264.863</v>
      </c>
      <c r="J16" s="107">
        <f t="shared" si="1"/>
        <v>0</v>
      </c>
      <c r="K16" s="722"/>
      <c r="L16" s="723"/>
      <c r="M16" s="724"/>
      <c r="N16" s="725"/>
      <c r="O16" s="726"/>
      <c r="P16" s="728"/>
      <c r="Q16" s="102"/>
      <c r="R16" s="102"/>
      <c r="S16" s="102"/>
      <c r="T16" s="110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</row>
    <row r="17" spans="2:32" ht="19.899999999999999" customHeight="1">
      <c r="B17" s="762"/>
      <c r="C17" s="729" t="s">
        <v>135</v>
      </c>
      <c r="D17" s="230" t="s">
        <v>56</v>
      </c>
      <c r="E17" s="240">
        <v>126.07</v>
      </c>
      <c r="F17" s="201"/>
      <c r="G17" s="203">
        <f>E17+F17</f>
        <v>126.07</v>
      </c>
      <c r="H17" s="244">
        <v>14.132</v>
      </c>
      <c r="I17" s="111">
        <f t="shared" si="0"/>
        <v>111.93799999999999</v>
      </c>
      <c r="J17" s="112">
        <f>H17/G17</f>
        <v>0.11209645435075752</v>
      </c>
      <c r="K17" s="742">
        <f>E17+E18</f>
        <v>168.09299999999999</v>
      </c>
      <c r="L17" s="743">
        <f>F17+F18</f>
        <v>0</v>
      </c>
      <c r="M17" s="744">
        <f>K17+L17</f>
        <v>168.09299999999999</v>
      </c>
      <c r="N17" s="745">
        <f>H17+H18</f>
        <v>14.132</v>
      </c>
      <c r="O17" s="746">
        <f>M17-N17</f>
        <v>153.96099999999998</v>
      </c>
      <c r="P17" s="727">
        <f t="shared" ref="P17" si="5">N17/M17</f>
        <v>8.407250748097779E-2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2:32" ht="19.899999999999999" customHeight="1" thickBot="1">
      <c r="B18" s="762"/>
      <c r="C18" s="721"/>
      <c r="D18" s="230" t="s">
        <v>62</v>
      </c>
      <c r="E18" s="240">
        <v>42.023000000000003</v>
      </c>
      <c r="F18" s="202"/>
      <c r="G18" s="203">
        <f>E18+F18+I17</f>
        <v>153.96099999999998</v>
      </c>
      <c r="H18" s="244"/>
      <c r="I18" s="113">
        <f>G18-H18</f>
        <v>153.96099999999998</v>
      </c>
      <c r="J18" s="114">
        <f>+H18/G18</f>
        <v>0</v>
      </c>
      <c r="K18" s="742"/>
      <c r="L18" s="743"/>
      <c r="M18" s="744"/>
      <c r="N18" s="745"/>
      <c r="O18" s="746"/>
      <c r="P18" s="728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2:32" ht="19.899999999999999" customHeight="1">
      <c r="B19" s="762"/>
      <c r="C19" s="729" t="s">
        <v>314</v>
      </c>
      <c r="D19" s="229" t="s">
        <v>56</v>
      </c>
      <c r="E19" s="239">
        <v>8.6059999999999999</v>
      </c>
      <c r="F19" s="202"/>
      <c r="G19" s="201">
        <f>E19+F19</f>
        <v>8.6059999999999999</v>
      </c>
      <c r="H19" s="243"/>
      <c r="I19" s="108">
        <f>G19-H19</f>
        <v>8.6059999999999999</v>
      </c>
      <c r="J19" s="109">
        <f>H19/G19</f>
        <v>0</v>
      </c>
      <c r="K19" s="722">
        <f>E19+E20</f>
        <v>11.475</v>
      </c>
      <c r="L19" s="723">
        <f>F19+F20</f>
        <v>0</v>
      </c>
      <c r="M19" s="724">
        <f>K19+L19</f>
        <v>11.475</v>
      </c>
      <c r="N19" s="725">
        <f>H19+H20</f>
        <v>0</v>
      </c>
      <c r="O19" s="726">
        <f>M19-N19</f>
        <v>11.475</v>
      </c>
      <c r="P19" s="727">
        <f t="shared" ref="P19" si="6">N19/M19</f>
        <v>0</v>
      </c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</row>
    <row r="20" spans="2:32" ht="19.899999999999999" customHeight="1" thickBot="1">
      <c r="B20" s="762"/>
      <c r="C20" s="721"/>
      <c r="D20" s="229" t="s">
        <v>62</v>
      </c>
      <c r="E20" s="239">
        <v>2.8690000000000002</v>
      </c>
      <c r="F20" s="202"/>
      <c r="G20" s="201">
        <f>E20+F20+I19</f>
        <v>11.475</v>
      </c>
      <c r="H20" s="243"/>
      <c r="I20" s="104">
        <f t="shared" ref="I20:I36" si="7">G20-H20</f>
        <v>11.475</v>
      </c>
      <c r="J20" s="107">
        <f>H20/G20</f>
        <v>0</v>
      </c>
      <c r="K20" s="722"/>
      <c r="L20" s="723"/>
      <c r="M20" s="724"/>
      <c r="N20" s="725"/>
      <c r="O20" s="726"/>
      <c r="P20" s="728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2:32" ht="19.899999999999999" customHeight="1">
      <c r="B21" s="762"/>
      <c r="C21" s="729" t="s">
        <v>315</v>
      </c>
      <c r="D21" s="229" t="s">
        <v>56</v>
      </c>
      <c r="E21" s="239">
        <f>153.623+462.575+105.226+4.193+4.193+8.386+8.386+8.386+8.386+8.386+8.386+8.386+8.386+8.386+16.772+16.772+16.772+16.772+16.772+10.231+33.544+33.544+27.003+83.86</f>
        <v>1077.3259999999998</v>
      </c>
      <c r="F21" s="386"/>
      <c r="G21" s="201">
        <f>E21+F21</f>
        <v>1077.3259999999998</v>
      </c>
      <c r="H21" s="243">
        <v>191.971</v>
      </c>
      <c r="I21" s="237">
        <f t="shared" si="7"/>
        <v>885.35499999999979</v>
      </c>
      <c r="J21" s="109">
        <f t="shared" si="1"/>
        <v>0.17819211640673299</v>
      </c>
      <c r="K21" s="722">
        <f>E21+E22</f>
        <v>1436.4329999999998</v>
      </c>
      <c r="L21" s="723">
        <f>F21+F22</f>
        <v>0</v>
      </c>
      <c r="M21" s="724">
        <f>K21+L21</f>
        <v>1436.4329999999998</v>
      </c>
      <c r="N21" s="725">
        <f>H21+H22</f>
        <v>191.971</v>
      </c>
      <c r="O21" s="726">
        <f>M21-N21</f>
        <v>1244.4619999999998</v>
      </c>
      <c r="P21" s="727">
        <f t="shared" ref="P21" si="8">N21/M21</f>
        <v>0.1336442423698147</v>
      </c>
      <c r="Q21" s="103"/>
      <c r="R21" s="103"/>
      <c r="S21" s="103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2:32" ht="19.899999999999999" customHeight="1" thickBot="1">
      <c r="B22" s="762"/>
      <c r="C22" s="721"/>
      <c r="D22" s="229" t="s">
        <v>62</v>
      </c>
      <c r="E22" s="239">
        <f>51.208+154.192+35.075+1.398+1.398+2.795+2.795+2.795+2.795+2.795+2.795+2.795+2.795+2.795+5.591+5.591+5.591+5.591+5.591+3.41+11.181+11.181+9.001+27.953</f>
        <v>359.10700000000003</v>
      </c>
      <c r="F22" s="202"/>
      <c r="G22" s="201">
        <f>E22+F22+I21</f>
        <v>1244.4619999999998</v>
      </c>
      <c r="H22" s="525"/>
      <c r="I22" s="406">
        <f t="shared" si="7"/>
        <v>1244.4619999999998</v>
      </c>
      <c r="J22" s="107">
        <f t="shared" si="1"/>
        <v>0</v>
      </c>
      <c r="K22" s="722"/>
      <c r="L22" s="723"/>
      <c r="M22" s="724"/>
      <c r="N22" s="725"/>
      <c r="O22" s="726"/>
      <c r="P22" s="728"/>
      <c r="Q22" s="103"/>
      <c r="R22" s="103"/>
      <c r="S22" s="103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2:32" ht="19.899999999999999" customHeight="1">
      <c r="B23" s="762"/>
      <c r="C23" s="729" t="s">
        <v>316</v>
      </c>
      <c r="D23" s="230" t="s">
        <v>56</v>
      </c>
      <c r="E23" s="240">
        <v>260.72300000000001</v>
      </c>
      <c r="F23" s="203"/>
      <c r="G23" s="203">
        <f>E23+F23</f>
        <v>260.72300000000001</v>
      </c>
      <c r="H23" s="244"/>
      <c r="I23" s="111">
        <f t="shared" si="7"/>
        <v>260.72300000000001</v>
      </c>
      <c r="J23" s="112">
        <f t="shared" si="1"/>
        <v>0</v>
      </c>
      <c r="K23" s="742">
        <f>E23+E24</f>
        <v>347.63100000000003</v>
      </c>
      <c r="L23" s="743">
        <f>F23+F24</f>
        <v>0</v>
      </c>
      <c r="M23" s="744">
        <f>K23+L23</f>
        <v>347.63100000000003</v>
      </c>
      <c r="N23" s="745">
        <f>H23+H24</f>
        <v>0</v>
      </c>
      <c r="O23" s="746">
        <f>M23-N23</f>
        <v>347.63100000000003</v>
      </c>
      <c r="P23" s="727">
        <v>0</v>
      </c>
      <c r="Q23" s="103"/>
      <c r="R23" s="103"/>
      <c r="S23" s="103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2:32" ht="19.899999999999999" customHeight="1" thickBot="1">
      <c r="B24" s="762"/>
      <c r="C24" s="721"/>
      <c r="D24" s="230" t="s">
        <v>62</v>
      </c>
      <c r="E24" s="240">
        <v>86.908000000000001</v>
      </c>
      <c r="F24" s="204"/>
      <c r="G24" s="203">
        <f>E24+F24+I23</f>
        <v>347.63100000000003</v>
      </c>
      <c r="H24" s="244"/>
      <c r="I24" s="113">
        <f t="shared" si="7"/>
        <v>347.63100000000003</v>
      </c>
      <c r="J24" s="114">
        <v>0</v>
      </c>
      <c r="K24" s="742"/>
      <c r="L24" s="743"/>
      <c r="M24" s="744"/>
      <c r="N24" s="745"/>
      <c r="O24" s="746"/>
      <c r="P24" s="728"/>
      <c r="Q24" s="103"/>
      <c r="R24" s="103"/>
      <c r="S24" s="103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2:32" ht="19.899999999999999" customHeight="1">
      <c r="B25" s="762"/>
      <c r="C25" s="749" t="s">
        <v>628</v>
      </c>
      <c r="D25" s="230" t="s">
        <v>56</v>
      </c>
      <c r="E25" s="493">
        <v>0.317</v>
      </c>
      <c r="F25" s="493"/>
      <c r="G25" s="491">
        <f>+E25+F25</f>
        <v>0.317</v>
      </c>
      <c r="H25" s="492"/>
      <c r="I25" s="494">
        <f>+G25-H25</f>
        <v>0.317</v>
      </c>
      <c r="J25" s="112">
        <f>+H25/G25</f>
        <v>0</v>
      </c>
      <c r="K25" s="742">
        <f>E25+E26</f>
        <v>0.42299999999999999</v>
      </c>
      <c r="L25" s="743">
        <f>F25+F26</f>
        <v>0</v>
      </c>
      <c r="M25" s="744">
        <f>K25+L25</f>
        <v>0.42299999999999999</v>
      </c>
      <c r="N25" s="745">
        <f>H25+H26</f>
        <v>0</v>
      </c>
      <c r="O25" s="746">
        <f>M25-N25</f>
        <v>0.42299999999999999</v>
      </c>
      <c r="P25" s="727">
        <f t="shared" ref="P25" si="9">N25/M25</f>
        <v>0</v>
      </c>
      <c r="Q25" s="103"/>
      <c r="R25" s="103"/>
      <c r="S25" s="103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2:32" ht="19.899999999999999" customHeight="1" thickBot="1">
      <c r="B26" s="762"/>
      <c r="C26" s="750"/>
      <c r="D26" s="230" t="s">
        <v>62</v>
      </c>
      <c r="E26" s="493">
        <v>0.106</v>
      </c>
      <c r="F26" s="493"/>
      <c r="G26" s="491">
        <f>+E26+F26+I25</f>
        <v>0.42299999999999999</v>
      </c>
      <c r="H26" s="492"/>
      <c r="I26" s="494">
        <f>+G26-H26</f>
        <v>0.42299999999999999</v>
      </c>
      <c r="J26" s="112">
        <f>+H26/G26</f>
        <v>0</v>
      </c>
      <c r="K26" s="742"/>
      <c r="L26" s="743"/>
      <c r="M26" s="744"/>
      <c r="N26" s="745"/>
      <c r="O26" s="746"/>
      <c r="P26" s="728"/>
      <c r="Q26" s="103"/>
      <c r="R26" s="103"/>
      <c r="S26" s="103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2:32" ht="19.899999999999999" customHeight="1">
      <c r="B27" s="762"/>
      <c r="C27" s="729" t="s">
        <v>117</v>
      </c>
      <c r="D27" s="229" t="s">
        <v>56</v>
      </c>
      <c r="E27" s="239">
        <v>446.32299999999998</v>
      </c>
      <c r="F27" s="255"/>
      <c r="G27" s="201">
        <f>E27+F27</f>
        <v>446.32299999999998</v>
      </c>
      <c r="H27" s="243"/>
      <c r="I27" s="108">
        <f t="shared" si="7"/>
        <v>446.32299999999998</v>
      </c>
      <c r="J27" s="109">
        <f t="shared" si="1"/>
        <v>0</v>
      </c>
      <c r="K27" s="722">
        <f>E27+E28</f>
        <v>595.09699999999998</v>
      </c>
      <c r="L27" s="723">
        <f>F27+F28</f>
        <v>0</v>
      </c>
      <c r="M27" s="724">
        <f>K27+L27</f>
        <v>595.09699999999998</v>
      </c>
      <c r="N27" s="725">
        <f>H27+H28</f>
        <v>0</v>
      </c>
      <c r="O27" s="747">
        <f>M27-N27</f>
        <v>595.09699999999998</v>
      </c>
      <c r="P27" s="727">
        <v>0</v>
      </c>
      <c r="Q27" s="103"/>
      <c r="R27" s="103"/>
      <c r="S27" s="103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2:32" ht="19.899999999999999" customHeight="1" thickBot="1">
      <c r="B28" s="762"/>
      <c r="C28" s="721"/>
      <c r="D28" s="229" t="s">
        <v>62</v>
      </c>
      <c r="E28" s="239">
        <v>148.774</v>
      </c>
      <c r="F28" s="202"/>
      <c r="G28" s="201">
        <f>E28+F28+I27</f>
        <v>595.09699999999998</v>
      </c>
      <c r="H28" s="243"/>
      <c r="I28" s="104">
        <f t="shared" si="7"/>
        <v>595.09699999999998</v>
      </c>
      <c r="J28" s="107">
        <v>0</v>
      </c>
      <c r="K28" s="722"/>
      <c r="L28" s="723"/>
      <c r="M28" s="724"/>
      <c r="N28" s="725"/>
      <c r="O28" s="747"/>
      <c r="P28" s="728"/>
      <c r="Q28" s="103"/>
      <c r="R28" s="103"/>
      <c r="S28" s="103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2:32" ht="19.899999999999999" customHeight="1">
      <c r="B29" s="762"/>
      <c r="C29" s="729" t="s">
        <v>317</v>
      </c>
      <c r="D29" s="229" t="s">
        <v>56</v>
      </c>
      <c r="E29" s="239">
        <v>78.212999999999994</v>
      </c>
      <c r="F29" s="201"/>
      <c r="G29" s="201">
        <f>E29+F29</f>
        <v>78.212999999999994</v>
      </c>
      <c r="H29" s="243"/>
      <c r="I29" s="108">
        <f t="shared" si="7"/>
        <v>78.212999999999994</v>
      </c>
      <c r="J29" s="109">
        <f t="shared" si="1"/>
        <v>0</v>
      </c>
      <c r="K29" s="722">
        <f>E29+E30</f>
        <v>104.28399999999999</v>
      </c>
      <c r="L29" s="723">
        <f>F29+F30</f>
        <v>0</v>
      </c>
      <c r="M29" s="724">
        <f>K29+L29</f>
        <v>104.28399999999999</v>
      </c>
      <c r="N29" s="725">
        <f>H29+H30</f>
        <v>0</v>
      </c>
      <c r="O29" s="726">
        <f>M29-N29</f>
        <v>104.28399999999999</v>
      </c>
      <c r="P29" s="727">
        <f t="shared" ref="P29" si="10">N29/M29</f>
        <v>0</v>
      </c>
      <c r="Q29" s="103"/>
      <c r="R29" s="103"/>
      <c r="S29" s="103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2:32" ht="19.899999999999999" customHeight="1" thickBot="1">
      <c r="B30" s="762"/>
      <c r="C30" s="721"/>
      <c r="D30" s="229" t="s">
        <v>62</v>
      </c>
      <c r="E30" s="239">
        <v>26.071000000000002</v>
      </c>
      <c r="F30" s="202"/>
      <c r="G30" s="201">
        <f>E30+F30+I29</f>
        <v>104.28399999999999</v>
      </c>
      <c r="H30" s="243"/>
      <c r="I30" s="104">
        <f t="shared" si="7"/>
        <v>104.28399999999999</v>
      </c>
      <c r="J30" s="107">
        <f t="shared" si="1"/>
        <v>0</v>
      </c>
      <c r="K30" s="722"/>
      <c r="L30" s="723"/>
      <c r="M30" s="724"/>
      <c r="N30" s="725"/>
      <c r="O30" s="726"/>
      <c r="P30" s="728"/>
      <c r="Q30" s="103"/>
      <c r="R30" s="103"/>
      <c r="S30" s="103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2:32" ht="19.899999999999999" customHeight="1">
      <c r="B31" s="762"/>
      <c r="C31" s="720" t="s">
        <v>318</v>
      </c>
      <c r="D31" s="229" t="s">
        <v>56</v>
      </c>
      <c r="E31" s="239">
        <v>26.420999999999999</v>
      </c>
      <c r="F31" s="248"/>
      <c r="G31" s="201">
        <f>E31+F31</f>
        <v>26.420999999999999</v>
      </c>
      <c r="H31" s="243"/>
      <c r="I31" s="108">
        <f t="shared" si="7"/>
        <v>26.420999999999999</v>
      </c>
      <c r="J31" s="109">
        <f t="shared" si="1"/>
        <v>0</v>
      </c>
      <c r="K31" s="722">
        <f>E31+E32</f>
        <v>35.228000000000002</v>
      </c>
      <c r="L31" s="723">
        <f>F31+F32</f>
        <v>0</v>
      </c>
      <c r="M31" s="724">
        <f>K31+L31</f>
        <v>35.228000000000002</v>
      </c>
      <c r="N31" s="725">
        <f>H31+H32</f>
        <v>0</v>
      </c>
      <c r="O31" s="726">
        <f>M31-N31</f>
        <v>35.228000000000002</v>
      </c>
      <c r="P31" s="727">
        <v>0</v>
      </c>
      <c r="Q31" s="103"/>
      <c r="R31" s="103"/>
      <c r="S31" s="103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2:32" ht="19.899999999999999" customHeight="1" thickBot="1">
      <c r="B32" s="762"/>
      <c r="C32" s="720"/>
      <c r="D32" s="229" t="s">
        <v>62</v>
      </c>
      <c r="E32" s="239">
        <v>8.8070000000000004</v>
      </c>
      <c r="F32" s="202"/>
      <c r="G32" s="201">
        <f>E32+F32+I31</f>
        <v>35.228000000000002</v>
      </c>
      <c r="H32" s="243"/>
      <c r="I32" s="104">
        <f t="shared" si="7"/>
        <v>35.228000000000002</v>
      </c>
      <c r="J32" s="107">
        <v>0</v>
      </c>
      <c r="K32" s="722"/>
      <c r="L32" s="723"/>
      <c r="M32" s="724"/>
      <c r="N32" s="725"/>
      <c r="O32" s="726"/>
      <c r="P32" s="728"/>
      <c r="Q32" s="103"/>
      <c r="R32" s="103"/>
      <c r="S32" s="103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2:32" ht="19.899999999999999" customHeight="1">
      <c r="B33" s="762"/>
      <c r="C33" s="729" t="s">
        <v>309</v>
      </c>
      <c r="D33" s="231" t="s">
        <v>56</v>
      </c>
      <c r="E33" s="239">
        <v>128.02000000000001</v>
      </c>
      <c r="F33" s="202"/>
      <c r="G33" s="201">
        <f>E33+F33</f>
        <v>128.02000000000001</v>
      </c>
      <c r="H33" s="243"/>
      <c r="I33" s="108">
        <f t="shared" si="7"/>
        <v>128.02000000000001</v>
      </c>
      <c r="J33" s="109">
        <f t="shared" si="1"/>
        <v>0</v>
      </c>
      <c r="K33" s="748">
        <f>E33+E34</f>
        <v>170.69300000000001</v>
      </c>
      <c r="L33" s="723">
        <f>F33+F34</f>
        <v>0</v>
      </c>
      <c r="M33" s="724">
        <f>K33+L33</f>
        <v>170.69300000000001</v>
      </c>
      <c r="N33" s="725">
        <f>H33+H34</f>
        <v>0</v>
      </c>
      <c r="O33" s="726">
        <f>M33-N33</f>
        <v>170.69300000000001</v>
      </c>
      <c r="P33" s="727">
        <f t="shared" ref="P33" si="11">N33/M33</f>
        <v>0</v>
      </c>
      <c r="Q33" s="103"/>
      <c r="R33" s="103"/>
      <c r="S33" s="10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2:32" ht="19.899999999999999" customHeight="1" thickBot="1">
      <c r="B34" s="762"/>
      <c r="C34" s="721"/>
      <c r="D34" s="229" t="s">
        <v>62</v>
      </c>
      <c r="E34" s="239">
        <v>42.673000000000002</v>
      </c>
      <c r="F34" s="202"/>
      <c r="G34" s="201">
        <f>E34+F34+I33</f>
        <v>170.69300000000001</v>
      </c>
      <c r="H34" s="241"/>
      <c r="I34" s="104">
        <f t="shared" si="7"/>
        <v>170.69300000000001</v>
      </c>
      <c r="J34" s="107">
        <v>0</v>
      </c>
      <c r="K34" s="748"/>
      <c r="L34" s="723"/>
      <c r="M34" s="724"/>
      <c r="N34" s="725"/>
      <c r="O34" s="726"/>
      <c r="P34" s="728"/>
      <c r="Q34" s="103"/>
      <c r="R34" s="103"/>
      <c r="S34" s="103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2:32" ht="19.899999999999999" customHeight="1">
      <c r="B35" s="762"/>
      <c r="C35" s="720" t="s">
        <v>319</v>
      </c>
      <c r="D35" s="229" t="s">
        <v>56</v>
      </c>
      <c r="E35" s="239">
        <v>5.6970000000000001</v>
      </c>
      <c r="F35" s="202"/>
      <c r="G35" s="201">
        <f>E35+F35</f>
        <v>5.6970000000000001</v>
      </c>
      <c r="H35" s="241">
        <v>1.087</v>
      </c>
      <c r="I35" s="108">
        <f t="shared" si="7"/>
        <v>4.6100000000000003</v>
      </c>
      <c r="J35" s="109">
        <f t="shared" si="1"/>
        <v>0.19080217658416709</v>
      </c>
      <c r="K35" s="722">
        <f>E35+E36</f>
        <v>7.5960000000000001</v>
      </c>
      <c r="L35" s="723">
        <f>F35+F36</f>
        <v>0</v>
      </c>
      <c r="M35" s="724">
        <f>K35+L35</f>
        <v>7.5960000000000001</v>
      </c>
      <c r="N35" s="725">
        <f>H35+H36</f>
        <v>1.087</v>
      </c>
      <c r="O35" s="726">
        <f>M35-N35</f>
        <v>6.5090000000000003</v>
      </c>
      <c r="P35" s="727">
        <f t="shared" ref="P35" si="12">N35/M35</f>
        <v>0.14310163243812532</v>
      </c>
      <c r="Q35" s="103"/>
      <c r="R35" s="103"/>
      <c r="S35" s="103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2:32" ht="19.899999999999999" customHeight="1" thickBot="1">
      <c r="B36" s="762"/>
      <c r="C36" s="721"/>
      <c r="D36" s="229" t="s">
        <v>62</v>
      </c>
      <c r="E36" s="239">
        <v>1.899</v>
      </c>
      <c r="F36" s="202"/>
      <c r="G36" s="201">
        <f>E36+F36+I35</f>
        <v>6.5090000000000003</v>
      </c>
      <c r="H36" s="241"/>
      <c r="I36" s="104">
        <f t="shared" si="7"/>
        <v>6.5090000000000003</v>
      </c>
      <c r="J36" s="107">
        <f t="shared" si="1"/>
        <v>0</v>
      </c>
      <c r="K36" s="722"/>
      <c r="L36" s="723"/>
      <c r="M36" s="724"/>
      <c r="N36" s="725"/>
      <c r="O36" s="726"/>
      <c r="P36" s="728"/>
      <c r="Q36" s="103"/>
      <c r="R36" s="103"/>
      <c r="S36" s="103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2:32" ht="19.899999999999999" customHeight="1">
      <c r="B37" s="762"/>
      <c r="C37" s="749" t="s">
        <v>82</v>
      </c>
      <c r="D37" s="229" t="s">
        <v>56</v>
      </c>
      <c r="E37" s="353"/>
      <c r="F37" s="353"/>
      <c r="G37" s="351">
        <f>E37+F37</f>
        <v>0</v>
      </c>
      <c r="H37" s="352"/>
      <c r="I37" s="355">
        <f>G37-H37</f>
        <v>0</v>
      </c>
      <c r="J37" s="247" t="e">
        <f t="shared" si="1"/>
        <v>#DIV/0!</v>
      </c>
      <c r="K37" s="722">
        <f>E37+E38</f>
        <v>0</v>
      </c>
      <c r="L37" s="723">
        <f>F37+F38</f>
        <v>0</v>
      </c>
      <c r="M37" s="724">
        <f>K37+L37</f>
        <v>0</v>
      </c>
      <c r="N37" s="725">
        <f>H37+H38</f>
        <v>0</v>
      </c>
      <c r="O37" s="726">
        <f>M37-N37</f>
        <v>0</v>
      </c>
      <c r="P37" s="727" t="e">
        <f t="shared" ref="P37" si="13">N37/M37</f>
        <v>#DIV/0!</v>
      </c>
      <c r="Q37" s="103"/>
      <c r="R37" s="103"/>
      <c r="S37" s="103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2:32" ht="19.899999999999999" customHeight="1" thickBot="1">
      <c r="B38" s="762"/>
      <c r="C38" s="750"/>
      <c r="D38" s="229" t="s">
        <v>62</v>
      </c>
      <c r="E38" s="353"/>
      <c r="F38" s="353"/>
      <c r="G38" s="351">
        <f>E38+F38+I37</f>
        <v>0</v>
      </c>
      <c r="H38" s="352"/>
      <c r="I38" s="355">
        <f>G38-H38</f>
        <v>0</v>
      </c>
      <c r="J38" s="497" t="e">
        <f>H38/G38</f>
        <v>#DIV/0!</v>
      </c>
      <c r="K38" s="722"/>
      <c r="L38" s="723"/>
      <c r="M38" s="724"/>
      <c r="N38" s="725"/>
      <c r="O38" s="726"/>
      <c r="P38" s="728"/>
      <c r="Q38" s="103"/>
      <c r="R38" s="103"/>
      <c r="S38" s="103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2:32" ht="19.899999999999999" customHeight="1">
      <c r="B39" s="762"/>
      <c r="C39" s="729" t="s">
        <v>320</v>
      </c>
      <c r="D39" s="229" t="s">
        <v>56</v>
      </c>
      <c r="E39" s="239">
        <v>537.48900000000003</v>
      </c>
      <c r="F39" s="408"/>
      <c r="G39" s="201">
        <f>E39+F39</f>
        <v>537.48900000000003</v>
      </c>
      <c r="H39" s="241"/>
      <c r="I39" s="237">
        <f>G39-H39</f>
        <v>537.48900000000003</v>
      </c>
      <c r="J39" s="109">
        <f t="shared" si="1"/>
        <v>0</v>
      </c>
      <c r="K39" s="722">
        <f>E39+E40</f>
        <v>716.65200000000004</v>
      </c>
      <c r="L39" s="723">
        <f>F39+F40</f>
        <v>0</v>
      </c>
      <c r="M39" s="724">
        <f>K39+L39</f>
        <v>716.65200000000004</v>
      </c>
      <c r="N39" s="725">
        <f>H39+H40</f>
        <v>0</v>
      </c>
      <c r="O39" s="726">
        <f>M39-N39</f>
        <v>716.65200000000004</v>
      </c>
      <c r="P39" s="727">
        <f t="shared" ref="P39" si="14">N39/M39</f>
        <v>0</v>
      </c>
      <c r="Q39" s="103"/>
      <c r="R39" s="103"/>
      <c r="S39" s="103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2:32" ht="19.899999999999999" customHeight="1" thickBot="1">
      <c r="B40" s="762"/>
      <c r="C40" s="721"/>
      <c r="D40" s="229" t="s">
        <v>62</v>
      </c>
      <c r="E40" s="239">
        <v>179.16300000000001</v>
      </c>
      <c r="F40" s="202"/>
      <c r="G40" s="201">
        <f>E40+F40+I39</f>
        <v>716.65200000000004</v>
      </c>
      <c r="H40" s="241"/>
      <c r="I40" s="406">
        <f>G40-H40</f>
        <v>716.65200000000004</v>
      </c>
      <c r="J40" s="107">
        <f>H40/G40</f>
        <v>0</v>
      </c>
      <c r="K40" s="722"/>
      <c r="L40" s="723"/>
      <c r="M40" s="724"/>
      <c r="N40" s="725"/>
      <c r="O40" s="726"/>
      <c r="P40" s="728"/>
      <c r="Q40" s="103"/>
      <c r="R40" s="103"/>
      <c r="S40" s="103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2:32" ht="19.899999999999999" customHeight="1">
      <c r="B41" s="762"/>
      <c r="C41" s="720" t="s">
        <v>321</v>
      </c>
      <c r="D41" s="229" t="s">
        <v>56</v>
      </c>
      <c r="E41" s="239">
        <v>256.11599999999999</v>
      </c>
      <c r="F41" s="254"/>
      <c r="G41" s="201">
        <f>E41+F41</f>
        <v>256.11599999999999</v>
      </c>
      <c r="H41" s="241"/>
      <c r="I41" s="108">
        <f t="shared" ref="I41:I56" si="15">G41-H41</f>
        <v>256.11599999999999</v>
      </c>
      <c r="J41" s="109">
        <f t="shared" si="1"/>
        <v>0</v>
      </c>
      <c r="K41" s="722">
        <f>E41+E42</f>
        <v>341.488</v>
      </c>
      <c r="L41" s="723">
        <f>F41+F42</f>
        <v>0</v>
      </c>
      <c r="M41" s="724">
        <f>K41+L41</f>
        <v>341.488</v>
      </c>
      <c r="N41" s="725">
        <f>H41+H42</f>
        <v>0</v>
      </c>
      <c r="O41" s="726">
        <f>M41-N41</f>
        <v>341.488</v>
      </c>
      <c r="P41" s="727">
        <v>0</v>
      </c>
      <c r="Q41" s="103"/>
      <c r="R41" s="103"/>
      <c r="S41" s="103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2:32" ht="19.899999999999999" customHeight="1" thickBot="1">
      <c r="B42" s="762"/>
      <c r="C42" s="720"/>
      <c r="D42" s="229" t="s">
        <v>62</v>
      </c>
      <c r="E42" s="239">
        <v>85.372</v>
      </c>
      <c r="F42" s="202"/>
      <c r="G42" s="201">
        <f>E42+F42+I41</f>
        <v>341.488</v>
      </c>
      <c r="H42" s="241"/>
      <c r="I42" s="104">
        <f t="shared" si="15"/>
        <v>341.488</v>
      </c>
      <c r="J42" s="107">
        <v>0</v>
      </c>
      <c r="K42" s="722"/>
      <c r="L42" s="723"/>
      <c r="M42" s="724"/>
      <c r="N42" s="725"/>
      <c r="O42" s="726"/>
      <c r="P42" s="728"/>
      <c r="Q42" s="103"/>
      <c r="R42" s="103"/>
      <c r="S42" s="103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2:32" ht="19.899999999999999" customHeight="1">
      <c r="B43" s="762"/>
      <c r="C43" s="729" t="s">
        <v>322</v>
      </c>
      <c r="D43" s="230" t="s">
        <v>56</v>
      </c>
      <c r="E43" s="240">
        <v>80.248999999999995</v>
      </c>
      <c r="F43" s="204"/>
      <c r="G43" s="203">
        <f>E43+F43</f>
        <v>80.248999999999995</v>
      </c>
      <c r="H43" s="242"/>
      <c r="I43" s="111">
        <f t="shared" si="15"/>
        <v>80.248999999999995</v>
      </c>
      <c r="J43" s="112">
        <f t="shared" si="1"/>
        <v>0</v>
      </c>
      <c r="K43" s="742">
        <f>E43+E44</f>
        <v>106.999</v>
      </c>
      <c r="L43" s="743">
        <f>F43+F44</f>
        <v>0</v>
      </c>
      <c r="M43" s="752">
        <f>K43+L43</f>
        <v>106.999</v>
      </c>
      <c r="N43" s="745">
        <f>H43+H44</f>
        <v>0</v>
      </c>
      <c r="O43" s="746">
        <f>M43-N43</f>
        <v>106.999</v>
      </c>
      <c r="P43" s="727">
        <v>0</v>
      </c>
      <c r="Q43" s="103"/>
      <c r="R43" s="103"/>
      <c r="S43" s="103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2:32" ht="19.899999999999999" customHeight="1" thickBot="1">
      <c r="B44" s="762"/>
      <c r="C44" s="721"/>
      <c r="D44" s="230" t="s">
        <v>62</v>
      </c>
      <c r="E44" s="240">
        <v>26.75</v>
      </c>
      <c r="F44" s="204"/>
      <c r="G44" s="203">
        <f>E44+F44+I43</f>
        <v>106.999</v>
      </c>
      <c r="H44" s="242"/>
      <c r="I44" s="113">
        <f t="shared" si="15"/>
        <v>106.999</v>
      </c>
      <c r="J44" s="114">
        <v>0</v>
      </c>
      <c r="K44" s="742"/>
      <c r="L44" s="743"/>
      <c r="M44" s="752"/>
      <c r="N44" s="745"/>
      <c r="O44" s="746"/>
      <c r="P44" s="728"/>
      <c r="Q44" s="103"/>
      <c r="R44" s="103"/>
      <c r="S44" s="103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2:32" ht="19.899999999999999" customHeight="1">
      <c r="B45" s="762"/>
      <c r="C45" s="720" t="s">
        <v>323</v>
      </c>
      <c r="D45" s="229" t="s">
        <v>56</v>
      </c>
      <c r="E45" s="239">
        <v>184.792</v>
      </c>
      <c r="F45" s="202"/>
      <c r="G45" s="201">
        <f>E45+F45</f>
        <v>184.792</v>
      </c>
      <c r="H45" s="241"/>
      <c r="I45" s="108">
        <f t="shared" si="15"/>
        <v>184.792</v>
      </c>
      <c r="J45" s="109">
        <f t="shared" si="1"/>
        <v>0</v>
      </c>
      <c r="K45" s="722">
        <f>E45+E46</f>
        <v>246.38900000000001</v>
      </c>
      <c r="L45" s="723">
        <f>F45+F46</f>
        <v>0</v>
      </c>
      <c r="M45" s="751">
        <f>K45+L45</f>
        <v>246.38900000000001</v>
      </c>
      <c r="N45" s="725">
        <f>H45+H46</f>
        <v>0</v>
      </c>
      <c r="O45" s="726">
        <f>M45-N45</f>
        <v>246.38900000000001</v>
      </c>
      <c r="P45" s="727">
        <f t="shared" ref="P45" si="16">N45/M45</f>
        <v>0</v>
      </c>
      <c r="Q45" s="103"/>
      <c r="R45" s="103"/>
      <c r="S45" s="103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2:32" ht="19.899999999999999" customHeight="1" thickBot="1">
      <c r="B46" s="762"/>
      <c r="C46" s="721"/>
      <c r="D46" s="229" t="s">
        <v>62</v>
      </c>
      <c r="E46" s="239">
        <v>61.597000000000001</v>
      </c>
      <c r="F46" s="202"/>
      <c r="G46" s="201">
        <f>E46+F46+I45</f>
        <v>246.38900000000001</v>
      </c>
      <c r="H46" s="241"/>
      <c r="I46" s="104">
        <f t="shared" si="15"/>
        <v>246.38900000000001</v>
      </c>
      <c r="J46" s="107">
        <f t="shared" si="1"/>
        <v>0</v>
      </c>
      <c r="K46" s="722"/>
      <c r="L46" s="723"/>
      <c r="M46" s="751"/>
      <c r="N46" s="725"/>
      <c r="O46" s="726"/>
      <c r="P46" s="728"/>
      <c r="Q46" s="103"/>
      <c r="R46" s="103"/>
      <c r="S46" s="103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2:32" ht="19.899999999999999" customHeight="1">
      <c r="B47" s="762"/>
      <c r="C47" s="729" t="s">
        <v>324</v>
      </c>
      <c r="D47" s="229" t="s">
        <v>56</v>
      </c>
      <c r="E47" s="239">
        <f>11796.12+16.772+16.772+16.772+16.772+16.772+16.772+16.772+16.772</f>
        <v>11930.296000000008</v>
      </c>
      <c r="F47" s="407"/>
      <c r="G47" s="201">
        <f>E47+F47</f>
        <v>11930.296000000008</v>
      </c>
      <c r="H47" s="477">
        <v>1831.6389999999999</v>
      </c>
      <c r="I47" s="237">
        <f t="shared" si="15"/>
        <v>10098.657000000008</v>
      </c>
      <c r="J47" s="109">
        <f t="shared" si="1"/>
        <v>0.15352837850795981</v>
      </c>
      <c r="K47" s="722">
        <f>E47+E48</f>
        <v>15907.064000000006</v>
      </c>
      <c r="L47" s="723">
        <f>F47+F48</f>
        <v>0</v>
      </c>
      <c r="M47" s="724">
        <f>K47+L47</f>
        <v>15907.064000000006</v>
      </c>
      <c r="N47" s="753">
        <f>H47+H48</f>
        <v>1831.6389999999999</v>
      </c>
      <c r="O47" s="726">
        <f>M47-N47</f>
        <v>14075.425000000007</v>
      </c>
      <c r="P47" s="727">
        <f t="shared" ref="P47" si="17">N47/M47</f>
        <v>0.1151462645778001</v>
      </c>
      <c r="Q47" s="103"/>
      <c r="R47" s="103"/>
      <c r="S47" s="103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</row>
    <row r="48" spans="2:32" ht="19.899999999999999" customHeight="1" thickBot="1">
      <c r="B48" s="762"/>
      <c r="C48" s="721"/>
      <c r="D48" s="229" t="s">
        <v>62</v>
      </c>
      <c r="E48" s="239">
        <f>3932.04+5.591+5.591+5.591+5.591+5.591+5.591+5.591+5.591</f>
        <v>3976.7679999999991</v>
      </c>
      <c r="F48" s="510"/>
      <c r="G48" s="201">
        <f>E48+F48+I47</f>
        <v>14075.425000000007</v>
      </c>
      <c r="H48" s="241"/>
      <c r="I48" s="406">
        <f>G48-H48</f>
        <v>14075.425000000007</v>
      </c>
      <c r="J48" s="107">
        <f>H48/G48</f>
        <v>0</v>
      </c>
      <c r="K48" s="722"/>
      <c r="L48" s="723"/>
      <c r="M48" s="724"/>
      <c r="N48" s="753"/>
      <c r="O48" s="726"/>
      <c r="P48" s="728"/>
      <c r="Q48" s="103"/>
      <c r="R48" s="103"/>
      <c r="S48" s="103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2:32" ht="19.899999999999999" customHeight="1">
      <c r="B49" s="762"/>
      <c r="C49" s="760" t="s">
        <v>325</v>
      </c>
      <c r="D49" s="229" t="s">
        <v>56</v>
      </c>
      <c r="E49" s="239">
        <f>4.285+8.386+25.158+16.772</f>
        <v>54.600999999999999</v>
      </c>
      <c r="F49" s="201"/>
      <c r="G49" s="201">
        <f>E49+F49</f>
        <v>54.600999999999999</v>
      </c>
      <c r="H49" s="241">
        <f>0.136+0.002</f>
        <v>0.13800000000000001</v>
      </c>
      <c r="I49" s="108">
        <f t="shared" si="15"/>
        <v>54.463000000000001</v>
      </c>
      <c r="J49" s="109">
        <f>H49/G49</f>
        <v>2.5274262376146959E-3</v>
      </c>
      <c r="K49" s="722">
        <f>E49+E50</f>
        <v>72.801000000000002</v>
      </c>
      <c r="L49" s="723">
        <f>F49+F50</f>
        <v>0</v>
      </c>
      <c r="M49" s="751">
        <f>K49+L49</f>
        <v>72.801000000000002</v>
      </c>
      <c r="N49" s="725">
        <f>H49+H50</f>
        <v>0.13800000000000001</v>
      </c>
      <c r="O49" s="726">
        <f>M49-N49</f>
        <v>72.662999999999997</v>
      </c>
      <c r="P49" s="727">
        <f t="shared" ref="P49" si="18">N49/M49</f>
        <v>1.8955783574401452E-3</v>
      </c>
      <c r="Q49" s="103"/>
      <c r="R49" s="103"/>
      <c r="S49" s="103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2:32" ht="19.899999999999999" customHeight="1" thickBot="1">
      <c r="B50" s="762"/>
      <c r="C50" s="760"/>
      <c r="D50" s="229" t="s">
        <v>62</v>
      </c>
      <c r="E50" s="239">
        <f>1.428+2.795+8.386+5.591</f>
        <v>18.2</v>
      </c>
      <c r="F50" s="202"/>
      <c r="G50" s="201">
        <f>E50+F50+I49</f>
        <v>72.662999999999997</v>
      </c>
      <c r="H50" s="241"/>
      <c r="I50" s="104">
        <f t="shared" si="15"/>
        <v>72.662999999999997</v>
      </c>
      <c r="J50" s="107">
        <f>H50/G50</f>
        <v>0</v>
      </c>
      <c r="K50" s="722"/>
      <c r="L50" s="723"/>
      <c r="M50" s="751"/>
      <c r="N50" s="725"/>
      <c r="O50" s="726"/>
      <c r="P50" s="728"/>
      <c r="Q50" s="103"/>
      <c r="R50" s="103"/>
      <c r="S50" s="103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2:32" ht="19.899999999999999" customHeight="1">
      <c r="B51" s="762"/>
      <c r="C51" s="760" t="s">
        <v>118</v>
      </c>
      <c r="D51" s="229" t="s">
        <v>56</v>
      </c>
      <c r="E51" s="239"/>
      <c r="F51" s="202"/>
      <c r="G51" s="201">
        <f>E51+F51</f>
        <v>0</v>
      </c>
      <c r="H51" s="516"/>
      <c r="I51" s="108">
        <f t="shared" si="15"/>
        <v>0</v>
      </c>
      <c r="J51" s="109" t="e">
        <f>H51/G51</f>
        <v>#DIV/0!</v>
      </c>
      <c r="K51" s="722">
        <f>E51+E52</f>
        <v>0</v>
      </c>
      <c r="L51" s="723">
        <f>F51+F52</f>
        <v>0</v>
      </c>
      <c r="M51" s="724">
        <f>K51+L51</f>
        <v>0</v>
      </c>
      <c r="N51" s="725">
        <f>H51+H52</f>
        <v>0</v>
      </c>
      <c r="O51" s="726">
        <f>M51-N51</f>
        <v>0</v>
      </c>
      <c r="P51" s="727" t="e">
        <f t="shared" ref="P51" si="19">N51/M51</f>
        <v>#DIV/0!</v>
      </c>
      <c r="Q51" s="103"/>
      <c r="R51" s="103"/>
      <c r="S51" s="103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2:32" ht="19.899999999999999" customHeight="1" thickBot="1">
      <c r="B52" s="762"/>
      <c r="C52" s="760"/>
      <c r="D52" s="229" t="s">
        <v>62</v>
      </c>
      <c r="E52" s="239"/>
      <c r="F52" s="202"/>
      <c r="G52" s="203">
        <f>E52+F52+I51</f>
        <v>0</v>
      </c>
      <c r="H52" s="241"/>
      <c r="I52" s="104">
        <f t="shared" si="15"/>
        <v>0</v>
      </c>
      <c r="J52" s="107" t="e">
        <f t="shared" si="1"/>
        <v>#DIV/0!</v>
      </c>
      <c r="K52" s="722"/>
      <c r="L52" s="723"/>
      <c r="M52" s="724"/>
      <c r="N52" s="725"/>
      <c r="O52" s="726"/>
      <c r="P52" s="728"/>
      <c r="Q52" s="103"/>
      <c r="R52" s="103"/>
      <c r="S52" s="103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2:32" ht="19.899999999999999" customHeight="1">
      <c r="B53" s="762"/>
      <c r="C53" s="749" t="s">
        <v>658</v>
      </c>
      <c r="D53" s="229" t="s">
        <v>56</v>
      </c>
      <c r="E53" s="485">
        <v>838.6</v>
      </c>
      <c r="F53" s="485"/>
      <c r="G53" s="486">
        <f>+E53+F53</f>
        <v>838.6</v>
      </c>
      <c r="H53" s="484"/>
      <c r="I53" s="487">
        <f>+G53-H53</f>
        <v>838.6</v>
      </c>
      <c r="J53" s="109">
        <f>+H53/G53</f>
        <v>0</v>
      </c>
      <c r="K53" s="754">
        <f>+E53+E54</f>
        <v>1118.133</v>
      </c>
      <c r="L53" s="754">
        <f t="shared" ref="L53:O53" si="20">+F53+F54</f>
        <v>0</v>
      </c>
      <c r="M53" s="754">
        <f t="shared" si="20"/>
        <v>1956.7330000000002</v>
      </c>
      <c r="N53" s="754">
        <f t="shared" si="20"/>
        <v>0</v>
      </c>
      <c r="O53" s="754">
        <f t="shared" si="20"/>
        <v>1956.7330000000002</v>
      </c>
      <c r="P53" s="727">
        <f t="shared" ref="P53" si="21">N53/M53</f>
        <v>0</v>
      </c>
      <c r="Q53" s="103"/>
      <c r="R53" s="103"/>
      <c r="S53" s="103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2:32" ht="19.899999999999999" customHeight="1" thickBot="1">
      <c r="B54" s="762"/>
      <c r="C54" s="750"/>
      <c r="D54" s="229" t="s">
        <v>62</v>
      </c>
      <c r="E54" s="485">
        <v>279.53300000000002</v>
      </c>
      <c r="F54" s="485"/>
      <c r="G54" s="486">
        <f>+E54+F54+I53</f>
        <v>1118.133</v>
      </c>
      <c r="H54" s="484"/>
      <c r="I54" s="487">
        <f>+G54-H54</f>
        <v>1118.133</v>
      </c>
      <c r="J54" s="109">
        <f>+H54/G54</f>
        <v>0</v>
      </c>
      <c r="K54" s="755"/>
      <c r="L54" s="755"/>
      <c r="M54" s="755"/>
      <c r="N54" s="755"/>
      <c r="O54" s="755"/>
      <c r="P54" s="728"/>
      <c r="Q54" s="103"/>
      <c r="R54" s="103"/>
      <c r="S54" s="103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</row>
    <row r="55" spans="2:32" ht="19.899999999999999" customHeight="1">
      <c r="B55" s="762"/>
      <c r="C55" s="758" t="s">
        <v>326</v>
      </c>
      <c r="D55" s="229" t="s">
        <v>56</v>
      </c>
      <c r="E55" s="239">
        <v>0.60399999999999998</v>
      </c>
      <c r="F55" s="201"/>
      <c r="G55" s="201">
        <f>E55+F55</f>
        <v>0.60399999999999998</v>
      </c>
      <c r="H55" s="241"/>
      <c r="I55" s="108">
        <f t="shared" si="15"/>
        <v>0.60399999999999998</v>
      </c>
      <c r="J55" s="143">
        <f t="shared" ref="J55" si="22">H55/G55</f>
        <v>0</v>
      </c>
      <c r="K55" s="722">
        <f>E55+E56</f>
        <v>0.80499999999999994</v>
      </c>
      <c r="L55" s="723">
        <f>F55+F56</f>
        <v>0</v>
      </c>
      <c r="M55" s="724">
        <f>K55+L55</f>
        <v>0.80499999999999994</v>
      </c>
      <c r="N55" s="725">
        <f>H55+H56</f>
        <v>0</v>
      </c>
      <c r="O55" s="726">
        <f>M55-N55</f>
        <v>0.80499999999999994</v>
      </c>
      <c r="P55" s="727">
        <f t="shared" ref="P55" si="23">N55/M55</f>
        <v>0</v>
      </c>
      <c r="Q55" s="103"/>
      <c r="R55" s="103"/>
      <c r="S55" s="103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</row>
    <row r="56" spans="2:32" ht="19.899999999999999" customHeight="1" thickBot="1">
      <c r="B56" s="763"/>
      <c r="C56" s="759"/>
      <c r="D56" s="232" t="s">
        <v>62</v>
      </c>
      <c r="E56" s="239">
        <v>0.20100000000000001</v>
      </c>
      <c r="F56" s="202"/>
      <c r="G56" s="201">
        <f>E56+F56+I55</f>
        <v>0.80499999999999994</v>
      </c>
      <c r="H56" s="241"/>
      <c r="I56" s="144">
        <f t="shared" si="15"/>
        <v>0.80499999999999994</v>
      </c>
      <c r="J56" s="145">
        <f>H56/G56</f>
        <v>0</v>
      </c>
      <c r="K56" s="767"/>
      <c r="L56" s="768"/>
      <c r="M56" s="769"/>
      <c r="N56" s="756"/>
      <c r="O56" s="757"/>
      <c r="P56" s="728"/>
      <c r="Q56" s="103"/>
      <c r="R56" s="103"/>
      <c r="S56" s="103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2:32" ht="19.899999999999999" customHeight="1">
      <c r="B57" s="103"/>
      <c r="C57" s="102"/>
      <c r="D57" s="103"/>
      <c r="E57" s="115">
        <f>SUM(E7:E56)</f>
        <v>22362.604400000004</v>
      </c>
      <c r="F57" s="115">
        <f>SUM(F7:F56)</f>
        <v>0</v>
      </c>
      <c r="G57" s="115">
        <f>+F57+E57</f>
        <v>22362.604400000004</v>
      </c>
      <c r="H57" s="238">
        <f>SUM(H7:H56)</f>
        <v>2170.761</v>
      </c>
      <c r="I57" s="115">
        <f>SUM(I7:I56)</f>
        <v>34793.037200000013</v>
      </c>
      <c r="J57" s="116">
        <f>+H57/G57</f>
        <v>9.707102809545741E-2</v>
      </c>
      <c r="K57" s="103">
        <f>SUM(K7:K56)</f>
        <v>22362.604400000007</v>
      </c>
      <c r="L57" s="103">
        <f>SUM(L7:L56)</f>
        <v>0</v>
      </c>
      <c r="M57" s="117">
        <f>+K57+L57</f>
        <v>22362.604400000007</v>
      </c>
      <c r="N57" s="103">
        <f>SUM(N7:N56)</f>
        <v>2170.761</v>
      </c>
      <c r="O57" s="118">
        <f>SUM(O7:O56)</f>
        <v>21030.443400000007</v>
      </c>
      <c r="P57" s="116">
        <f>N57/M57</f>
        <v>9.7071028095457396E-2</v>
      </c>
      <c r="Q57" s="103"/>
      <c r="R57" s="103"/>
      <c r="S57" s="103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2:32" ht="19.899999999999999" customHeight="1">
      <c r="B58" s="10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18"/>
      <c r="Q58" s="119"/>
      <c r="R58" s="103"/>
      <c r="S58" s="103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</row>
    <row r="59" spans="2:32" ht="19.899999999999999" customHeight="1" thickBot="1"/>
    <row r="60" spans="2:32" ht="19.899999999999999" customHeight="1">
      <c r="B60" s="770" t="s">
        <v>57</v>
      </c>
      <c r="C60" s="771"/>
      <c r="D60" s="764" t="s">
        <v>59</v>
      </c>
      <c r="E60" s="765"/>
      <c r="F60" s="765"/>
      <c r="G60" s="766"/>
      <c r="H60" s="708" t="s">
        <v>51</v>
      </c>
      <c r="I60" s="708" t="s">
        <v>52</v>
      </c>
      <c r="J60" s="708" t="s">
        <v>60</v>
      </c>
      <c r="K60" s="712" t="s">
        <v>123</v>
      </c>
      <c r="L60" s="712" t="s">
        <v>64</v>
      </c>
      <c r="M60" s="706" t="s">
        <v>65</v>
      </c>
      <c r="N60" s="708" t="s">
        <v>51</v>
      </c>
      <c r="O60" s="146" t="s">
        <v>52</v>
      </c>
      <c r="P60" s="710" t="s">
        <v>60</v>
      </c>
    </row>
    <row r="61" spans="2:32" ht="19.899999999999999" customHeight="1" thickBot="1">
      <c r="B61" s="772"/>
      <c r="C61" s="773"/>
      <c r="D61" s="147" t="s">
        <v>63</v>
      </c>
      <c r="E61" s="147" t="s">
        <v>123</v>
      </c>
      <c r="F61" s="147" t="s">
        <v>64</v>
      </c>
      <c r="G61" s="147" t="s">
        <v>65</v>
      </c>
      <c r="H61" s="709"/>
      <c r="I61" s="709"/>
      <c r="J61" s="709"/>
      <c r="K61" s="713"/>
      <c r="L61" s="713"/>
      <c r="M61" s="707"/>
      <c r="N61" s="709"/>
      <c r="O61" s="148"/>
      <c r="P61" s="711"/>
    </row>
    <row r="62" spans="2:32" ht="19.899999999999999" customHeight="1">
      <c r="B62" s="700" t="s">
        <v>90</v>
      </c>
      <c r="C62" s="701"/>
      <c r="D62" s="106" t="s">
        <v>56</v>
      </c>
      <c r="E62" s="120">
        <f>E7+E9+E11+E13+E15+E17+E19+E21+E23+E27+E29+E31+E33+E35+E39+E41+E43+E45+E47+E49+E51+E55+E25+E37+E53</f>
        <v>16771.954800000007</v>
      </c>
      <c r="F62" s="149">
        <f>F7+F9+F11+F13+F15+F17+F19+F21+F23+F25+F27+F29+F31+F33+F35+F39+F41+F43+F45+F47+F49+F51+F55+F37+F53</f>
        <v>0</v>
      </c>
      <c r="G62" s="120">
        <f>E62+F62</f>
        <v>16771.954800000007</v>
      </c>
      <c r="H62" s="121">
        <f>H7+H9+H11+H13+H15+H17+H19+H21+H23+H27+H29+H31+H33+H35+H39+H41+H43+H45+H47+H49+H51+H55</f>
        <v>2170.761</v>
      </c>
      <c r="I62" s="121">
        <f>G62-H62</f>
        <v>14601.193800000006</v>
      </c>
      <c r="J62" s="122">
        <f>H62/G62</f>
        <v>0.1294280258852116</v>
      </c>
      <c r="K62" s="705">
        <f>E62+E63</f>
        <v>22362.604400000007</v>
      </c>
      <c r="L62" s="705">
        <f>F62+F63</f>
        <v>0</v>
      </c>
      <c r="M62" s="704">
        <f>K62+L62</f>
        <v>22362.604400000007</v>
      </c>
      <c r="N62" s="715">
        <f>H62+H63</f>
        <v>2170.761</v>
      </c>
      <c r="O62" s="718">
        <f>M62-N62</f>
        <v>20191.843400000009</v>
      </c>
      <c r="P62" s="716">
        <f>N62/M62</f>
        <v>9.7071028095457396E-2</v>
      </c>
    </row>
    <row r="63" spans="2:32" ht="19.899999999999999" customHeight="1">
      <c r="B63" s="702"/>
      <c r="C63" s="703"/>
      <c r="D63" s="123" t="s">
        <v>62</v>
      </c>
      <c r="E63" s="124">
        <f>E8+E10+E12+E14+E16+E18+E20+E22+E24+E28+E30+E32+E34+E36+E40+E42+E44+E46+E48+E50+E52+E56+E38+E26+E54</f>
        <v>5590.6495999999997</v>
      </c>
      <c r="F63" s="125">
        <f>F8+F10+F12+F14+F16+F18+F20+F22+F24+F26+F28+F30+F32+F34+F36+F40+F42+F44+F46+F48+F50+F52+F56+F54</f>
        <v>0</v>
      </c>
      <c r="G63" s="125">
        <f>E63+F63+G62</f>
        <v>22362.604400000007</v>
      </c>
      <c r="H63" s="126">
        <f>H8+H10+H12+H14+H16+H18+H20+H22+H24+H28+H30+H32+H34+H36+H40+H42+H44+H46+H48+H50+H52+H56</f>
        <v>0</v>
      </c>
      <c r="I63" s="126">
        <f>G63-H63</f>
        <v>22362.604400000007</v>
      </c>
      <c r="J63" s="127">
        <f>H63/G63</f>
        <v>0</v>
      </c>
      <c r="K63" s="714"/>
      <c r="L63" s="714"/>
      <c r="M63" s="705"/>
      <c r="N63" s="714"/>
      <c r="O63" s="715"/>
      <c r="P63" s="717"/>
    </row>
    <row r="64" spans="2:32" ht="19.899999999999999" customHeight="1">
      <c r="E64" s="101">
        <f>SUM(E62:E63)</f>
        <v>22362.604400000007</v>
      </c>
      <c r="F64" s="512">
        <f>SUM(F62:F63)</f>
        <v>0</v>
      </c>
    </row>
    <row r="65" spans="8:11" ht="19.899999999999999" customHeight="1"/>
    <row r="66" spans="8:11" s="128" customFormat="1" ht="12" customHeight="1"/>
    <row r="67" spans="8:11" s="128" customFormat="1" ht="12" customHeight="1"/>
    <row r="68" spans="8:11" s="128" customFormat="1" ht="12" customHeight="1"/>
    <row r="69" spans="8:11" s="128" customFormat="1" ht="12" customHeight="1"/>
    <row r="70" spans="8:11" s="128" customFormat="1" ht="12" customHeight="1"/>
    <row r="71" spans="8:11" s="128" customFormat="1" ht="12" customHeight="1"/>
    <row r="72" spans="8:11" s="128" customFormat="1" ht="12" customHeight="1"/>
    <row r="73" spans="8:11" s="128" customFormat="1" ht="12" customHeight="1"/>
    <row r="74" spans="8:11" s="128" customFormat="1" ht="12" customHeight="1"/>
    <row r="75" spans="8:11" s="128" customFormat="1" ht="12" customHeight="1"/>
    <row r="76" spans="8:11" s="128" customFormat="1" ht="12" customHeight="1"/>
    <row r="77" spans="8:11" s="128" customFormat="1" ht="12" customHeight="1">
      <c r="H77" s="101"/>
      <c r="I77" s="101"/>
      <c r="J77" s="101"/>
      <c r="K77" s="101"/>
    </row>
    <row r="78" spans="8:11" ht="12" customHeight="1"/>
    <row r="79" spans="8:11" ht="12" customHeight="1"/>
    <row r="80" spans="8:11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</sheetData>
  <mergeCells count="197">
    <mergeCell ref="L25:L26"/>
    <mergeCell ref="M25:M26"/>
    <mergeCell ref="N25:N26"/>
    <mergeCell ref="O25:O26"/>
    <mergeCell ref="P25:P26"/>
    <mergeCell ref="B7:B56"/>
    <mergeCell ref="D60:G60"/>
    <mergeCell ref="H60:H61"/>
    <mergeCell ref="I60:I61"/>
    <mergeCell ref="J60:J61"/>
    <mergeCell ref="C11:C12"/>
    <mergeCell ref="K55:K56"/>
    <mergeCell ref="L55:L56"/>
    <mergeCell ref="M55:M56"/>
    <mergeCell ref="C41:C42"/>
    <mergeCell ref="K41:K42"/>
    <mergeCell ref="L41:L42"/>
    <mergeCell ref="M41:M42"/>
    <mergeCell ref="B60:C61"/>
    <mergeCell ref="L7:L8"/>
    <mergeCell ref="M7:M8"/>
    <mergeCell ref="L11:L12"/>
    <mergeCell ref="M11:M12"/>
    <mergeCell ref="C53:C54"/>
    <mergeCell ref="K53:K54"/>
    <mergeCell ref="L53:L54"/>
    <mergeCell ref="M53:M54"/>
    <mergeCell ref="C25:C26"/>
    <mergeCell ref="K25:K26"/>
    <mergeCell ref="N55:N56"/>
    <mergeCell ref="O55:O56"/>
    <mergeCell ref="P55:P56"/>
    <mergeCell ref="C55:C56"/>
    <mergeCell ref="P51:P52"/>
    <mergeCell ref="C51:C52"/>
    <mergeCell ref="K51:K52"/>
    <mergeCell ref="L51:L52"/>
    <mergeCell ref="M51:M52"/>
    <mergeCell ref="N51:N52"/>
    <mergeCell ref="O51:O52"/>
    <mergeCell ref="N53:N54"/>
    <mergeCell ref="O53:O54"/>
    <mergeCell ref="P53:P54"/>
    <mergeCell ref="P47:P48"/>
    <mergeCell ref="C49:C50"/>
    <mergeCell ref="K49:K50"/>
    <mergeCell ref="L49:L50"/>
    <mergeCell ref="M49:M50"/>
    <mergeCell ref="N49:N50"/>
    <mergeCell ref="O49:O50"/>
    <mergeCell ref="P49:P50"/>
    <mergeCell ref="C47:C48"/>
    <mergeCell ref="K47:K48"/>
    <mergeCell ref="L47:L48"/>
    <mergeCell ref="M47:M48"/>
    <mergeCell ref="N47:N48"/>
    <mergeCell ref="O47:O48"/>
    <mergeCell ref="P43:P44"/>
    <mergeCell ref="C45:C46"/>
    <mergeCell ref="K45:K46"/>
    <mergeCell ref="L45:L46"/>
    <mergeCell ref="M45:M46"/>
    <mergeCell ref="N45:N46"/>
    <mergeCell ref="O45:O46"/>
    <mergeCell ref="P45:P46"/>
    <mergeCell ref="C43:C44"/>
    <mergeCell ref="K43:K44"/>
    <mergeCell ref="L43:L44"/>
    <mergeCell ref="M43:M44"/>
    <mergeCell ref="N43:N44"/>
    <mergeCell ref="O43:O44"/>
    <mergeCell ref="N41:N42"/>
    <mergeCell ref="O41:O42"/>
    <mergeCell ref="P41:P42"/>
    <mergeCell ref="P35:P36"/>
    <mergeCell ref="C39:C40"/>
    <mergeCell ref="K39:K40"/>
    <mergeCell ref="L39:L40"/>
    <mergeCell ref="M39:M40"/>
    <mergeCell ref="N39:N40"/>
    <mergeCell ref="O39:O40"/>
    <mergeCell ref="P39:P40"/>
    <mergeCell ref="C35:C36"/>
    <mergeCell ref="K35:K36"/>
    <mergeCell ref="L35:L36"/>
    <mergeCell ref="M35:M36"/>
    <mergeCell ref="N35:N36"/>
    <mergeCell ref="O35:O36"/>
    <mergeCell ref="C37:C38"/>
    <mergeCell ref="K37:K38"/>
    <mergeCell ref="L37:L38"/>
    <mergeCell ref="M37:M38"/>
    <mergeCell ref="N37:N38"/>
    <mergeCell ref="O37:O38"/>
    <mergeCell ref="P37:P38"/>
    <mergeCell ref="P31:P32"/>
    <mergeCell ref="C33:C34"/>
    <mergeCell ref="K33:K34"/>
    <mergeCell ref="L33:L34"/>
    <mergeCell ref="M33:M34"/>
    <mergeCell ref="N33:N34"/>
    <mergeCell ref="O33:O34"/>
    <mergeCell ref="P33:P34"/>
    <mergeCell ref="C31:C32"/>
    <mergeCell ref="K31:K32"/>
    <mergeCell ref="L31:L32"/>
    <mergeCell ref="M31:M32"/>
    <mergeCell ref="N31:N32"/>
    <mergeCell ref="O31:O32"/>
    <mergeCell ref="P27:P28"/>
    <mergeCell ref="C29:C30"/>
    <mergeCell ref="K29:K30"/>
    <mergeCell ref="L29:L30"/>
    <mergeCell ref="M29:M30"/>
    <mergeCell ref="N29:N30"/>
    <mergeCell ref="O29:O30"/>
    <mergeCell ref="P29:P30"/>
    <mergeCell ref="C27:C28"/>
    <mergeCell ref="K27:K28"/>
    <mergeCell ref="L27:L28"/>
    <mergeCell ref="M27:M28"/>
    <mergeCell ref="N27:N28"/>
    <mergeCell ref="O27:O28"/>
    <mergeCell ref="P21:P22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E5:G5"/>
    <mergeCell ref="K5:P5"/>
    <mergeCell ref="P7:P8"/>
    <mergeCell ref="P9:P10"/>
    <mergeCell ref="P17:P18"/>
    <mergeCell ref="C19:C20"/>
    <mergeCell ref="K19:K20"/>
    <mergeCell ref="L19:L20"/>
    <mergeCell ref="M19:M20"/>
    <mergeCell ref="N19:N20"/>
    <mergeCell ref="O19:O20"/>
    <mergeCell ref="P19:P20"/>
    <mergeCell ref="C17:C18"/>
    <mergeCell ref="K17:K18"/>
    <mergeCell ref="L17:L18"/>
    <mergeCell ref="M17:M18"/>
    <mergeCell ref="N17:N18"/>
    <mergeCell ref="O17:O18"/>
    <mergeCell ref="C7:C8"/>
    <mergeCell ref="K9:K10"/>
    <mergeCell ref="L9:L10"/>
    <mergeCell ref="M9:M10"/>
    <mergeCell ref="N9:N10"/>
    <mergeCell ref="O9:O10"/>
    <mergeCell ref="B2:P2"/>
    <mergeCell ref="C15:C16"/>
    <mergeCell ref="K15:K16"/>
    <mergeCell ref="L15:L16"/>
    <mergeCell ref="M15:M16"/>
    <mergeCell ref="N15:N16"/>
    <mergeCell ref="O15:O16"/>
    <mergeCell ref="P15:P16"/>
    <mergeCell ref="C13:C14"/>
    <mergeCell ref="K13:K14"/>
    <mergeCell ref="L13:L14"/>
    <mergeCell ref="M13:M14"/>
    <mergeCell ref="N13:N14"/>
    <mergeCell ref="O13:O14"/>
    <mergeCell ref="P13:P14"/>
    <mergeCell ref="P11:P12"/>
    <mergeCell ref="C9:C10"/>
    <mergeCell ref="K11:K12"/>
    <mergeCell ref="N11:N12"/>
    <mergeCell ref="O11:O12"/>
    <mergeCell ref="N7:N8"/>
    <mergeCell ref="O7:O8"/>
    <mergeCell ref="B3:O3"/>
    <mergeCell ref="K7:K8"/>
    <mergeCell ref="B62:C63"/>
    <mergeCell ref="M62:M63"/>
    <mergeCell ref="M60:M61"/>
    <mergeCell ref="N60:N61"/>
    <mergeCell ref="P60:P61"/>
    <mergeCell ref="K60:K61"/>
    <mergeCell ref="L60:L61"/>
    <mergeCell ref="K62:K63"/>
    <mergeCell ref="L62:L63"/>
    <mergeCell ref="N62:N63"/>
    <mergeCell ref="P62:P63"/>
    <mergeCell ref="O62:O63"/>
  </mergeCells>
  <conditionalFormatting sqref="Q58">
    <cfRule type="dataBar" priority="28">
      <dataBar>
        <cfvo type="min"/>
        <cfvo type="max"/>
        <color rgb="FF63C384"/>
      </dataBar>
    </cfRule>
  </conditionalFormatting>
  <conditionalFormatting sqref="Q58">
    <cfRule type="dataBar" priority="25">
      <dataBar>
        <cfvo type="min"/>
        <cfvo type="max"/>
        <color rgb="FF63C384"/>
      </dataBar>
    </cfRule>
  </conditionalFormatting>
  <conditionalFormatting sqref="K58">
    <cfRule type="dataBar" priority="24">
      <dataBar>
        <cfvo type="min"/>
        <cfvo type="max"/>
        <color rgb="FF63C384"/>
      </dataBar>
    </cfRule>
  </conditionalFormatting>
  <conditionalFormatting sqref="K58">
    <cfRule type="dataBar" priority="23">
      <dataBar>
        <cfvo type="min"/>
        <cfvo type="max"/>
        <color rgb="FF63C384"/>
      </dataBar>
    </cfRule>
  </conditionalFormatting>
  <conditionalFormatting sqref="Q58">
    <cfRule type="dataBar" priority="22">
      <dataBar>
        <cfvo type="min"/>
        <cfvo type="max"/>
        <color rgb="FF63C384"/>
      </dataBar>
    </cfRule>
  </conditionalFormatting>
  <conditionalFormatting sqref="P58 P3:P5 O55:O56 O6:O52">
    <cfRule type="cellIs" dxfId="8" priority="18" operator="lessThan">
      <formula>0</formula>
    </cfRule>
  </conditionalFormatting>
  <conditionalFormatting sqref="J60">
    <cfRule type="dataBar" priority="31">
      <dataBar>
        <cfvo type="min"/>
        <cfvo type="max"/>
        <color rgb="FFFFB628"/>
      </dataBar>
    </cfRule>
  </conditionalFormatting>
  <conditionalFormatting sqref="P60">
    <cfRule type="dataBar" priority="17">
      <dataBar>
        <cfvo type="min"/>
        <cfvo type="max"/>
        <color rgb="FFFFB628"/>
      </dataBar>
    </cfRule>
  </conditionalFormatting>
  <conditionalFormatting sqref="H7:H56">
    <cfRule type="dataBar" priority="9">
      <dataBar>
        <cfvo type="min"/>
        <cfvo type="max"/>
        <color theme="7" tint="0.39997558519241921"/>
      </dataBar>
    </cfRule>
    <cfRule type="dataBar" priority="111">
      <dataBar>
        <cfvo type="min"/>
        <cfvo type="max"/>
        <color rgb="FF008AEF"/>
      </dataBar>
    </cfRule>
  </conditionalFormatting>
  <conditionalFormatting sqref="J7:J57">
    <cfRule type="cellIs" dxfId="7" priority="8" operator="greaterThan">
      <formula>1</formula>
    </cfRule>
  </conditionalFormatting>
  <conditionalFormatting sqref="J7:J56">
    <cfRule type="cellIs" dxfId="6" priority="2" operator="greaterThan">
      <formula>0.9</formula>
    </cfRule>
    <cfRule type="cellIs" dxfId="5" priority="6" operator="greaterThan">
      <formula>1</formula>
    </cfRule>
    <cfRule type="cellIs" dxfId="4" priority="7" operator="greaterThan">
      <formula>1</formula>
    </cfRule>
  </conditionalFormatting>
  <conditionalFormatting sqref="P7:P57">
    <cfRule type="cellIs" dxfId="3" priority="4" operator="greaterThan">
      <formula>1</formula>
    </cfRule>
    <cfRule type="dataBar" priority="5">
      <dataBar>
        <cfvo type="min"/>
        <cfvo type="max"/>
        <color theme="7"/>
      </dataBar>
    </cfRule>
  </conditionalFormatting>
  <conditionalFormatting sqref="I7:I56">
    <cfRule type="cellIs" dxfId="2" priority="3" operator="lessThan">
      <formula>0</formula>
    </cfRule>
  </conditionalFormatting>
  <conditionalFormatting sqref="P7:P56">
    <cfRule type="cellIs" dxfId="1" priority="1" operator="greaterThan">
      <formula>0.95</formula>
    </cfRule>
  </conditionalFormatting>
  <pageMargins left="0.7" right="0.7" top="0.75" bottom="0.75" header="0.3" footer="0.3"/>
  <pageSetup paperSize="172" orientation="portrait" r:id="rId1"/>
  <ignoredErrors>
    <ignoredError sqref="G12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G64"/>
  <sheetViews>
    <sheetView zoomScaleNormal="100" workbookViewId="0">
      <selection activeCell="B4" sqref="B4"/>
    </sheetView>
  </sheetViews>
  <sheetFormatPr baseColWidth="10" defaultRowHeight="15"/>
  <cols>
    <col min="1" max="1" width="2.28515625" style="10" customWidth="1"/>
    <col min="2" max="2" width="34" customWidth="1"/>
    <col min="5" max="5" width="14.140625" customWidth="1"/>
    <col min="6" max="6" width="14" customWidth="1"/>
    <col min="7" max="7" width="21" bestFit="1" customWidth="1"/>
    <col min="11" max="25" width="11.5703125" style="10"/>
  </cols>
  <sheetData>
    <row r="1" spans="1:33" s="10" customFormat="1"/>
    <row r="2" spans="1:33" s="7" customFormat="1" ht="20.100000000000001" customHeight="1">
      <c r="A2" s="6"/>
      <c r="B2" s="787" t="s">
        <v>673</v>
      </c>
      <c r="C2" s="788"/>
      <c r="D2" s="788"/>
      <c r="E2" s="788"/>
      <c r="F2" s="788"/>
      <c r="G2" s="788"/>
      <c r="H2" s="788"/>
      <c r="I2" s="788"/>
      <c r="J2" s="78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7" customFormat="1" ht="20.100000000000001" customHeight="1">
      <c r="A3" s="6"/>
      <c r="B3" s="790">
        <f>Resumen_año!C5</f>
        <v>43868</v>
      </c>
      <c r="C3" s="791"/>
      <c r="D3" s="791"/>
      <c r="E3" s="791"/>
      <c r="F3" s="791"/>
      <c r="G3" s="791"/>
      <c r="H3" s="791"/>
      <c r="I3" s="791"/>
      <c r="J3" s="79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10" customFormat="1"/>
    <row r="5" spans="1:33" s="10" customFormat="1"/>
    <row r="6" spans="1:33">
      <c r="B6" s="786" t="s">
        <v>72</v>
      </c>
      <c r="C6" s="793" t="s">
        <v>63</v>
      </c>
      <c r="D6" s="786" t="s">
        <v>73</v>
      </c>
      <c r="E6" s="794" t="s">
        <v>74</v>
      </c>
      <c r="F6" s="794"/>
      <c r="G6" s="795" t="s">
        <v>75</v>
      </c>
      <c r="H6" s="796" t="s">
        <v>52</v>
      </c>
      <c r="I6" s="786" t="s">
        <v>76</v>
      </c>
      <c r="J6" s="786" t="s">
        <v>61</v>
      </c>
    </row>
    <row r="7" spans="1:33">
      <c r="B7" s="786"/>
      <c r="C7" s="793"/>
      <c r="D7" s="786"/>
      <c r="E7" s="151" t="s">
        <v>77</v>
      </c>
      <c r="F7" s="151" t="s">
        <v>78</v>
      </c>
      <c r="G7" s="795"/>
      <c r="H7" s="796"/>
      <c r="I7" s="786"/>
      <c r="J7" s="786"/>
    </row>
    <row r="8" spans="1:33">
      <c r="B8" s="150" t="s">
        <v>79</v>
      </c>
      <c r="C8" s="152" t="s">
        <v>69</v>
      </c>
      <c r="D8" s="153"/>
      <c r="E8" s="154">
        <v>0</v>
      </c>
      <c r="F8" s="154">
        <v>0</v>
      </c>
      <c r="G8" s="154"/>
      <c r="H8" s="155">
        <f t="shared" ref="H8:H9" si="0">D8-G8</f>
        <v>0</v>
      </c>
      <c r="I8" s="156" t="e">
        <f t="shared" ref="I8" si="1">G8/D8</f>
        <v>#DIV/0!</v>
      </c>
      <c r="J8" s="157"/>
    </row>
    <row r="9" spans="1:33">
      <c r="B9" s="150" t="s">
        <v>80</v>
      </c>
      <c r="C9" s="152" t="s">
        <v>69</v>
      </c>
      <c r="D9" s="153"/>
      <c r="E9" s="154">
        <v>0</v>
      </c>
      <c r="F9" s="154">
        <v>0</v>
      </c>
      <c r="G9" s="154"/>
      <c r="H9" s="155">
        <f t="shared" si="0"/>
        <v>0</v>
      </c>
      <c r="I9" s="156" t="e">
        <f>G9/D9</f>
        <v>#DIV/0!</v>
      </c>
      <c r="J9" s="157"/>
    </row>
    <row r="10" spans="1:33" s="10" customFormat="1">
      <c r="F10" s="245"/>
    </row>
    <row r="11" spans="1:33" s="10" customFormat="1"/>
    <row r="12" spans="1:33" s="10" customFormat="1"/>
    <row r="13" spans="1:33" s="10" customFormat="1"/>
    <row r="14" spans="1:33" s="10" customFormat="1" ht="18.75">
      <c r="B14" s="780" t="s">
        <v>414</v>
      </c>
      <c r="C14" s="781"/>
      <c r="D14" s="781"/>
      <c r="E14" s="781"/>
      <c r="F14" s="781"/>
      <c r="G14" s="781"/>
      <c r="H14" s="782"/>
    </row>
    <row r="15" spans="1:33" s="10" customFormat="1" ht="18.75">
      <c r="B15" s="783">
        <f>Resumen_año!C5</f>
        <v>43868</v>
      </c>
      <c r="C15" s="784"/>
      <c r="D15" s="784"/>
      <c r="E15" s="784"/>
      <c r="F15" s="784"/>
      <c r="G15" s="784"/>
      <c r="H15" s="785"/>
    </row>
    <row r="16" spans="1:33" s="10" customFormat="1">
      <c r="B16" s="364"/>
      <c r="C16" s="364"/>
      <c r="D16" s="364"/>
      <c r="E16" s="364"/>
      <c r="F16" s="364"/>
      <c r="G16" s="364"/>
      <c r="H16" s="364"/>
    </row>
    <row r="17" spans="2:10" s="10" customFormat="1">
      <c r="B17" s="383" t="s">
        <v>128</v>
      </c>
      <c r="C17" s="383" t="s">
        <v>63</v>
      </c>
      <c r="D17" s="383" t="s">
        <v>58</v>
      </c>
      <c r="E17" s="383" t="s">
        <v>415</v>
      </c>
      <c r="F17" s="383" t="s">
        <v>77</v>
      </c>
      <c r="G17" s="383" t="s">
        <v>78</v>
      </c>
      <c r="H17" s="383" t="s">
        <v>67</v>
      </c>
      <c r="I17" s="383" t="s">
        <v>10</v>
      </c>
      <c r="J17" s="383" t="s">
        <v>130</v>
      </c>
    </row>
    <row r="18" spans="2:10" s="10" customFormat="1">
      <c r="B18" s="776"/>
      <c r="C18" s="778"/>
      <c r="D18" s="382"/>
      <c r="E18" s="380"/>
      <c r="F18" s="495"/>
      <c r="G18" s="495"/>
      <c r="H18" s="381"/>
      <c r="I18" s="385">
        <f>+E18-H18</f>
        <v>0</v>
      </c>
      <c r="J18" s="384" t="e">
        <f>+H18/E18</f>
        <v>#DIV/0!</v>
      </c>
    </row>
    <row r="19" spans="2:10" s="10" customFormat="1">
      <c r="B19" s="777"/>
      <c r="C19" s="779"/>
      <c r="D19" s="382"/>
      <c r="E19" s="380"/>
      <c r="F19" s="495"/>
      <c r="G19" s="495"/>
      <c r="H19" s="381">
        <v>0</v>
      </c>
      <c r="I19" s="385">
        <f>+E19-H19</f>
        <v>0</v>
      </c>
      <c r="J19" s="384" t="e">
        <f>+H19/E19</f>
        <v>#DIV/0!</v>
      </c>
    </row>
    <row r="20" spans="2:10" s="364" customFormat="1" ht="18.75" customHeight="1">
      <c r="B20" s="87"/>
      <c r="C20" s="488"/>
      <c r="D20" s="382"/>
      <c r="E20" s="489"/>
      <c r="F20" s="4"/>
      <c r="G20" s="4"/>
      <c r="H20" s="381">
        <f>+F20+G20</f>
        <v>0</v>
      </c>
      <c r="I20" s="385">
        <f>+E20-H20</f>
        <v>0</v>
      </c>
      <c r="J20" s="384" t="e">
        <f>+H20/E20</f>
        <v>#DIV/0!</v>
      </c>
    </row>
    <row r="21" spans="2:10" s="364" customFormat="1" ht="18.75" customHeight="1">
      <c r="B21" s="87"/>
      <c r="C21" s="488"/>
      <c r="D21" s="382"/>
      <c r="E21" s="489"/>
      <c r="F21" s="495"/>
      <c r="G21" s="495"/>
      <c r="H21" s="381"/>
      <c r="I21" s="385"/>
      <c r="J21" s="384"/>
    </row>
    <row r="22" spans="2:10" s="10" customFormat="1">
      <c r="E22" s="496">
        <f>SUM(E19:E21)</f>
        <v>0</v>
      </c>
      <c r="H22" s="515">
        <f>SUM(H19:H20)</f>
        <v>0</v>
      </c>
    </row>
    <row r="23" spans="2:10" s="10" customFormat="1"/>
    <row r="24" spans="2:10" s="10" customFormat="1"/>
    <row r="25" spans="2:10" s="10" customFormat="1"/>
    <row r="26" spans="2:10" s="10" customFormat="1"/>
    <row r="27" spans="2:10" s="10" customFormat="1"/>
    <row r="28" spans="2:10" s="10" customFormat="1"/>
    <row r="29" spans="2:10" s="10" customFormat="1"/>
    <row r="30" spans="2:10" s="10" customFormat="1"/>
    <row r="31" spans="2:10" s="10" customFormat="1"/>
    <row r="32" spans="2:10" s="10" customFormat="1"/>
    <row r="33" s="10" customFormat="1"/>
    <row r="34" s="10" customFormat="1"/>
    <row r="35" s="10" customFormat="1"/>
    <row r="36" s="10" customFormat="1"/>
    <row r="37" s="10" customFormat="1"/>
    <row r="38" s="10" customFormat="1"/>
    <row r="39" s="10" customFormat="1"/>
    <row r="40" s="10" customFormat="1"/>
    <row r="41" s="10" customFormat="1"/>
    <row r="42" s="10" customFormat="1"/>
    <row r="43" s="10" customFormat="1"/>
    <row r="44" s="10" customFormat="1"/>
    <row r="45" s="10" customFormat="1"/>
    <row r="46" s="10" customFormat="1"/>
    <row r="47" s="10" customFormat="1"/>
    <row r="48" s="10" customFormat="1"/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  <row r="59" s="10" customFormat="1"/>
    <row r="60" s="10" customFormat="1"/>
    <row r="61" s="10" customFormat="1"/>
    <row r="62" s="10" customFormat="1"/>
    <row r="63" s="10" customFormat="1"/>
    <row r="64" s="10" customFormat="1"/>
  </sheetData>
  <mergeCells count="14">
    <mergeCell ref="B2:J2"/>
    <mergeCell ref="B3:J3"/>
    <mergeCell ref="B6:B7"/>
    <mergeCell ref="C6:C7"/>
    <mergeCell ref="D6:D7"/>
    <mergeCell ref="E6:F6"/>
    <mergeCell ref="G6:G7"/>
    <mergeCell ref="H6:H7"/>
    <mergeCell ref="I6:I7"/>
    <mergeCell ref="B18:B19"/>
    <mergeCell ref="C18:C19"/>
    <mergeCell ref="B14:H14"/>
    <mergeCell ref="B15:H15"/>
    <mergeCell ref="J6:J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31"/>
  <sheetViews>
    <sheetView topLeftCell="B1" workbookViewId="0">
      <selection activeCell="B3" sqref="B3:K3"/>
    </sheetView>
  </sheetViews>
  <sheetFormatPr baseColWidth="10" defaultRowHeight="15"/>
  <cols>
    <col min="3" max="3" width="26.42578125" customWidth="1"/>
    <col min="8" max="8" width="13.7109375" bestFit="1" customWidth="1"/>
    <col min="14" max="14" width="14.85546875" customWidth="1"/>
  </cols>
  <sheetData>
    <row r="1" spans="1:34" s="364" customFormat="1"/>
    <row r="2" spans="1:34" s="7" customFormat="1" ht="20.100000000000001" customHeight="1">
      <c r="A2" s="6"/>
      <c r="B2" s="797" t="s">
        <v>674</v>
      </c>
      <c r="C2" s="798"/>
      <c r="D2" s="798"/>
      <c r="E2" s="798"/>
      <c r="F2" s="798"/>
      <c r="G2" s="798"/>
      <c r="H2" s="798"/>
      <c r="I2" s="798"/>
      <c r="J2" s="798"/>
      <c r="K2" s="79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7" customFormat="1" ht="20.100000000000001" customHeight="1">
      <c r="A3" s="6"/>
      <c r="B3" s="800">
        <f>Resumen_año!C5</f>
        <v>43868</v>
      </c>
      <c r="C3" s="801"/>
      <c r="D3" s="801"/>
      <c r="E3" s="801"/>
      <c r="F3" s="801"/>
      <c r="G3" s="801"/>
      <c r="H3" s="801"/>
      <c r="I3" s="801"/>
      <c r="J3" s="801"/>
      <c r="K3" s="802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6" spans="1:34" s="387" customFormat="1">
      <c r="A6" s="389" t="s">
        <v>1</v>
      </c>
      <c r="B6" s="389" t="s">
        <v>308</v>
      </c>
      <c r="C6" s="389" t="s">
        <v>418</v>
      </c>
      <c r="D6" s="389" t="s">
        <v>420</v>
      </c>
      <c r="E6" s="389" t="s">
        <v>5</v>
      </c>
      <c r="F6" s="389" t="s">
        <v>129</v>
      </c>
      <c r="G6" s="389" t="s">
        <v>421</v>
      </c>
      <c r="H6" s="389" t="s">
        <v>15</v>
      </c>
      <c r="I6" s="389" t="s">
        <v>67</v>
      </c>
      <c r="J6" s="389" t="s">
        <v>10</v>
      </c>
      <c r="K6" s="389" t="s">
        <v>76</v>
      </c>
      <c r="M6" s="389" t="s">
        <v>1</v>
      </c>
      <c r="N6" s="389" t="s">
        <v>441</v>
      </c>
    </row>
    <row r="7" spans="1:34">
      <c r="A7" s="482" t="s">
        <v>433</v>
      </c>
      <c r="B7" s="358"/>
      <c r="C7" s="388" t="s">
        <v>419</v>
      </c>
      <c r="D7" s="358">
        <v>963986</v>
      </c>
      <c r="E7" s="358" t="s">
        <v>69</v>
      </c>
      <c r="F7" s="358"/>
      <c r="G7" s="358"/>
      <c r="H7" s="358">
        <f>F7+G7</f>
        <v>0</v>
      </c>
      <c r="I7" s="467"/>
      <c r="J7" s="358">
        <f>H7-I7</f>
        <v>0</v>
      </c>
      <c r="K7" s="409" t="e">
        <f>I7/H7</f>
        <v>#DIV/0!</v>
      </c>
      <c r="M7" s="2" t="s">
        <v>433</v>
      </c>
      <c r="N7" s="2">
        <f>+F31</f>
        <v>0</v>
      </c>
    </row>
    <row r="8" spans="1:34">
      <c r="A8" s="482" t="s">
        <v>433</v>
      </c>
      <c r="B8" s="358"/>
      <c r="C8" s="388" t="s">
        <v>424</v>
      </c>
      <c r="D8" s="358">
        <v>966861</v>
      </c>
      <c r="E8" s="358" t="s">
        <v>69</v>
      </c>
      <c r="F8" s="358"/>
      <c r="G8" s="358"/>
      <c r="H8" s="358">
        <f>F8+G8</f>
        <v>0</v>
      </c>
      <c r="I8" s="467"/>
      <c r="J8" s="358">
        <f>H8-I8</f>
        <v>0</v>
      </c>
      <c r="K8" s="409" t="e">
        <f>I8/H8</f>
        <v>#DIV/0!</v>
      </c>
    </row>
    <row r="9" spans="1:34">
      <c r="A9" s="482" t="s">
        <v>433</v>
      </c>
      <c r="B9" s="358"/>
      <c r="C9" s="388" t="s">
        <v>423</v>
      </c>
      <c r="D9" s="358">
        <v>964694</v>
      </c>
      <c r="E9" s="358" t="s">
        <v>69</v>
      </c>
      <c r="F9" s="358"/>
      <c r="G9" s="358"/>
      <c r="H9" s="358">
        <f>F9+G9</f>
        <v>0</v>
      </c>
      <c r="I9" s="467"/>
      <c r="J9" s="358">
        <f>H9-I9</f>
        <v>0</v>
      </c>
      <c r="K9" s="409" t="e">
        <f>I9/H9</f>
        <v>#DIV/0!</v>
      </c>
    </row>
    <row r="10" spans="1:34">
      <c r="A10" s="500" t="s">
        <v>637</v>
      </c>
      <c r="B10" s="410"/>
      <c r="C10" s="464" t="s">
        <v>435</v>
      </c>
      <c r="D10" s="410">
        <v>965466</v>
      </c>
      <c r="E10" s="462" t="s">
        <v>69</v>
      </c>
      <c r="F10" s="410"/>
      <c r="G10" s="2"/>
      <c r="H10" s="462">
        <f t="shared" ref="H10:H11" si="0">F10+G10</f>
        <v>0</v>
      </c>
      <c r="I10" s="467"/>
      <c r="J10" s="462">
        <f t="shared" ref="J10:J11" si="1">H10-I10</f>
        <v>0</v>
      </c>
      <c r="K10" s="409" t="e">
        <f t="shared" ref="K10:K11" si="2">I10/H10</f>
        <v>#DIV/0!</v>
      </c>
    </row>
    <row r="11" spans="1:34">
      <c r="A11" s="500" t="s">
        <v>637</v>
      </c>
      <c r="B11" s="410"/>
      <c r="C11" s="464" t="s">
        <v>436</v>
      </c>
      <c r="D11" s="410">
        <v>960991</v>
      </c>
      <c r="E11" s="462" t="s">
        <v>69</v>
      </c>
      <c r="F11" s="410"/>
      <c r="G11" s="2"/>
      <c r="H11" s="462">
        <f t="shared" si="0"/>
        <v>0</v>
      </c>
      <c r="I11" s="467"/>
      <c r="J11" s="462">
        <f t="shared" si="1"/>
        <v>0</v>
      </c>
      <c r="K11" s="409" t="e">
        <f t="shared" si="2"/>
        <v>#DIV/0!</v>
      </c>
    </row>
    <row r="12" spans="1:34">
      <c r="A12" s="500" t="s">
        <v>637</v>
      </c>
      <c r="B12" s="410"/>
      <c r="C12" s="464" t="s">
        <v>435</v>
      </c>
      <c r="D12" s="410">
        <v>965466</v>
      </c>
      <c r="E12" s="462" t="s">
        <v>69</v>
      </c>
      <c r="F12" s="410"/>
      <c r="G12" s="2"/>
      <c r="H12" s="462">
        <f t="shared" ref="H12:H13" si="3">F12+G12</f>
        <v>0</v>
      </c>
      <c r="I12" s="467"/>
      <c r="J12" s="462">
        <f t="shared" ref="J12:J13" si="4">H12-I12</f>
        <v>0</v>
      </c>
      <c r="K12" s="409" t="e">
        <f t="shared" ref="K12:K13" si="5">I12/H12</f>
        <v>#DIV/0!</v>
      </c>
    </row>
    <row r="13" spans="1:34">
      <c r="A13" s="482" t="s">
        <v>433</v>
      </c>
      <c r="B13" s="466"/>
      <c r="C13" s="464" t="s">
        <v>436</v>
      </c>
      <c r="D13" s="410">
        <v>960991</v>
      </c>
      <c r="E13" s="462" t="s">
        <v>69</v>
      </c>
      <c r="F13" s="410"/>
      <c r="G13" s="2"/>
      <c r="H13" s="462">
        <f t="shared" si="3"/>
        <v>0</v>
      </c>
      <c r="I13" s="467"/>
      <c r="J13" s="462">
        <f t="shared" si="4"/>
        <v>0</v>
      </c>
      <c r="K13" s="409" t="e">
        <f t="shared" si="5"/>
        <v>#DIV/0!</v>
      </c>
    </row>
    <row r="14" spans="1:34">
      <c r="A14" s="500" t="s">
        <v>637</v>
      </c>
      <c r="B14" s="410"/>
      <c r="C14" s="465" t="s">
        <v>435</v>
      </c>
      <c r="D14" s="410">
        <v>965466</v>
      </c>
      <c r="E14" s="462" t="s">
        <v>69</v>
      </c>
      <c r="F14" s="410"/>
      <c r="G14" s="2"/>
      <c r="H14" s="462">
        <f t="shared" ref="H14" si="6">F14+G14</f>
        <v>0</v>
      </c>
      <c r="I14" s="467"/>
      <c r="J14" s="462">
        <f t="shared" ref="J14" si="7">H14-I14</f>
        <v>0</v>
      </c>
      <c r="K14" s="409" t="e">
        <f t="shared" ref="K14" si="8">I14/H14</f>
        <v>#DIV/0!</v>
      </c>
    </row>
    <row r="15" spans="1:34">
      <c r="A15" s="482" t="s">
        <v>433</v>
      </c>
      <c r="B15" s="410"/>
      <c r="C15" s="465" t="s">
        <v>437</v>
      </c>
      <c r="D15" s="410">
        <v>910104</v>
      </c>
      <c r="E15" s="468" t="s">
        <v>69</v>
      </c>
      <c r="F15" s="410"/>
      <c r="G15" s="2"/>
      <c r="H15" s="468">
        <f t="shared" ref="H15" si="9">F15+G15</f>
        <v>0</v>
      </c>
      <c r="I15" s="467"/>
      <c r="J15" s="468">
        <f t="shared" ref="J15" si="10">H15-I15</f>
        <v>0</v>
      </c>
      <c r="K15" s="409" t="e">
        <f t="shared" ref="K15" si="11">I15/H15</f>
        <v>#DIV/0!</v>
      </c>
    </row>
    <row r="16" spans="1:34">
      <c r="A16" s="482" t="s">
        <v>433</v>
      </c>
      <c r="B16" s="410"/>
      <c r="C16" s="465" t="s">
        <v>438</v>
      </c>
      <c r="D16" s="410">
        <v>967084</v>
      </c>
      <c r="E16" s="468" t="s">
        <v>69</v>
      </c>
      <c r="F16" s="410"/>
      <c r="G16" s="2"/>
      <c r="H16" s="468">
        <f t="shared" ref="H16:H19" si="12">F16+G16</f>
        <v>0</v>
      </c>
      <c r="I16" s="467"/>
      <c r="J16" s="468">
        <f t="shared" ref="J16:J19" si="13">H16-I16</f>
        <v>0</v>
      </c>
      <c r="K16" s="409" t="e">
        <f t="shared" ref="K16:K19" si="14">I16/H16</f>
        <v>#DIV/0!</v>
      </c>
    </row>
    <row r="17" spans="1:11">
      <c r="A17" s="482" t="s">
        <v>433</v>
      </c>
      <c r="B17" s="410"/>
      <c r="C17" s="465" t="s">
        <v>439</v>
      </c>
      <c r="D17" s="410">
        <v>966319</v>
      </c>
      <c r="E17" s="468" t="s">
        <v>69</v>
      </c>
      <c r="F17" s="410"/>
      <c r="G17" s="2"/>
      <c r="H17" s="468">
        <f t="shared" si="12"/>
        <v>0</v>
      </c>
      <c r="I17" s="467"/>
      <c r="J17" s="468">
        <f t="shared" si="13"/>
        <v>0</v>
      </c>
      <c r="K17" s="409" t="e">
        <f t="shared" si="14"/>
        <v>#DIV/0!</v>
      </c>
    </row>
    <row r="18" spans="1:11">
      <c r="A18" s="482" t="s">
        <v>433</v>
      </c>
      <c r="B18" s="410"/>
      <c r="C18" s="465" t="s">
        <v>440</v>
      </c>
      <c r="D18" s="410">
        <v>902359</v>
      </c>
      <c r="E18" s="468" t="s">
        <v>69</v>
      </c>
      <c r="F18" s="410"/>
      <c r="G18" s="2"/>
      <c r="H18" s="468">
        <f t="shared" si="12"/>
        <v>0</v>
      </c>
      <c r="I18" s="467"/>
      <c r="J18" s="468">
        <f t="shared" si="13"/>
        <v>0</v>
      </c>
      <c r="K18" s="409" t="e">
        <f t="shared" si="14"/>
        <v>#DIV/0!</v>
      </c>
    </row>
    <row r="19" spans="1:11">
      <c r="A19" s="482" t="s">
        <v>433</v>
      </c>
      <c r="B19" s="410"/>
      <c r="C19" s="465" t="s">
        <v>449</v>
      </c>
      <c r="D19" s="410">
        <v>959487</v>
      </c>
      <c r="E19" s="468" t="s">
        <v>69</v>
      </c>
      <c r="F19" s="410"/>
      <c r="G19" s="2"/>
      <c r="H19" s="468">
        <f t="shared" si="12"/>
        <v>0</v>
      </c>
      <c r="I19" s="467"/>
      <c r="J19" s="468">
        <f t="shared" si="13"/>
        <v>0</v>
      </c>
      <c r="K19" s="409" t="e">
        <f t="shared" si="14"/>
        <v>#DIV/0!</v>
      </c>
    </row>
    <row r="20" spans="1:11">
      <c r="A20" s="500" t="s">
        <v>637</v>
      </c>
      <c r="B20" s="410"/>
      <c r="C20" s="465" t="s">
        <v>435</v>
      </c>
      <c r="D20" s="410">
        <v>965466</v>
      </c>
      <c r="E20" s="474" t="s">
        <v>69</v>
      </c>
      <c r="F20" s="410"/>
      <c r="G20" s="2"/>
      <c r="H20" s="474">
        <f t="shared" ref="H20" si="15">F20+G20</f>
        <v>0</v>
      </c>
      <c r="I20" s="467"/>
      <c r="J20" s="474">
        <f t="shared" ref="J20" si="16">H20-I20</f>
        <v>0</v>
      </c>
      <c r="K20" s="409" t="e">
        <f t="shared" ref="K20" si="17">I20/H20</f>
        <v>#DIV/0!</v>
      </c>
    </row>
    <row r="21" spans="1:11">
      <c r="A21" s="482" t="s">
        <v>433</v>
      </c>
      <c r="B21" s="410"/>
      <c r="C21" s="465" t="s">
        <v>446</v>
      </c>
      <c r="D21" s="410">
        <v>960125</v>
      </c>
      <c r="E21" s="475" t="s">
        <v>69</v>
      </c>
      <c r="F21" s="410"/>
      <c r="G21" s="2"/>
      <c r="H21" s="475">
        <f t="shared" ref="H21" si="18">F21+G21</f>
        <v>0</v>
      </c>
      <c r="I21" s="467"/>
      <c r="J21" s="475">
        <f t="shared" ref="J21" si="19">H21-I21</f>
        <v>0</v>
      </c>
      <c r="K21" s="409" t="e">
        <f t="shared" ref="K21" si="20">I21/H21</f>
        <v>#DIV/0!</v>
      </c>
    </row>
    <row r="22" spans="1:11">
      <c r="A22" s="482" t="s">
        <v>433</v>
      </c>
      <c r="B22" s="410"/>
      <c r="C22" s="465" t="s">
        <v>424</v>
      </c>
      <c r="D22" s="410">
        <v>966861</v>
      </c>
      <c r="E22" s="475" t="s">
        <v>69</v>
      </c>
      <c r="F22" s="410"/>
      <c r="G22" s="2"/>
      <c r="H22" s="475">
        <f t="shared" ref="H22" si="21">F22+G22</f>
        <v>0</v>
      </c>
      <c r="I22" s="467"/>
      <c r="J22" s="475">
        <f t="shared" ref="J22" si="22">H22-I22</f>
        <v>0</v>
      </c>
      <c r="K22" s="409" t="e">
        <f t="shared" ref="K22" si="23">I22/H22</f>
        <v>#DIV/0!</v>
      </c>
    </row>
    <row r="23" spans="1:11">
      <c r="A23" s="482" t="s">
        <v>433</v>
      </c>
      <c r="B23" s="410"/>
      <c r="C23" s="465" t="s">
        <v>447</v>
      </c>
      <c r="D23" s="410">
        <v>963982</v>
      </c>
      <c r="E23" s="476" t="s">
        <v>69</v>
      </c>
      <c r="F23" s="410"/>
      <c r="G23" s="2"/>
      <c r="H23" s="476">
        <f t="shared" ref="H23" si="24">F23+G23</f>
        <v>0</v>
      </c>
      <c r="I23" s="467"/>
      <c r="J23" s="476">
        <f t="shared" ref="J23" si="25">H23-I23</f>
        <v>0</v>
      </c>
      <c r="K23" s="409" t="e">
        <f t="shared" ref="K23" si="26">I23/H23</f>
        <v>#DIV/0!</v>
      </c>
    </row>
    <row r="24" spans="1:11">
      <c r="A24" s="482" t="s">
        <v>433</v>
      </c>
      <c r="B24" s="410"/>
      <c r="C24" s="465" t="s">
        <v>448</v>
      </c>
      <c r="D24" s="410">
        <v>966729</v>
      </c>
      <c r="E24" s="476" t="s">
        <v>69</v>
      </c>
      <c r="F24" s="410"/>
      <c r="G24" s="2"/>
      <c r="H24" s="476">
        <f t="shared" ref="H24" si="27">F24+G24</f>
        <v>0</v>
      </c>
      <c r="I24" s="467"/>
      <c r="J24" s="476">
        <f t="shared" ref="J24" si="28">H24-I24</f>
        <v>0</v>
      </c>
      <c r="K24" s="409" t="e">
        <f t="shared" ref="K24" si="29">I24/H24</f>
        <v>#DIV/0!</v>
      </c>
    </row>
    <row r="25" spans="1:11">
      <c r="A25" s="482" t="s">
        <v>433</v>
      </c>
      <c r="B25" s="410"/>
      <c r="C25" s="465" t="s">
        <v>531</v>
      </c>
      <c r="D25" s="410">
        <v>965724</v>
      </c>
      <c r="E25" s="481" t="s">
        <v>69</v>
      </c>
      <c r="F25" s="410"/>
      <c r="G25" s="2"/>
      <c r="H25" s="481">
        <f t="shared" ref="H25" si="30">F25+G25</f>
        <v>0</v>
      </c>
      <c r="I25" s="467"/>
      <c r="J25" s="481">
        <f t="shared" ref="J25" si="31">H25-I25</f>
        <v>0</v>
      </c>
      <c r="K25" s="409" t="e">
        <f t="shared" ref="K25" si="32">I25/H25</f>
        <v>#DIV/0!</v>
      </c>
    </row>
    <row r="26" spans="1:11">
      <c r="A26" s="483" t="s">
        <v>433</v>
      </c>
      <c r="B26" s="410"/>
      <c r="C26" s="465" t="s">
        <v>533</v>
      </c>
      <c r="D26" s="410">
        <v>966009</v>
      </c>
      <c r="E26" s="483" t="s">
        <v>69</v>
      </c>
      <c r="F26" s="410"/>
      <c r="G26" s="2"/>
      <c r="H26" s="483">
        <f t="shared" ref="H26" si="33">F26+G26</f>
        <v>0</v>
      </c>
      <c r="I26" s="467"/>
      <c r="J26" s="483">
        <f t="shared" ref="J26" si="34">H26-I26</f>
        <v>0</v>
      </c>
      <c r="K26" s="409" t="e">
        <f t="shared" ref="K26" si="35">I26/H26</f>
        <v>#DIV/0!</v>
      </c>
    </row>
    <row r="27" spans="1:11">
      <c r="A27" s="483" t="s">
        <v>433</v>
      </c>
      <c r="B27" s="410"/>
      <c r="C27" s="465" t="s">
        <v>534</v>
      </c>
      <c r="D27" s="410">
        <v>966183</v>
      </c>
      <c r="E27" s="483" t="s">
        <v>69</v>
      </c>
      <c r="F27" s="410"/>
      <c r="G27" s="2"/>
      <c r="H27" s="483">
        <f t="shared" ref="H27" si="36">F27+G27</f>
        <v>0</v>
      </c>
      <c r="I27" s="467"/>
      <c r="J27" s="483">
        <f t="shared" ref="J27" si="37">H27-I27</f>
        <v>0</v>
      </c>
      <c r="K27" s="409" t="e">
        <f t="shared" ref="K27" si="38">I27/H27</f>
        <v>#DIV/0!</v>
      </c>
    </row>
    <row r="28" spans="1:11">
      <c r="A28" s="410" t="s">
        <v>433</v>
      </c>
      <c r="B28" s="410"/>
      <c r="C28" s="464" t="s">
        <v>641</v>
      </c>
      <c r="D28" s="410">
        <v>965856</v>
      </c>
      <c r="E28" s="506" t="s">
        <v>69</v>
      </c>
      <c r="F28" s="410"/>
      <c r="G28" s="2"/>
      <c r="H28" s="410">
        <f>F28+G28</f>
        <v>0</v>
      </c>
      <c r="I28" s="467"/>
      <c r="J28" s="410">
        <f>H28-I28</f>
        <v>0</v>
      </c>
      <c r="K28" s="507" t="e">
        <f>I28/H28</f>
        <v>#DIV/0!</v>
      </c>
    </row>
    <row r="29" spans="1:11">
      <c r="A29" s="410" t="s">
        <v>433</v>
      </c>
      <c r="B29" s="410"/>
      <c r="C29" s="464" t="s">
        <v>448</v>
      </c>
      <c r="D29" s="410">
        <v>966729</v>
      </c>
      <c r="E29" s="506" t="s">
        <v>69</v>
      </c>
      <c r="F29" s="410"/>
      <c r="G29" s="2"/>
      <c r="H29" s="410">
        <f>F29+G29</f>
        <v>0</v>
      </c>
      <c r="I29" s="382"/>
      <c r="J29" s="410">
        <f>H29-I29</f>
        <v>0</v>
      </c>
      <c r="K29" s="507" t="e">
        <f>I29/H29</f>
        <v>#DIV/0!</v>
      </c>
    </row>
    <row r="30" spans="1:11">
      <c r="A30" s="410" t="s">
        <v>433</v>
      </c>
      <c r="B30" s="410"/>
      <c r="C30" s="464" t="s">
        <v>648</v>
      </c>
      <c r="D30" s="410">
        <v>954647</v>
      </c>
      <c r="E30" s="514" t="s">
        <v>69</v>
      </c>
      <c r="F30" s="410"/>
      <c r="G30" s="2"/>
      <c r="H30" s="410">
        <f>F30+G30</f>
        <v>0</v>
      </c>
      <c r="I30" s="2"/>
      <c r="J30" s="410">
        <f>H30-I30</f>
        <v>0</v>
      </c>
      <c r="K30" s="507" t="e">
        <f>I30/H30</f>
        <v>#DIV/0!</v>
      </c>
    </row>
    <row r="31" spans="1:11">
      <c r="F31" s="508">
        <f>SUM(F7:F30)</f>
        <v>0</v>
      </c>
      <c r="I31" s="523">
        <f>SUM(I7:I30)</f>
        <v>0</v>
      </c>
    </row>
  </sheetData>
  <mergeCells count="2">
    <mergeCell ref="B2:K2"/>
    <mergeCell ref="B3:K3"/>
  </mergeCells>
  <conditionalFormatting sqref="K7:K30">
    <cfRule type="cellIs" dxfId="0" priority="1" operator="greaterThan">
      <formula>0.9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5"/>
  <sheetViews>
    <sheetView topLeftCell="C1" zoomScale="70" zoomScaleNormal="70" workbookViewId="0">
      <pane ySplit="1" topLeftCell="A2" activePane="bottomLeft" state="frozen"/>
      <selection pane="bottomLeft" activeCell="H23" sqref="H23"/>
    </sheetView>
  </sheetViews>
  <sheetFormatPr baseColWidth="10" defaultColWidth="14.42578125" defaultRowHeight="15.75" customHeight="1"/>
  <cols>
    <col min="1" max="1" width="28.28515625" style="365" customWidth="1"/>
    <col min="2" max="2" width="22.85546875" style="365" customWidth="1"/>
    <col min="3" max="3" width="6.85546875" style="365" customWidth="1"/>
    <col min="4" max="4" width="17.5703125" style="365" customWidth="1"/>
    <col min="5" max="5" width="45.28515625" style="365" customWidth="1"/>
    <col min="6" max="6" width="14.140625" style="365" customWidth="1"/>
    <col min="7" max="7" width="16.140625" style="365" customWidth="1"/>
    <col min="8" max="8" width="13.28515625" style="365" customWidth="1"/>
    <col min="9" max="9" width="10.28515625" style="365" customWidth="1"/>
    <col min="10" max="10" width="12.7109375" style="365" customWidth="1"/>
    <col min="11" max="11" width="11.140625" style="365" customWidth="1"/>
    <col min="12" max="12" width="11" style="365" customWidth="1"/>
    <col min="13" max="13" width="10" style="372" customWidth="1"/>
    <col min="14" max="14" width="15.28515625" style="348" customWidth="1"/>
    <col min="15" max="15" width="14.42578125" style="505"/>
    <col min="16" max="16384" width="14.42578125" style="365"/>
  </cols>
  <sheetData>
    <row r="1" spans="1:17" ht="15.75" customHeight="1">
      <c r="A1" s="370" t="s">
        <v>251</v>
      </c>
      <c r="B1" s="370" t="s">
        <v>252</v>
      </c>
      <c r="C1" s="370" t="s">
        <v>58</v>
      </c>
      <c r="D1" s="370" t="s">
        <v>253</v>
      </c>
      <c r="E1" s="370" t="s">
        <v>254</v>
      </c>
      <c r="F1" s="370" t="s">
        <v>255</v>
      </c>
      <c r="G1" s="370" t="s">
        <v>256</v>
      </c>
      <c r="H1" s="370" t="s">
        <v>129</v>
      </c>
      <c r="I1" s="370" t="s">
        <v>257</v>
      </c>
      <c r="J1" s="370" t="s">
        <v>258</v>
      </c>
      <c r="K1" s="370" t="s">
        <v>127</v>
      </c>
      <c r="L1" s="370" t="s">
        <v>10</v>
      </c>
      <c r="M1" s="376" t="s">
        <v>259</v>
      </c>
      <c r="N1" s="347" t="s">
        <v>260</v>
      </c>
      <c r="O1" s="503" t="s">
        <v>261</v>
      </c>
      <c r="P1" s="503" t="s">
        <v>638</v>
      </c>
      <c r="Q1" s="503" t="s">
        <v>639</v>
      </c>
    </row>
    <row r="2" spans="1:17" ht="15">
      <c r="A2" s="371" t="s">
        <v>90</v>
      </c>
      <c r="B2" s="371" t="s">
        <v>91</v>
      </c>
      <c r="C2" s="371" t="s">
        <v>68</v>
      </c>
      <c r="D2" s="371" t="s">
        <v>92</v>
      </c>
      <c r="E2" s="371" t="str">
        <f>+'Merluza común Artesanal'!E7</f>
        <v>AREA NORTE</v>
      </c>
      <c r="F2" s="371" t="s">
        <v>94</v>
      </c>
      <c r="G2" s="371" t="s">
        <v>94</v>
      </c>
      <c r="H2" s="374">
        <f>'Merluza común Artesanal'!G7</f>
        <v>2.121</v>
      </c>
      <c r="I2" s="374">
        <f>'Merluza común Artesanal'!H7</f>
        <v>0</v>
      </c>
      <c r="J2" s="374">
        <f>'Merluza común Artesanal'!I7</f>
        <v>2.121</v>
      </c>
      <c r="K2" s="374">
        <f>'Merluza común Artesanal'!J7</f>
        <v>0</v>
      </c>
      <c r="L2" s="374">
        <f>'Merluza común Artesanal'!K7</f>
        <v>2.121</v>
      </c>
      <c r="M2" s="478">
        <f>'Merluza común Artesanal'!L7</f>
        <v>0</v>
      </c>
      <c r="N2" s="350" t="str">
        <f>'Merluza común Artesanal'!M7</f>
        <v xml:space="preserve"> -</v>
      </c>
      <c r="O2" s="504">
        <f>Resumen_año!$C$5</f>
        <v>43868</v>
      </c>
      <c r="P2" s="365">
        <v>2019</v>
      </c>
    </row>
    <row r="3" spans="1:17" ht="15">
      <c r="A3" s="371" t="s">
        <v>90</v>
      </c>
      <c r="B3" s="371" t="s">
        <v>91</v>
      </c>
      <c r="C3" s="371" t="s">
        <v>68</v>
      </c>
      <c r="D3" s="371" t="s">
        <v>92</v>
      </c>
      <c r="E3" s="371" t="str">
        <f>+'Merluza común Artesanal'!E7</f>
        <v>AREA NORTE</v>
      </c>
      <c r="F3" s="371" t="s">
        <v>95</v>
      </c>
      <c r="G3" s="371" t="s">
        <v>96</v>
      </c>
      <c r="H3" s="374">
        <f>'Merluza común Artesanal'!G8</f>
        <v>9.9280000000000008</v>
      </c>
      <c r="I3" s="374">
        <f>'Merluza común Artesanal'!H8</f>
        <v>0</v>
      </c>
      <c r="J3" s="374">
        <f>'Merluza común Artesanal'!I8</f>
        <v>12.049000000000001</v>
      </c>
      <c r="K3" s="374">
        <f>'Merluza común Artesanal'!J8</f>
        <v>0</v>
      </c>
      <c r="L3" s="374">
        <f>'Merluza común Artesanal'!K8</f>
        <v>12.049000000000001</v>
      </c>
      <c r="M3" s="478">
        <f>'Merluza común Artesanal'!L8</f>
        <v>0</v>
      </c>
      <c r="N3" s="350" t="str">
        <f>'Merluza común Artesanal'!M8</f>
        <v xml:space="preserve"> -</v>
      </c>
      <c r="O3" s="504">
        <f>Resumen_año!$C$5</f>
        <v>43868</v>
      </c>
      <c r="P3" s="365">
        <v>2019</v>
      </c>
    </row>
    <row r="4" spans="1:17" ht="15">
      <c r="A4" s="371" t="s">
        <v>90</v>
      </c>
      <c r="B4" s="371" t="s">
        <v>91</v>
      </c>
      <c r="C4" s="371" t="s">
        <v>68</v>
      </c>
      <c r="D4" s="371" t="s">
        <v>92</v>
      </c>
      <c r="E4" s="371" t="str">
        <f>+'Merluza común Artesanal'!E7</f>
        <v>AREA NORTE</v>
      </c>
      <c r="F4" s="371" t="s">
        <v>97</v>
      </c>
      <c r="G4" s="371" t="s">
        <v>98</v>
      </c>
      <c r="H4" s="374">
        <f>'Merluza común Artesanal'!G9</f>
        <v>12.048999999999999</v>
      </c>
      <c r="I4" s="374">
        <f>'Merluza común Artesanal'!H9</f>
        <v>0</v>
      </c>
      <c r="J4" s="374">
        <f>'Merluza común Artesanal'!I9</f>
        <v>24.097999999999999</v>
      </c>
      <c r="K4" s="374">
        <f>'Merluza común Artesanal'!J9</f>
        <v>0</v>
      </c>
      <c r="L4" s="374">
        <f>'Merluza común Artesanal'!K9</f>
        <v>24.097999999999999</v>
      </c>
      <c r="M4" s="478">
        <f>'Merluza común Artesanal'!L9</f>
        <v>0</v>
      </c>
      <c r="N4" s="350" t="str">
        <f>'Merluza común Artesanal'!M9</f>
        <v xml:space="preserve"> -</v>
      </c>
      <c r="O4" s="504">
        <f>Resumen_año!$C$5</f>
        <v>43868</v>
      </c>
      <c r="P4" s="365">
        <v>2019</v>
      </c>
    </row>
    <row r="5" spans="1:17" ht="15">
      <c r="A5" s="371" t="s">
        <v>90</v>
      </c>
      <c r="B5" s="371" t="s">
        <v>91</v>
      </c>
      <c r="C5" s="371" t="s">
        <v>68</v>
      </c>
      <c r="D5" s="371" t="s">
        <v>92</v>
      </c>
      <c r="E5" s="371" t="str">
        <f>+'Merluza común Artesanal'!E7</f>
        <v>AREA NORTE</v>
      </c>
      <c r="F5" s="371" t="s">
        <v>94</v>
      </c>
      <c r="G5" s="371" t="s">
        <v>98</v>
      </c>
      <c r="H5" s="374">
        <f>'Merluza común Artesanal'!N7</f>
        <v>24.097999999999999</v>
      </c>
      <c r="I5" s="374">
        <f>'Merluza común Artesanal'!O7</f>
        <v>0</v>
      </c>
      <c r="J5" s="374">
        <f>'Merluza común Artesanal'!P7</f>
        <v>24.097999999999999</v>
      </c>
      <c r="K5" s="374">
        <f>'Merluza común Artesanal'!Q7</f>
        <v>0</v>
      </c>
      <c r="L5" s="374">
        <f>'Merluza común Artesanal'!R7</f>
        <v>24.097999999999999</v>
      </c>
      <c r="M5" s="478">
        <f>'Merluza común Artesanal'!S7</f>
        <v>0</v>
      </c>
      <c r="N5" s="350" t="s">
        <v>262</v>
      </c>
      <c r="O5" s="504">
        <f>Resumen_año!$C$5</f>
        <v>43868</v>
      </c>
      <c r="P5" s="365">
        <v>2019</v>
      </c>
    </row>
    <row r="6" spans="1:17" ht="15">
      <c r="A6" s="371" t="s">
        <v>90</v>
      </c>
      <c r="B6" s="371" t="s">
        <v>91</v>
      </c>
      <c r="C6" s="371" t="s">
        <v>68</v>
      </c>
      <c r="D6" s="371" t="s">
        <v>92</v>
      </c>
      <c r="E6" s="371" t="e">
        <f>+'Merluza común Artesanal'!#REF!</f>
        <v>#REF!</v>
      </c>
      <c r="F6" s="371" t="s">
        <v>94</v>
      </c>
      <c r="G6" s="371" t="s">
        <v>94</v>
      </c>
      <c r="H6" s="374" t="e">
        <f>'Merluza común Artesanal'!#REF!</f>
        <v>#REF!</v>
      </c>
      <c r="I6" s="374" t="e">
        <f>'Merluza común Artesanal'!#REF!</f>
        <v>#REF!</v>
      </c>
      <c r="J6" s="374" t="e">
        <f>'Merluza común Artesanal'!#REF!</f>
        <v>#REF!</v>
      </c>
      <c r="K6" s="374" t="e">
        <f>'Merluza común Artesanal'!#REF!</f>
        <v>#REF!</v>
      </c>
      <c r="L6" s="374" t="e">
        <f>'Merluza común Artesanal'!#REF!</f>
        <v>#REF!</v>
      </c>
      <c r="M6" s="478" t="e">
        <f>'Merluza común Artesanal'!#REF!</f>
        <v>#REF!</v>
      </c>
      <c r="N6" s="501" t="e">
        <f>'Merluza común Artesanal'!#REF!</f>
        <v>#REF!</v>
      </c>
      <c r="O6" s="504">
        <f>Resumen_año!$C$5</f>
        <v>43868</v>
      </c>
      <c r="P6" s="365">
        <v>2019</v>
      </c>
    </row>
    <row r="7" spans="1:17" ht="15">
      <c r="A7" s="371" t="s">
        <v>90</v>
      </c>
      <c r="B7" s="371" t="s">
        <v>91</v>
      </c>
      <c r="C7" s="371" t="s">
        <v>68</v>
      </c>
      <c r="D7" s="371" t="s">
        <v>107</v>
      </c>
      <c r="E7" s="371" t="str">
        <f>+'Merluza común Artesanal'!E10</f>
        <v>A.G PESCADORES ARTESANALES, BUZOS Y MARISCADORES DE COQUIMBO RAG 55-4</v>
      </c>
      <c r="F7" s="371" t="s">
        <v>94</v>
      </c>
      <c r="G7" s="371" t="s">
        <v>94</v>
      </c>
      <c r="H7" s="374">
        <f>'Merluza común Artesanal'!G10</f>
        <v>31.745000000000001</v>
      </c>
      <c r="I7" s="374">
        <f>'Merluza común Artesanal'!H10</f>
        <v>0</v>
      </c>
      <c r="J7" s="374">
        <f>'Merluza común Artesanal'!I10</f>
        <v>31.745000000000001</v>
      </c>
      <c r="K7" s="374">
        <f>'Merluza común Artesanal'!J10</f>
        <v>1.65</v>
      </c>
      <c r="L7" s="374">
        <f>'Merluza común Artesanal'!K10</f>
        <v>30.095000000000002</v>
      </c>
      <c r="M7" s="478">
        <f>'Merluza común Artesanal'!L10</f>
        <v>5.197668924240037E-2</v>
      </c>
      <c r="N7" s="501" t="str">
        <f>'Merluza común Artesanal'!M10</f>
        <v xml:space="preserve"> -</v>
      </c>
      <c r="O7" s="504">
        <f>Resumen_año!$C$5</f>
        <v>43868</v>
      </c>
      <c r="P7" s="365">
        <v>2019</v>
      </c>
    </row>
    <row r="8" spans="1:17" ht="15">
      <c r="A8" s="371" t="s">
        <v>90</v>
      </c>
      <c r="B8" s="371" t="s">
        <v>91</v>
      </c>
      <c r="C8" s="371" t="s">
        <v>68</v>
      </c>
      <c r="D8" s="371" t="s">
        <v>107</v>
      </c>
      <c r="E8" s="371" t="str">
        <f>+'Merluza común Artesanal'!E10</f>
        <v>A.G PESCADORES ARTESANALES, BUZOS Y MARISCADORES DE COQUIMBO RAG 55-4</v>
      </c>
      <c r="F8" s="371" t="s">
        <v>95</v>
      </c>
      <c r="G8" s="371" t="s">
        <v>96</v>
      </c>
      <c r="H8" s="374">
        <f>'Merluza común Artesanal'!G11</f>
        <v>148.62200000000001</v>
      </c>
      <c r="I8" s="374">
        <f>'Merluza común Artesanal'!H11</f>
        <v>0</v>
      </c>
      <c r="J8" s="374">
        <f>'Merluza común Artesanal'!I11</f>
        <v>178.71700000000001</v>
      </c>
      <c r="K8" s="374">
        <f>'Merluza común Artesanal'!J11</f>
        <v>1.71</v>
      </c>
      <c r="L8" s="374">
        <f>'Merluza común Artesanal'!K11</f>
        <v>177.00700000000001</v>
      </c>
      <c r="M8" s="478">
        <f>'Merluza común Artesanal'!L11</f>
        <v>9.568200003357263E-3</v>
      </c>
      <c r="N8" s="501" t="str">
        <f>'Merluza común Artesanal'!M11</f>
        <v xml:space="preserve"> -</v>
      </c>
      <c r="O8" s="504">
        <f>Resumen_año!$C$5</f>
        <v>43868</v>
      </c>
      <c r="P8" s="365">
        <v>2019</v>
      </c>
    </row>
    <row r="9" spans="1:17" ht="15">
      <c r="A9" s="371" t="s">
        <v>90</v>
      </c>
      <c r="B9" s="371" t="s">
        <v>91</v>
      </c>
      <c r="C9" s="371" t="s">
        <v>68</v>
      </c>
      <c r="D9" s="371" t="s">
        <v>107</v>
      </c>
      <c r="E9" s="371" t="str">
        <f>+'Merluza común Artesanal'!E10</f>
        <v>A.G PESCADORES ARTESANALES, BUZOS Y MARISCADORES DE COQUIMBO RAG 55-4</v>
      </c>
      <c r="F9" s="371" t="s">
        <v>97</v>
      </c>
      <c r="G9" s="371" t="s">
        <v>98</v>
      </c>
      <c r="H9" s="374">
        <f>'Merluza común Artesanal'!G12</f>
        <v>180.36799999999999</v>
      </c>
      <c r="I9" s="374">
        <f>'Merluza común Artesanal'!H12</f>
        <v>0</v>
      </c>
      <c r="J9" s="374">
        <f>'Merluza común Artesanal'!I12</f>
        <v>357.375</v>
      </c>
      <c r="K9" s="374">
        <f>'Merluza común Artesanal'!J12</f>
        <v>0</v>
      </c>
      <c r="L9" s="374">
        <f>'Merluza común Artesanal'!K12</f>
        <v>357.375</v>
      </c>
      <c r="M9" s="478">
        <f>'Merluza común Artesanal'!L12</f>
        <v>0</v>
      </c>
      <c r="N9" s="501" t="str">
        <f>'Merluza común Artesanal'!M12</f>
        <v xml:space="preserve"> -</v>
      </c>
      <c r="O9" s="504">
        <f>Resumen_año!$C$5</f>
        <v>43868</v>
      </c>
      <c r="P9" s="365">
        <v>2019</v>
      </c>
    </row>
    <row r="10" spans="1:17" ht="15">
      <c r="A10" s="371" t="s">
        <v>90</v>
      </c>
      <c r="B10" s="371" t="s">
        <v>91</v>
      </c>
      <c r="C10" s="371" t="s">
        <v>68</v>
      </c>
      <c r="D10" s="371" t="s">
        <v>107</v>
      </c>
      <c r="E10" s="371" t="str">
        <f>+'Merluza común Artesanal'!E10</f>
        <v>A.G PESCADORES ARTESANALES, BUZOS Y MARISCADORES DE COQUIMBO RAG 55-4</v>
      </c>
      <c r="F10" s="371" t="s">
        <v>94</v>
      </c>
      <c r="G10" s="371" t="s">
        <v>98</v>
      </c>
      <c r="H10" s="374">
        <f>'Merluza común Artesanal'!N10</f>
        <v>360.73500000000001</v>
      </c>
      <c r="I10" s="374">
        <f>'Merluza común Artesanal'!O10</f>
        <v>0</v>
      </c>
      <c r="J10" s="374">
        <f>'Merluza común Artesanal'!P10</f>
        <v>360.73500000000001</v>
      </c>
      <c r="K10" s="374">
        <f>'Merluza común Artesanal'!Q10</f>
        <v>3.36</v>
      </c>
      <c r="L10" s="374">
        <f>'Merluza común Artesanal'!R10</f>
        <v>357.375</v>
      </c>
      <c r="M10" s="478">
        <f>'Merluza común Artesanal'!S10</f>
        <v>9.3143166036009813E-3</v>
      </c>
      <c r="N10" s="350" t="s">
        <v>262</v>
      </c>
      <c r="O10" s="504">
        <f>Resumen_año!$C$5</f>
        <v>43868</v>
      </c>
      <c r="P10" s="365">
        <v>2019</v>
      </c>
    </row>
    <row r="11" spans="1:17" ht="15">
      <c r="A11" s="371" t="s">
        <v>90</v>
      </c>
      <c r="B11" s="371" t="s">
        <v>91</v>
      </c>
      <c r="C11" s="371" t="s">
        <v>68</v>
      </c>
      <c r="D11" s="371" t="s">
        <v>107</v>
      </c>
      <c r="E11" s="371" t="str">
        <f>+'Merluza común Artesanal'!E13</f>
        <v>A.G PESCADORES ARTESANALES, BUZOS Y MARISCADORES DE GUANAQUEROS RAG 51-4</v>
      </c>
      <c r="F11" s="371" t="s">
        <v>94</v>
      </c>
      <c r="G11" s="371" t="s">
        <v>94</v>
      </c>
      <c r="H11" s="374">
        <f>'Merluza común Artesanal'!G13</f>
        <v>1.091</v>
      </c>
      <c r="I11" s="374">
        <f>'Merluza común Artesanal'!H13</f>
        <v>0</v>
      </c>
      <c r="J11" s="374">
        <f>'Merluza común Artesanal'!I13</f>
        <v>1.091</v>
      </c>
      <c r="K11" s="374">
        <f>'Merluza común Artesanal'!J13</f>
        <v>0.03</v>
      </c>
      <c r="L11" s="374">
        <f>'Merluza común Artesanal'!K13</f>
        <v>1.0609999999999999</v>
      </c>
      <c r="M11" s="478">
        <f>'Merluza común Artesanal'!S11</f>
        <v>0</v>
      </c>
      <c r="N11" s="350" t="s">
        <v>262</v>
      </c>
      <c r="O11" s="504">
        <f>Resumen_año!$C$5</f>
        <v>43868</v>
      </c>
      <c r="P11" s="365">
        <v>2019</v>
      </c>
    </row>
    <row r="12" spans="1:17" ht="15">
      <c r="A12" s="371" t="s">
        <v>90</v>
      </c>
      <c r="B12" s="371" t="s">
        <v>91</v>
      </c>
      <c r="C12" s="371" t="s">
        <v>68</v>
      </c>
      <c r="D12" s="371" t="s">
        <v>107</v>
      </c>
      <c r="E12" s="371" t="str">
        <f>+'Merluza común Artesanal'!E13</f>
        <v>A.G PESCADORES ARTESANALES, BUZOS Y MARISCADORES DE GUANAQUEROS RAG 51-4</v>
      </c>
      <c r="F12" s="371" t="s">
        <v>95</v>
      </c>
      <c r="G12" s="371" t="s">
        <v>96</v>
      </c>
      <c r="H12" s="374">
        <f>'Merluza común Artesanal'!G14</f>
        <v>5.1059999999999999</v>
      </c>
      <c r="I12" s="374">
        <f>'Merluza común Artesanal'!H14</f>
        <v>0</v>
      </c>
      <c r="J12" s="374">
        <f>'Merluza común Artesanal'!I14</f>
        <v>6.1669999999999998</v>
      </c>
      <c r="K12" s="374">
        <f>'Merluza común Artesanal'!J14</f>
        <v>0</v>
      </c>
      <c r="L12" s="374">
        <f>'Merluza común Artesanal'!K14</f>
        <v>6.1669999999999998</v>
      </c>
      <c r="M12" s="478">
        <f>'Merluza común Artesanal'!S12</f>
        <v>0</v>
      </c>
      <c r="N12" s="350" t="s">
        <v>262</v>
      </c>
      <c r="O12" s="504">
        <f>Resumen_año!$C$5</f>
        <v>43868</v>
      </c>
      <c r="P12" s="365">
        <v>2019</v>
      </c>
    </row>
    <row r="13" spans="1:17" ht="15">
      <c r="A13" s="371" t="s">
        <v>90</v>
      </c>
      <c r="B13" s="371" t="s">
        <v>91</v>
      </c>
      <c r="C13" s="371" t="s">
        <v>68</v>
      </c>
      <c r="D13" s="371" t="s">
        <v>107</v>
      </c>
      <c r="E13" s="371" t="str">
        <f>+'Merluza común Artesanal'!E13</f>
        <v>A.G PESCADORES ARTESANALES, BUZOS Y MARISCADORES DE GUANAQUEROS RAG 51-4</v>
      </c>
      <c r="F13" s="371" t="s">
        <v>97</v>
      </c>
      <c r="G13" s="371" t="s">
        <v>98</v>
      </c>
      <c r="H13" s="374">
        <f>'Merluza común Artesanal'!G15</f>
        <v>6.1970000000000001</v>
      </c>
      <c r="I13" s="374">
        <f>'Merluza común Artesanal'!H15</f>
        <v>0</v>
      </c>
      <c r="J13" s="374">
        <f>'Merluza común Artesanal'!I15</f>
        <v>12.364000000000001</v>
      </c>
      <c r="K13" s="374">
        <f>'Merluza común Artesanal'!J15</f>
        <v>0</v>
      </c>
      <c r="L13" s="374">
        <f>'Merluza común Artesanal'!K15</f>
        <v>12.364000000000001</v>
      </c>
      <c r="M13" s="478">
        <f>'Merluza común Artesanal'!S13</f>
        <v>2.4205260609972568E-3</v>
      </c>
      <c r="N13" s="350" t="s">
        <v>262</v>
      </c>
      <c r="O13" s="504">
        <f>Resumen_año!$C$5</f>
        <v>43868</v>
      </c>
      <c r="P13" s="365">
        <v>2019</v>
      </c>
    </row>
    <row r="14" spans="1:17" ht="15">
      <c r="A14" s="371" t="s">
        <v>90</v>
      </c>
      <c r="B14" s="371" t="s">
        <v>91</v>
      </c>
      <c r="C14" s="371" t="s">
        <v>68</v>
      </c>
      <c r="D14" s="371" t="s">
        <v>107</v>
      </c>
      <c r="E14" s="371" t="str">
        <f>+'Merluza común Artesanal'!E13</f>
        <v>A.G PESCADORES ARTESANALES, BUZOS Y MARISCADORES DE GUANAQUEROS RAG 51-4</v>
      </c>
      <c r="F14" s="371" t="s">
        <v>94</v>
      </c>
      <c r="G14" s="371" t="s">
        <v>98</v>
      </c>
      <c r="H14" s="374">
        <f>'Merluza común Artesanal'!N13</f>
        <v>12.394</v>
      </c>
      <c r="I14" s="374">
        <f>'Merluza común Artesanal'!O13</f>
        <v>0</v>
      </c>
      <c r="J14" s="374">
        <f>'Merluza común Artesanal'!P13</f>
        <v>12.394</v>
      </c>
      <c r="K14" s="374">
        <f>'Merluza común Artesanal'!Q13</f>
        <v>0.03</v>
      </c>
      <c r="L14" s="374">
        <f>'Merluza común Artesanal'!R13</f>
        <v>12.364000000000001</v>
      </c>
      <c r="M14" s="362">
        <f>'Merluza común Artesanal'!S13</f>
        <v>2.4205260609972568E-3</v>
      </c>
      <c r="N14" s="350" t="s">
        <v>262</v>
      </c>
      <c r="O14" s="504">
        <f>Resumen_año!$C$5</f>
        <v>43868</v>
      </c>
      <c r="P14" s="365">
        <v>2019</v>
      </c>
    </row>
    <row r="15" spans="1:17" ht="15">
      <c r="A15" s="371" t="s">
        <v>90</v>
      </c>
      <c r="B15" s="371" t="s">
        <v>91</v>
      </c>
      <c r="C15" s="371" t="s">
        <v>68</v>
      </c>
      <c r="D15" s="371" t="s">
        <v>409</v>
      </c>
      <c r="E15" s="371" t="str">
        <f>+'Merluza común Artesanal'!E16</f>
        <v>RESIDUAL CENTRO</v>
      </c>
      <c r="F15" s="371" t="s">
        <v>94</v>
      </c>
      <c r="G15" s="371" t="s">
        <v>94</v>
      </c>
      <c r="H15" s="374">
        <f>'Merluza común Artesanal'!G16</f>
        <v>12.725</v>
      </c>
      <c r="I15" s="374">
        <f>'Merluza común Artesanal'!H16</f>
        <v>0</v>
      </c>
      <c r="J15" s="374">
        <f>'Merluza común Artesanal'!I16</f>
        <v>12.725</v>
      </c>
      <c r="K15" s="374">
        <f>'Merluza común Artesanal'!J16</f>
        <v>0.14499999999999999</v>
      </c>
      <c r="L15" s="374">
        <f>'Merluza común Artesanal'!K16</f>
        <v>12.58</v>
      </c>
      <c r="M15" s="362">
        <f>'Merluza común Artesanal'!L16</f>
        <v>1.1394891944990177E-2</v>
      </c>
      <c r="N15" s="350" t="str">
        <f>'Merluza común Artesanal'!M16</f>
        <v xml:space="preserve"> -</v>
      </c>
      <c r="O15" s="504">
        <f>Resumen_año!$C$5</f>
        <v>43868</v>
      </c>
      <c r="P15" s="365">
        <v>2019</v>
      </c>
    </row>
    <row r="16" spans="1:17" ht="15">
      <c r="A16" s="371" t="s">
        <v>90</v>
      </c>
      <c r="B16" s="371" t="s">
        <v>91</v>
      </c>
      <c r="C16" s="371" t="s">
        <v>68</v>
      </c>
      <c r="D16" s="371" t="s">
        <v>409</v>
      </c>
      <c r="E16" s="371" t="str">
        <f>+'Merluza común Artesanal'!E16</f>
        <v>RESIDUAL CENTRO</v>
      </c>
      <c r="F16" s="371" t="s">
        <v>95</v>
      </c>
      <c r="G16" s="371" t="s">
        <v>96</v>
      </c>
      <c r="H16" s="374">
        <f>'Merluza común Artesanal'!G17</f>
        <v>59.58</v>
      </c>
      <c r="I16" s="374">
        <f>'Merluza común Artesanal'!H17</f>
        <v>0</v>
      </c>
      <c r="J16" s="374">
        <f>'Merluza común Artesanal'!I17</f>
        <v>72.16</v>
      </c>
      <c r="K16" s="374">
        <f>'Merluza común Artesanal'!J17</f>
        <v>0</v>
      </c>
      <c r="L16" s="374">
        <f>'Merluza común Artesanal'!K17</f>
        <v>72.16</v>
      </c>
      <c r="M16" s="362">
        <f>'Merluza común Artesanal'!L17</f>
        <v>0</v>
      </c>
      <c r="N16" s="350" t="str">
        <f>'Merluza común Artesanal'!M17</f>
        <v xml:space="preserve"> -</v>
      </c>
      <c r="O16" s="504">
        <f>Resumen_año!$C$5</f>
        <v>43868</v>
      </c>
      <c r="P16" s="365">
        <v>2019</v>
      </c>
    </row>
    <row r="17" spans="1:16" ht="15">
      <c r="A17" s="371" t="s">
        <v>90</v>
      </c>
      <c r="B17" s="371" t="s">
        <v>91</v>
      </c>
      <c r="C17" s="371" t="s">
        <v>68</v>
      </c>
      <c r="D17" s="371" t="s">
        <v>409</v>
      </c>
      <c r="E17" s="371" t="str">
        <f>+'Merluza común Artesanal'!E16</f>
        <v>RESIDUAL CENTRO</v>
      </c>
      <c r="F17" s="371" t="s">
        <v>97</v>
      </c>
      <c r="G17" s="371" t="s">
        <v>98</v>
      </c>
      <c r="H17" s="374">
        <f>'Merluza común Artesanal'!G18</f>
        <v>72.305000000000007</v>
      </c>
      <c r="I17" s="374">
        <f>'Merluza común Artesanal'!H18</f>
        <v>0</v>
      </c>
      <c r="J17" s="374">
        <f>'Merluza común Artesanal'!I18</f>
        <v>144.465</v>
      </c>
      <c r="K17" s="374">
        <f>'Merluza común Artesanal'!J18</f>
        <v>0</v>
      </c>
      <c r="L17" s="374">
        <f>'Merluza común Artesanal'!K18</f>
        <v>144.465</v>
      </c>
      <c r="M17" s="362">
        <f>'Merluza común Artesanal'!L18</f>
        <v>0</v>
      </c>
      <c r="N17" s="350" t="str">
        <f>'Merluza común Artesanal'!M18</f>
        <v xml:space="preserve"> -</v>
      </c>
      <c r="O17" s="504">
        <f>Resumen_año!$C$5</f>
        <v>43868</v>
      </c>
      <c r="P17" s="365">
        <v>2019</v>
      </c>
    </row>
    <row r="18" spans="1:16" ht="15">
      <c r="A18" s="371" t="s">
        <v>90</v>
      </c>
      <c r="B18" s="371" t="s">
        <v>91</v>
      </c>
      <c r="C18" s="371" t="s">
        <v>68</v>
      </c>
      <c r="D18" s="371" t="s">
        <v>409</v>
      </c>
      <c r="E18" s="371" t="str">
        <f>+'Merluza común Artesanal'!E16</f>
        <v>RESIDUAL CENTRO</v>
      </c>
      <c r="F18" s="371" t="s">
        <v>94</v>
      </c>
      <c r="G18" s="371" t="s">
        <v>98</v>
      </c>
      <c r="H18" s="374">
        <f>'Merluza común Artesanal'!N16</f>
        <v>144.61000000000001</v>
      </c>
      <c r="I18" s="374">
        <f>'Merluza común Artesanal'!O16</f>
        <v>0</v>
      </c>
      <c r="J18" s="374">
        <f>'Merluza común Artesanal'!P16</f>
        <v>144.61000000000001</v>
      </c>
      <c r="K18" s="374">
        <f>'Merluza común Artesanal'!Q16</f>
        <v>0.14499999999999999</v>
      </c>
      <c r="L18" s="374">
        <f>'Merluza común Artesanal'!R16</f>
        <v>144.465</v>
      </c>
      <c r="M18" s="362">
        <f>'Merluza común Artesanal'!S16</f>
        <v>1.00269690892746E-3</v>
      </c>
      <c r="N18" s="350" t="s">
        <v>262</v>
      </c>
      <c r="O18" s="504">
        <f>Resumen_año!$C$5</f>
        <v>43868</v>
      </c>
      <c r="P18" s="365">
        <v>2019</v>
      </c>
    </row>
    <row r="19" spans="1:16" ht="15">
      <c r="A19" s="371" t="s">
        <v>90</v>
      </c>
      <c r="B19" s="371" t="s">
        <v>91</v>
      </c>
      <c r="C19" s="371" t="s">
        <v>68</v>
      </c>
      <c r="D19" s="371" t="s">
        <v>92</v>
      </c>
      <c r="E19" s="371" t="str">
        <f>+'Merluza común Artesanal'!E19</f>
        <v>AREA SUR</v>
      </c>
      <c r="F19" s="371" t="s">
        <v>94</v>
      </c>
      <c r="G19" s="371" t="s">
        <v>94</v>
      </c>
      <c r="H19" s="374">
        <f>'Merluza común Artesanal'!G19</f>
        <v>7.0720000000000001</v>
      </c>
      <c r="I19" s="374">
        <f>'Merluza común Artesanal'!H19</f>
        <v>0</v>
      </c>
      <c r="J19" s="374">
        <f>'Merluza común Artesanal'!I19</f>
        <v>151.53700000000001</v>
      </c>
      <c r="K19" s="374">
        <f>'Merluza común Artesanal'!J19</f>
        <v>1.635</v>
      </c>
      <c r="L19" s="374">
        <f>'Merluza común Artesanal'!K19</f>
        <v>149.90200000000002</v>
      </c>
      <c r="M19" s="478">
        <f>'Merluza común Artesanal'!L19</f>
        <v>1.0789444162151817E-2</v>
      </c>
      <c r="N19" s="501" t="str">
        <f>'Merluza común Artesanal'!M19</f>
        <v xml:space="preserve"> -</v>
      </c>
      <c r="O19" s="504">
        <f>Resumen_año!$C$5</f>
        <v>43868</v>
      </c>
      <c r="P19" s="365">
        <v>2019</v>
      </c>
    </row>
    <row r="20" spans="1:16" ht="15">
      <c r="A20" s="371" t="s">
        <v>90</v>
      </c>
      <c r="B20" s="371" t="s">
        <v>91</v>
      </c>
      <c r="C20" s="371" t="s">
        <v>68</v>
      </c>
      <c r="D20" s="371" t="s">
        <v>92</v>
      </c>
      <c r="E20" s="371" t="str">
        <f>+'Merluza común Artesanal'!E19</f>
        <v>AREA SUR</v>
      </c>
      <c r="F20" s="371" t="s">
        <v>95</v>
      </c>
      <c r="G20" s="371" t="s">
        <v>96</v>
      </c>
      <c r="H20" s="374">
        <f>'Merluza común Artesanal'!G20</f>
        <v>33.107999999999997</v>
      </c>
      <c r="I20" s="374">
        <f>'Merluza común Artesanal'!H20</f>
        <v>0</v>
      </c>
      <c r="J20" s="374">
        <f>'Merluza común Artesanal'!I20</f>
        <v>183.01000000000002</v>
      </c>
      <c r="K20" s="374">
        <f>'Merluza común Artesanal'!J20</f>
        <v>0.34399999999999997</v>
      </c>
      <c r="L20" s="374">
        <f>'Merluza común Artesanal'!K20</f>
        <v>182.66600000000003</v>
      </c>
      <c r="M20" s="478">
        <f>'Merluza común Artesanal'!L20</f>
        <v>1.8796787060816344E-3</v>
      </c>
      <c r="N20" s="501" t="str">
        <f>'Merluza común Artesanal'!M20</f>
        <v xml:space="preserve"> -</v>
      </c>
      <c r="O20" s="504">
        <f>Resumen_año!$C$5</f>
        <v>43868</v>
      </c>
      <c r="P20" s="365">
        <v>2019</v>
      </c>
    </row>
    <row r="21" spans="1:16" ht="15">
      <c r="A21" s="371" t="s">
        <v>90</v>
      </c>
      <c r="B21" s="371" t="s">
        <v>91</v>
      </c>
      <c r="C21" s="371" t="s">
        <v>68</v>
      </c>
      <c r="D21" s="371" t="s">
        <v>92</v>
      </c>
      <c r="E21" s="371" t="str">
        <f>+'Merluza común Artesanal'!E19</f>
        <v>AREA SUR</v>
      </c>
      <c r="F21" s="371" t="s">
        <v>97</v>
      </c>
      <c r="G21" s="371" t="s">
        <v>98</v>
      </c>
      <c r="H21" s="374">
        <f>'Merluza común Artesanal'!G21</f>
        <v>40.179000000000002</v>
      </c>
      <c r="I21" s="374">
        <f>'Merluza común Artesanal'!H21</f>
        <v>0</v>
      </c>
      <c r="J21" s="374">
        <f>'Merluza común Artesanal'!I21</f>
        <v>222.84500000000003</v>
      </c>
      <c r="K21" s="374">
        <f>'Merluza común Artesanal'!J21</f>
        <v>0</v>
      </c>
      <c r="L21" s="374">
        <f>'Merluza común Artesanal'!K21</f>
        <v>222.84500000000003</v>
      </c>
      <c r="M21" s="478">
        <f>'Merluza común Artesanal'!L21</f>
        <v>0</v>
      </c>
      <c r="N21" s="501" t="str">
        <f>'Merluza común Artesanal'!M21</f>
        <v xml:space="preserve"> -</v>
      </c>
      <c r="O21" s="504">
        <f>Resumen_año!$C$5</f>
        <v>43868</v>
      </c>
      <c r="P21" s="365">
        <v>2019</v>
      </c>
    </row>
    <row r="22" spans="1:16" ht="15">
      <c r="A22" s="371" t="s">
        <v>90</v>
      </c>
      <c r="B22" s="371" t="s">
        <v>91</v>
      </c>
      <c r="C22" s="371" t="s">
        <v>68</v>
      </c>
      <c r="D22" s="371" t="s">
        <v>92</v>
      </c>
      <c r="E22" s="371" t="str">
        <f>+'Merluza común Artesanal'!E19</f>
        <v>AREA SUR</v>
      </c>
      <c r="F22" s="371" t="s">
        <v>94</v>
      </c>
      <c r="G22" s="371" t="s">
        <v>98</v>
      </c>
      <c r="H22" s="374">
        <f>'Merluza común Artesanal'!N19</f>
        <v>80.359000000000009</v>
      </c>
      <c r="I22" s="374">
        <f>'Merluza común Artesanal'!O19</f>
        <v>0</v>
      </c>
      <c r="J22" s="374">
        <f>'Merluza común Artesanal'!P19</f>
        <v>80.359000000000009</v>
      </c>
      <c r="K22" s="374">
        <f>'Merluza común Artesanal'!Q19</f>
        <v>1.9790000000000001</v>
      </c>
      <c r="L22" s="374">
        <f>'Merluza común Artesanal'!R19</f>
        <v>78.38000000000001</v>
      </c>
      <c r="M22" s="478">
        <f>'Merluza común Artesanal'!S19</f>
        <v>2.4626986398536565E-2</v>
      </c>
      <c r="N22" s="501" t="s">
        <v>262</v>
      </c>
      <c r="O22" s="504">
        <f>Resumen_año!$C$5</f>
        <v>43868</v>
      </c>
      <c r="P22" s="365">
        <v>2019</v>
      </c>
    </row>
    <row r="23" spans="1:16" ht="15.75" customHeight="1">
      <c r="A23" s="371" t="s">
        <v>90</v>
      </c>
      <c r="B23" s="371" t="s">
        <v>91</v>
      </c>
      <c r="C23" s="368" t="s">
        <v>68</v>
      </c>
      <c r="D23" s="345" t="s">
        <v>125</v>
      </c>
      <c r="E23" s="368" t="s">
        <v>124</v>
      </c>
      <c r="F23" s="371" t="s">
        <v>94</v>
      </c>
      <c r="G23" s="371" t="s">
        <v>98</v>
      </c>
      <c r="H23" s="375">
        <f>Resumen_año!E9</f>
        <v>622.19600000000003</v>
      </c>
      <c r="I23" s="375">
        <f>Resumen_año!F9</f>
        <v>0</v>
      </c>
      <c r="J23" s="375">
        <f>Resumen_año!G9</f>
        <v>622.19600000000003</v>
      </c>
      <c r="K23" s="375">
        <f>Resumen_año!H9</f>
        <v>5.5139999999999993</v>
      </c>
      <c r="L23" s="375">
        <f>Resumen_año!I9</f>
        <v>616.68200000000002</v>
      </c>
      <c r="M23" s="479">
        <f>Resumen_año!J9</f>
        <v>8.8621591909944768E-3</v>
      </c>
      <c r="N23" s="350" t="s">
        <v>262</v>
      </c>
      <c r="O23" s="504">
        <f>Resumen_año!$C$5</f>
        <v>43868</v>
      </c>
      <c r="P23" s="365">
        <v>2019</v>
      </c>
    </row>
    <row r="24" spans="1:16" ht="15">
      <c r="A24" s="371" t="s">
        <v>90</v>
      </c>
      <c r="B24" s="371" t="s">
        <v>91</v>
      </c>
      <c r="C24" s="371" t="s">
        <v>111</v>
      </c>
      <c r="D24" s="371" t="s">
        <v>92</v>
      </c>
      <c r="E24" s="371" t="str">
        <f>+'Merluza común Artesanal'!E23</f>
        <v>AREA NORTE QUINTERO</v>
      </c>
      <c r="F24" s="371" t="s">
        <v>94</v>
      </c>
      <c r="G24" s="371" t="s">
        <v>94</v>
      </c>
      <c r="H24" s="374">
        <f>'Merluza común Artesanal'!G23</f>
        <v>59.607999999999997</v>
      </c>
      <c r="I24" s="374">
        <f>'Merluza común Artesanal'!H23</f>
        <v>0</v>
      </c>
      <c r="J24" s="374">
        <f>'Merluza común Artesanal'!I23</f>
        <v>59.607999999999997</v>
      </c>
      <c r="K24" s="374">
        <f>'Merluza común Artesanal'!J23</f>
        <v>37.814</v>
      </c>
      <c r="L24" s="374">
        <f>'Merluza común Artesanal'!K23</f>
        <v>21.793999999999997</v>
      </c>
      <c r="M24" s="478">
        <f>'Merluza común Artesanal'!L23</f>
        <v>0.63437793584753732</v>
      </c>
      <c r="N24" s="350" t="str">
        <f>'Merluza común Artesanal'!M23</f>
        <v>-</v>
      </c>
      <c r="O24" s="504">
        <f>Resumen_año!$C$5</f>
        <v>43868</v>
      </c>
      <c r="P24" s="365">
        <v>2019</v>
      </c>
    </row>
    <row r="25" spans="1:16" ht="15">
      <c r="A25" s="371" t="s">
        <v>90</v>
      </c>
      <c r="B25" s="371" t="s">
        <v>91</v>
      </c>
      <c r="C25" s="371" t="s">
        <v>111</v>
      </c>
      <c r="D25" s="371" t="s">
        <v>92</v>
      </c>
      <c r="E25" s="371" t="str">
        <f>+'Merluza común Artesanal'!E23</f>
        <v>AREA NORTE QUINTERO</v>
      </c>
      <c r="F25" s="371" t="s">
        <v>95</v>
      </c>
      <c r="G25" s="371" t="s">
        <v>96</v>
      </c>
      <c r="H25" s="374">
        <f>'Merluza común Artesanal'!G24</f>
        <v>279.07299999999998</v>
      </c>
      <c r="I25" s="374">
        <f>'Merluza común Artesanal'!H24</f>
        <v>0</v>
      </c>
      <c r="J25" s="374">
        <f>'Merluza común Artesanal'!I24</f>
        <v>300.86699999999996</v>
      </c>
      <c r="K25" s="374">
        <f>'Merluza común Artesanal'!J24</f>
        <v>10.590999999999999</v>
      </c>
      <c r="L25" s="374">
        <f>'Merluza común Artesanal'!K24</f>
        <v>290.27599999999995</v>
      </c>
      <c r="M25" s="478">
        <f>'Merluza común Artesanal'!L24</f>
        <v>3.5201600707289268E-2</v>
      </c>
      <c r="N25" s="350" t="str">
        <f>'Merluza común Artesanal'!M24</f>
        <v>-</v>
      </c>
      <c r="O25" s="504">
        <f>Resumen_año!$C$5</f>
        <v>43868</v>
      </c>
      <c r="P25" s="365">
        <v>2019</v>
      </c>
    </row>
    <row r="26" spans="1:16" ht="15">
      <c r="A26" s="371" t="s">
        <v>90</v>
      </c>
      <c r="B26" s="371" t="s">
        <v>91</v>
      </c>
      <c r="C26" s="371" t="s">
        <v>111</v>
      </c>
      <c r="D26" s="371" t="s">
        <v>92</v>
      </c>
      <c r="E26" s="371" t="str">
        <f>+'Merluza común Artesanal'!E23</f>
        <v>AREA NORTE QUINTERO</v>
      </c>
      <c r="F26" s="371" t="s">
        <v>97</v>
      </c>
      <c r="G26" s="371" t="s">
        <v>98</v>
      </c>
      <c r="H26" s="374">
        <f>'Merluza común Artesanal'!G25</f>
        <v>338.68</v>
      </c>
      <c r="I26" s="374">
        <f>'Merluza común Artesanal'!H25</f>
        <v>0</v>
      </c>
      <c r="J26" s="374">
        <f>'Merluza común Artesanal'!I25</f>
        <v>628.9559999999999</v>
      </c>
      <c r="K26" s="374">
        <f>'Merluza común Artesanal'!J25</f>
        <v>0</v>
      </c>
      <c r="L26" s="374">
        <f>'Merluza común Artesanal'!K25</f>
        <v>628.9559999999999</v>
      </c>
      <c r="M26" s="478">
        <f>'Merluza común Artesanal'!L25</f>
        <v>0</v>
      </c>
      <c r="N26" s="350" t="str">
        <f>'Merluza común Artesanal'!M25</f>
        <v>-</v>
      </c>
      <c r="O26" s="504">
        <f>Resumen_año!$C$5</f>
        <v>43868</v>
      </c>
      <c r="P26" s="365">
        <v>2019</v>
      </c>
    </row>
    <row r="27" spans="1:16" ht="15">
      <c r="A27" s="371" t="s">
        <v>90</v>
      </c>
      <c r="B27" s="371" t="s">
        <v>91</v>
      </c>
      <c r="C27" s="371" t="s">
        <v>111</v>
      </c>
      <c r="D27" s="371" t="s">
        <v>92</v>
      </c>
      <c r="E27" s="371" t="str">
        <f>+'Merluza común Artesanal'!E23</f>
        <v>AREA NORTE QUINTERO</v>
      </c>
      <c r="F27" s="371" t="s">
        <v>94</v>
      </c>
      <c r="G27" s="371" t="s">
        <v>98</v>
      </c>
      <c r="H27" s="374">
        <f>'Merluza común Artesanal'!N23</f>
        <v>677.36099999999999</v>
      </c>
      <c r="I27" s="374">
        <f>'Merluza común Artesanal'!O23</f>
        <v>0</v>
      </c>
      <c r="J27" s="374">
        <f>'Merluza común Artesanal'!P23</f>
        <v>677.36099999999999</v>
      </c>
      <c r="K27" s="374">
        <f>'Merluza común Artesanal'!Q23</f>
        <v>48.405000000000001</v>
      </c>
      <c r="L27" s="374">
        <f>'Merluza común Artesanal'!R23</f>
        <v>628.95600000000002</v>
      </c>
      <c r="M27" s="478">
        <f>'Merluza común Artesanal'!S23</f>
        <v>7.146115586814121E-2</v>
      </c>
      <c r="N27" s="350" t="s">
        <v>262</v>
      </c>
      <c r="O27" s="504">
        <f>Resumen_año!$C$5</f>
        <v>43868</v>
      </c>
      <c r="P27" s="365">
        <v>2019</v>
      </c>
    </row>
    <row r="28" spans="1:16" ht="15">
      <c r="A28" s="371" t="s">
        <v>90</v>
      </c>
      <c r="B28" s="371" t="s">
        <v>91</v>
      </c>
      <c r="C28" s="371" t="s">
        <v>111</v>
      </c>
      <c r="D28" s="371" t="s">
        <v>92</v>
      </c>
      <c r="E28" s="371" t="e">
        <f>+'Merluza común Artesanal'!#REF!</f>
        <v>#REF!</v>
      </c>
      <c r="F28" s="371" t="s">
        <v>94</v>
      </c>
      <c r="G28" s="371" t="s">
        <v>94</v>
      </c>
      <c r="H28" s="374" t="e">
        <f>'Merluza común Artesanal'!#REF!</f>
        <v>#REF!</v>
      </c>
      <c r="I28" s="374" t="e">
        <f>'Merluza común Artesanal'!#REF!</f>
        <v>#REF!</v>
      </c>
      <c r="J28" s="374" t="e">
        <f>'Merluza común Artesanal'!#REF!</f>
        <v>#REF!</v>
      </c>
      <c r="K28" s="374" t="e">
        <f>'Merluza común Artesanal'!#REF!</f>
        <v>#REF!</v>
      </c>
      <c r="L28" s="374" t="e">
        <f>'Merluza común Artesanal'!#REF!</f>
        <v>#REF!</v>
      </c>
      <c r="M28" s="362" t="e">
        <f>'Merluza común Artesanal'!#REF!</f>
        <v>#REF!</v>
      </c>
      <c r="N28" s="350" t="e">
        <f>'Merluza común Artesanal'!#REF!</f>
        <v>#REF!</v>
      </c>
      <c r="O28" s="504">
        <f>Resumen_año!$C$5</f>
        <v>43868</v>
      </c>
      <c r="P28" s="365">
        <v>2019</v>
      </c>
    </row>
    <row r="29" spans="1:16" ht="15">
      <c r="A29" s="371" t="s">
        <v>90</v>
      </c>
      <c r="B29" s="371" t="s">
        <v>91</v>
      </c>
      <c r="C29" s="371" t="s">
        <v>111</v>
      </c>
      <c r="D29" s="371" t="s">
        <v>107</v>
      </c>
      <c r="E29" s="371" t="str">
        <f>+'Merluza común Artesanal'!E26</f>
        <v>STI PESCADORES ARTESANALES DE CALETA PORTALES  RSU 05.01.0037</v>
      </c>
      <c r="F29" s="371" t="s">
        <v>94</v>
      </c>
      <c r="G29" s="371" t="s">
        <v>94</v>
      </c>
      <c r="H29" s="374">
        <f>'Merluza común Artesanal'!G26</f>
        <v>112.88</v>
      </c>
      <c r="I29" s="374">
        <f>'Merluza común Artesanal'!H26</f>
        <v>0</v>
      </c>
      <c r="J29" s="374">
        <f>'Merluza común Artesanal'!I26</f>
        <v>112.88</v>
      </c>
      <c r="K29" s="374">
        <f>'Merluza común Artesanal'!J26</f>
        <v>39.317</v>
      </c>
      <c r="L29" s="374">
        <f>'Merluza común Artesanal'!K26</f>
        <v>73.562999999999988</v>
      </c>
      <c r="M29" s="478">
        <f>'Merluza común Artesanal'!L26</f>
        <v>0.34830793763288448</v>
      </c>
      <c r="N29" s="350" t="str">
        <f>'Merluza común Artesanal'!M26</f>
        <v>-</v>
      </c>
      <c r="O29" s="504">
        <f>Resumen_año!$C$5</f>
        <v>43868</v>
      </c>
      <c r="P29" s="365">
        <v>2019</v>
      </c>
    </row>
    <row r="30" spans="1:16" ht="15">
      <c r="A30" s="371" t="s">
        <v>90</v>
      </c>
      <c r="B30" s="371" t="s">
        <v>91</v>
      </c>
      <c r="C30" s="371" t="s">
        <v>111</v>
      </c>
      <c r="D30" s="371" t="s">
        <v>107</v>
      </c>
      <c r="E30" s="371" t="str">
        <f>+'Merluza común Artesanal'!E26</f>
        <v>STI PESCADORES ARTESANALES DE CALETA PORTALES  RSU 05.01.0037</v>
      </c>
      <c r="F30" s="371" t="s">
        <v>95</v>
      </c>
      <c r="G30" s="371" t="s">
        <v>96</v>
      </c>
      <c r="H30" s="374">
        <f>'Merluza común Artesanal'!G27</f>
        <v>528.44600000000003</v>
      </c>
      <c r="I30" s="374">
        <f>'Merluza común Artesanal'!H27</f>
        <v>0</v>
      </c>
      <c r="J30" s="374">
        <f>'Merluza común Artesanal'!I27</f>
        <v>602.00900000000001</v>
      </c>
      <c r="K30" s="374">
        <f>'Merluza común Artesanal'!J27</f>
        <v>16.757999999999999</v>
      </c>
      <c r="L30" s="374">
        <f>'Merluza común Artesanal'!K27</f>
        <v>585.25099999999998</v>
      </c>
      <c r="M30" s="478">
        <f>'Merluza común Artesanal'!L27</f>
        <v>2.783679313764412E-2</v>
      </c>
      <c r="N30" s="350" t="str">
        <f>'Merluza común Artesanal'!M27</f>
        <v>-</v>
      </c>
      <c r="O30" s="504">
        <f>Resumen_año!$C$5</f>
        <v>43868</v>
      </c>
      <c r="P30" s="365">
        <v>2019</v>
      </c>
    </row>
    <row r="31" spans="1:16" ht="15">
      <c r="A31" s="371" t="s">
        <v>90</v>
      </c>
      <c r="B31" s="371" t="s">
        <v>91</v>
      </c>
      <c r="C31" s="371" t="s">
        <v>111</v>
      </c>
      <c r="D31" s="371" t="s">
        <v>107</v>
      </c>
      <c r="E31" s="371" t="str">
        <f>+'Merluza común Artesanal'!E26</f>
        <v>STI PESCADORES ARTESANALES DE CALETA PORTALES  RSU 05.01.0037</v>
      </c>
      <c r="F31" s="371" t="s">
        <v>97</v>
      </c>
      <c r="G31" s="371" t="s">
        <v>98</v>
      </c>
      <c r="H31" s="374">
        <f>'Merluza común Artesanal'!G28</f>
        <v>641.36699999999996</v>
      </c>
      <c r="I31" s="374">
        <f>'Merluza común Artesanal'!H28</f>
        <v>0</v>
      </c>
      <c r="J31" s="374">
        <f>'Merluza común Artesanal'!I28</f>
        <v>1226.6179999999999</v>
      </c>
      <c r="K31" s="374">
        <f>'Merluza común Artesanal'!J28</f>
        <v>0</v>
      </c>
      <c r="L31" s="374">
        <f>'Merluza común Artesanal'!K28</f>
        <v>1226.6179999999999</v>
      </c>
      <c r="M31" s="478">
        <f>'Merluza común Artesanal'!L28</f>
        <v>0</v>
      </c>
      <c r="N31" s="350" t="str">
        <f>'Merluza común Artesanal'!M28</f>
        <v>-</v>
      </c>
      <c r="O31" s="504">
        <f>Resumen_año!$C$5</f>
        <v>43868</v>
      </c>
      <c r="P31" s="365">
        <v>2019</v>
      </c>
    </row>
    <row r="32" spans="1:16" ht="15">
      <c r="A32" s="371" t="s">
        <v>90</v>
      </c>
      <c r="B32" s="371" t="s">
        <v>91</v>
      </c>
      <c r="C32" s="371" t="s">
        <v>111</v>
      </c>
      <c r="D32" s="371" t="s">
        <v>107</v>
      </c>
      <c r="E32" s="371" t="str">
        <f>+'Merluza común Artesanal'!E26</f>
        <v>STI PESCADORES ARTESANALES DE CALETA PORTALES  RSU 05.01.0037</v>
      </c>
      <c r="F32" s="371" t="s">
        <v>94</v>
      </c>
      <c r="G32" s="371" t="s">
        <v>98</v>
      </c>
      <c r="H32" s="374">
        <f>'Merluza común Artesanal'!N26</f>
        <v>1282.693</v>
      </c>
      <c r="I32" s="374">
        <f>'Merluza común Artesanal'!O26</f>
        <v>0</v>
      </c>
      <c r="J32" s="374">
        <f>'Merluza común Artesanal'!P26</f>
        <v>1282.693</v>
      </c>
      <c r="K32" s="374">
        <f>'Merluza común Artesanal'!Q26</f>
        <v>56.075000000000003</v>
      </c>
      <c r="L32" s="374">
        <f>'Merluza común Artesanal'!R26</f>
        <v>1226.6179999999999</v>
      </c>
      <c r="M32" s="362">
        <f>'Merluza común Artesanal'!S26</f>
        <v>4.3716618083984242E-2</v>
      </c>
      <c r="N32" s="350" t="s">
        <v>262</v>
      </c>
      <c r="O32" s="504">
        <f>Resumen_año!$C$5</f>
        <v>43868</v>
      </c>
      <c r="P32" s="365">
        <v>2019</v>
      </c>
    </row>
    <row r="33" spans="1:16" ht="15">
      <c r="A33" s="371" t="s">
        <v>90</v>
      </c>
      <c r="B33" s="371" t="s">
        <v>91</v>
      </c>
      <c r="C33" s="371" t="s">
        <v>111</v>
      </c>
      <c r="D33" s="371" t="s">
        <v>107</v>
      </c>
      <c r="E33" s="371" t="str">
        <f>+'Merluza común Artesanal'!E29</f>
        <v>STI ARTESANALES DE CON CON  RSU 05.06.0043</v>
      </c>
      <c r="F33" s="371" t="s">
        <v>94</v>
      </c>
      <c r="G33" s="371" t="s">
        <v>94</v>
      </c>
      <c r="H33" s="374">
        <f>'Merluza común Artesanal'!G29</f>
        <v>11.385999999999999</v>
      </c>
      <c r="I33" s="374">
        <f>'Merluza común Artesanal'!H29</f>
        <v>0</v>
      </c>
      <c r="J33" s="374">
        <f>'Merluza común Artesanal'!I29</f>
        <v>11.385999999999999</v>
      </c>
      <c r="K33" s="374">
        <f>'Merluza común Artesanal'!J29</f>
        <v>1.095</v>
      </c>
      <c r="L33" s="374">
        <f>'Merluza común Artesanal'!K29</f>
        <v>10.290999999999999</v>
      </c>
      <c r="M33" s="478">
        <f>'Merluza común Artesanal'!L29</f>
        <v>9.6170735991568598E-2</v>
      </c>
      <c r="N33" s="350" t="str">
        <f>'Merluza común Artesanal'!M29</f>
        <v>-</v>
      </c>
      <c r="O33" s="504">
        <f>Resumen_año!$C$5</f>
        <v>43868</v>
      </c>
      <c r="P33" s="365">
        <v>2019</v>
      </c>
    </row>
    <row r="34" spans="1:16" ht="15">
      <c r="A34" s="371" t="s">
        <v>90</v>
      </c>
      <c r="B34" s="371" t="s">
        <v>91</v>
      </c>
      <c r="C34" s="371" t="s">
        <v>111</v>
      </c>
      <c r="D34" s="371" t="s">
        <v>107</v>
      </c>
      <c r="E34" s="371" t="str">
        <f>+'Merluza común Artesanal'!E29</f>
        <v>STI ARTESANALES DE CON CON  RSU 05.06.0043</v>
      </c>
      <c r="F34" s="371" t="s">
        <v>95</v>
      </c>
      <c r="G34" s="371" t="s">
        <v>96</v>
      </c>
      <c r="H34" s="374">
        <f>'Merluza común Artesanal'!G30</f>
        <v>53.304000000000002</v>
      </c>
      <c r="I34" s="374">
        <f>'Merluza común Artesanal'!H30</f>
        <v>0</v>
      </c>
      <c r="J34" s="374">
        <f>'Merluza común Artesanal'!I30</f>
        <v>63.594999999999999</v>
      </c>
      <c r="K34" s="374">
        <f>'Merluza común Artesanal'!J30</f>
        <v>0.1</v>
      </c>
      <c r="L34" s="374">
        <f>'Merluza común Artesanal'!K30</f>
        <v>63.494999999999997</v>
      </c>
      <c r="M34" s="478">
        <f>'Merluza común Artesanal'!L30</f>
        <v>1.5724506643604059E-3</v>
      </c>
      <c r="N34" s="350" t="str">
        <f>'Merluza común Artesanal'!M30</f>
        <v>-</v>
      </c>
      <c r="O34" s="504">
        <f>Resumen_año!$C$5</f>
        <v>43868</v>
      </c>
      <c r="P34" s="365">
        <v>2019</v>
      </c>
    </row>
    <row r="35" spans="1:16" ht="15">
      <c r="A35" s="371" t="s">
        <v>90</v>
      </c>
      <c r="B35" s="371" t="s">
        <v>91</v>
      </c>
      <c r="C35" s="371" t="s">
        <v>111</v>
      </c>
      <c r="D35" s="371" t="s">
        <v>107</v>
      </c>
      <c r="E35" s="371" t="str">
        <f>+'Merluza común Artesanal'!E29</f>
        <v>STI ARTESANALES DE CON CON  RSU 05.06.0043</v>
      </c>
      <c r="F35" s="371" t="s">
        <v>97</v>
      </c>
      <c r="G35" s="371" t="s">
        <v>98</v>
      </c>
      <c r="H35" s="374">
        <f>'Merluza común Artesanal'!G31</f>
        <v>64.694000000000003</v>
      </c>
      <c r="I35" s="374">
        <f>'Merluza común Artesanal'!H31</f>
        <v>0</v>
      </c>
      <c r="J35" s="374">
        <f>'Merluza común Artesanal'!I31</f>
        <v>128.18899999999999</v>
      </c>
      <c r="K35" s="374">
        <f>'Merluza común Artesanal'!J31</f>
        <v>0</v>
      </c>
      <c r="L35" s="374">
        <f>'Merluza común Artesanal'!K31</f>
        <v>128.18899999999999</v>
      </c>
      <c r="M35" s="478">
        <f>'Merluza común Artesanal'!L31</f>
        <v>0</v>
      </c>
      <c r="N35" s="350" t="str">
        <f>'Merluza común Artesanal'!M31</f>
        <v>-</v>
      </c>
      <c r="O35" s="504">
        <f>Resumen_año!$C$5</f>
        <v>43868</v>
      </c>
      <c r="P35" s="365">
        <v>2019</v>
      </c>
    </row>
    <row r="36" spans="1:16" ht="15">
      <c r="A36" s="371" t="s">
        <v>90</v>
      </c>
      <c r="B36" s="371" t="s">
        <v>91</v>
      </c>
      <c r="C36" s="371" t="s">
        <v>111</v>
      </c>
      <c r="D36" s="371" t="s">
        <v>107</v>
      </c>
      <c r="E36" s="371" t="str">
        <f>+'Merluza común Artesanal'!E29</f>
        <v>STI ARTESANALES DE CON CON  RSU 05.06.0043</v>
      </c>
      <c r="F36" s="371" t="s">
        <v>94</v>
      </c>
      <c r="G36" s="371" t="s">
        <v>98</v>
      </c>
      <c r="H36" s="374">
        <f>'Merluza común Artesanal'!N29</f>
        <v>129.38400000000001</v>
      </c>
      <c r="I36" s="374">
        <f>'Merluza común Artesanal'!O29</f>
        <v>0</v>
      </c>
      <c r="J36" s="374">
        <f>'Merluza común Artesanal'!P29</f>
        <v>129.38400000000001</v>
      </c>
      <c r="K36" s="374">
        <f>'Merluza común Artesanal'!Q29</f>
        <v>1.1950000000000001</v>
      </c>
      <c r="L36" s="374">
        <f>'Merluza común Artesanal'!R29</f>
        <v>128.18900000000002</v>
      </c>
      <c r="M36" s="478">
        <f>'Merluza común Artesanal'!S29</f>
        <v>9.2360724664564391E-3</v>
      </c>
      <c r="N36" s="350" t="s">
        <v>262</v>
      </c>
      <c r="O36" s="504">
        <f>Resumen_año!$C$5</f>
        <v>43868</v>
      </c>
      <c r="P36" s="365">
        <v>2019</v>
      </c>
    </row>
    <row r="37" spans="1:16" ht="15">
      <c r="A37" s="371" t="s">
        <v>90</v>
      </c>
      <c r="B37" s="371" t="s">
        <v>91</v>
      </c>
      <c r="C37" s="371" t="s">
        <v>111</v>
      </c>
      <c r="D37" s="371" t="s">
        <v>107</v>
      </c>
      <c r="E37" s="371" t="str">
        <f>+'Merluza común Artesanal'!E32</f>
        <v>STI PESCADORES ARTESANALES DE CALETA HIGUERILLA RSU 05.06.0048</v>
      </c>
      <c r="F37" s="371" t="s">
        <v>94</v>
      </c>
      <c r="G37" s="371" t="s">
        <v>94</v>
      </c>
      <c r="H37" s="374">
        <f>'Merluza común Artesanal'!G32</f>
        <v>16.478000000000002</v>
      </c>
      <c r="I37" s="374">
        <f>'Merluza común Artesanal'!H32</f>
        <v>0</v>
      </c>
      <c r="J37" s="374">
        <f>'Merluza común Artesanal'!I32</f>
        <v>16.478000000000002</v>
      </c>
      <c r="K37" s="374">
        <f>'Merluza común Artesanal'!J32</f>
        <v>0.37</v>
      </c>
      <c r="L37" s="374">
        <f>'Merluza común Artesanal'!K32</f>
        <v>16.108000000000001</v>
      </c>
      <c r="M37" s="478">
        <f>'Merluza común Artesanal'!L32</f>
        <v>2.2454181332686004E-2</v>
      </c>
      <c r="N37" s="350" t="str">
        <f>'Merluza común Artesanal'!M32</f>
        <v>-</v>
      </c>
      <c r="O37" s="504">
        <f>Resumen_año!$C$5</f>
        <v>43868</v>
      </c>
      <c r="P37" s="365">
        <v>2019</v>
      </c>
    </row>
    <row r="38" spans="1:16" ht="15">
      <c r="A38" s="371" t="s">
        <v>90</v>
      </c>
      <c r="B38" s="371" t="s">
        <v>91</v>
      </c>
      <c r="C38" s="371" t="s">
        <v>111</v>
      </c>
      <c r="D38" s="371" t="s">
        <v>107</v>
      </c>
      <c r="E38" s="371" t="str">
        <f>+'Merluza común Artesanal'!E32</f>
        <v>STI PESCADORES ARTESANALES DE CALETA HIGUERILLA RSU 05.06.0048</v>
      </c>
      <c r="F38" s="371" t="s">
        <v>95</v>
      </c>
      <c r="G38" s="371" t="s">
        <v>96</v>
      </c>
      <c r="H38" s="374">
        <f>'Merluza común Artesanal'!G33</f>
        <v>77.141000000000005</v>
      </c>
      <c r="I38" s="374">
        <f>'Merluza común Artesanal'!H33</f>
        <v>0</v>
      </c>
      <c r="J38" s="374">
        <f>'Merluza común Artesanal'!I33</f>
        <v>93.249000000000009</v>
      </c>
      <c r="K38" s="374">
        <f>'Merluza común Artesanal'!J33</f>
        <v>0.28499999999999998</v>
      </c>
      <c r="L38" s="374">
        <f>'Merluza común Artesanal'!K33</f>
        <v>92.964000000000013</v>
      </c>
      <c r="M38" s="362">
        <f>'Merluza común Artesanal'!L33</f>
        <v>3.0563330437859918E-3</v>
      </c>
      <c r="N38" s="350" t="str">
        <f>'Merluza común Artesanal'!M33</f>
        <v>-</v>
      </c>
      <c r="O38" s="504">
        <f>Resumen_año!$C$5</f>
        <v>43868</v>
      </c>
      <c r="P38" s="365">
        <v>2019</v>
      </c>
    </row>
    <row r="39" spans="1:16" ht="15">
      <c r="A39" s="371" t="s">
        <v>90</v>
      </c>
      <c r="B39" s="371" t="s">
        <v>91</v>
      </c>
      <c r="C39" s="371" t="s">
        <v>111</v>
      </c>
      <c r="D39" s="371" t="s">
        <v>107</v>
      </c>
      <c r="E39" s="371" t="str">
        <f>+'Merluza común Artesanal'!E32</f>
        <v>STI PESCADORES ARTESANALES DE CALETA HIGUERILLA RSU 05.06.0048</v>
      </c>
      <c r="F39" s="371" t="s">
        <v>97</v>
      </c>
      <c r="G39" s="371" t="s">
        <v>98</v>
      </c>
      <c r="H39" s="374">
        <f>'Merluza común Artesanal'!G34</f>
        <v>93.623999999999995</v>
      </c>
      <c r="I39" s="374">
        <f>'Merluza común Artesanal'!H34</f>
        <v>0</v>
      </c>
      <c r="J39" s="374">
        <f>'Merluza común Artesanal'!I34</f>
        <v>186.58800000000002</v>
      </c>
      <c r="K39" s="374">
        <f>'Merluza común Artesanal'!J34</f>
        <v>0</v>
      </c>
      <c r="L39" s="374">
        <f>'Merluza común Artesanal'!K34</f>
        <v>186.58800000000002</v>
      </c>
      <c r="M39" s="362">
        <f>'Merluza común Artesanal'!L34</f>
        <v>0</v>
      </c>
      <c r="N39" s="350" t="str">
        <f>'Merluza común Artesanal'!M34</f>
        <v>-</v>
      </c>
      <c r="O39" s="504">
        <f>Resumen_año!$C$5</f>
        <v>43868</v>
      </c>
      <c r="P39" s="365">
        <v>2019</v>
      </c>
    </row>
    <row r="40" spans="1:16" ht="15">
      <c r="A40" s="371" t="s">
        <v>90</v>
      </c>
      <c r="B40" s="371" t="s">
        <v>91</v>
      </c>
      <c r="C40" s="371" t="s">
        <v>111</v>
      </c>
      <c r="D40" s="371" t="s">
        <v>107</v>
      </c>
      <c r="E40" s="371" t="str">
        <f>+'Merluza común Artesanal'!E32</f>
        <v>STI PESCADORES ARTESANALES DE CALETA HIGUERILLA RSU 05.06.0048</v>
      </c>
      <c r="F40" s="371" t="s">
        <v>94</v>
      </c>
      <c r="G40" s="371" t="s">
        <v>98</v>
      </c>
      <c r="H40" s="374">
        <f>'Merluza común Artesanal'!N32</f>
        <v>187.24299999999999</v>
      </c>
      <c r="I40" s="374">
        <f>'Merluza común Artesanal'!O32</f>
        <v>0</v>
      </c>
      <c r="J40" s="374">
        <f>'Merluza común Artesanal'!P32</f>
        <v>187.24299999999999</v>
      </c>
      <c r="K40" s="374">
        <f>'Merluza común Artesanal'!Q32</f>
        <v>0.65500000000000003</v>
      </c>
      <c r="L40" s="374">
        <f>'Merluza común Artesanal'!R32</f>
        <v>186.58799999999999</v>
      </c>
      <c r="M40" s="478">
        <f>'Merluza común Artesanal'!S32</f>
        <v>3.4981281009169906E-3</v>
      </c>
      <c r="N40" s="350" t="s">
        <v>262</v>
      </c>
      <c r="O40" s="504">
        <f>Resumen_año!$C$5</f>
        <v>43868</v>
      </c>
      <c r="P40" s="365">
        <v>2019</v>
      </c>
    </row>
    <row r="41" spans="1:16" ht="15">
      <c r="A41" s="371" t="s">
        <v>90</v>
      </c>
      <c r="B41" s="371" t="s">
        <v>91</v>
      </c>
      <c r="C41" s="371" t="s">
        <v>111</v>
      </c>
      <c r="D41" s="371" t="s">
        <v>107</v>
      </c>
      <c r="E41" s="371" t="str">
        <f>+'Merluza común Artesanal'!E35</f>
        <v>STI PESCADORES CALETA EL MEMBRILLO RSU 05.01.0061</v>
      </c>
      <c r="F41" s="371" t="s">
        <v>94</v>
      </c>
      <c r="G41" s="371" t="s">
        <v>94</v>
      </c>
      <c r="H41" s="374">
        <f>'Merluza común Artesanal'!G35</f>
        <v>30.065000000000001</v>
      </c>
      <c r="I41" s="374">
        <f>'Merluza común Artesanal'!H35</f>
        <v>0</v>
      </c>
      <c r="J41" s="374">
        <f>'Merluza común Artesanal'!I35</f>
        <v>30.065000000000001</v>
      </c>
      <c r="K41" s="374">
        <f>'Merluza común Artesanal'!J35</f>
        <v>17.2</v>
      </c>
      <c r="L41" s="374">
        <f>'Merluza común Artesanal'!K35</f>
        <v>12.865000000000002</v>
      </c>
      <c r="M41" s="478">
        <f>'Merluza común Artesanal'!L35</f>
        <v>0.57209379677365702</v>
      </c>
      <c r="N41" s="350" t="str">
        <f>'Merluza común Artesanal'!M35</f>
        <v>-</v>
      </c>
      <c r="O41" s="504">
        <f>Resumen_año!$C$5</f>
        <v>43868</v>
      </c>
      <c r="P41" s="365">
        <v>2019</v>
      </c>
    </row>
    <row r="42" spans="1:16" ht="15">
      <c r="A42" s="371" t="s">
        <v>90</v>
      </c>
      <c r="B42" s="371" t="s">
        <v>91</v>
      </c>
      <c r="C42" s="371" t="s">
        <v>111</v>
      </c>
      <c r="D42" s="371" t="s">
        <v>107</v>
      </c>
      <c r="E42" s="371" t="str">
        <f>+'Merluza común Artesanal'!E35</f>
        <v>STI PESCADORES CALETA EL MEMBRILLO RSU 05.01.0061</v>
      </c>
      <c r="F42" s="371" t="s">
        <v>95</v>
      </c>
      <c r="G42" s="371" t="s">
        <v>96</v>
      </c>
      <c r="H42" s="374">
        <f>'Merluza común Artesanal'!G36</f>
        <v>140.75</v>
      </c>
      <c r="I42" s="374">
        <f>'Merluza común Artesanal'!H36</f>
        <v>0</v>
      </c>
      <c r="J42" s="374">
        <f>'Merluza común Artesanal'!I36</f>
        <v>153.61500000000001</v>
      </c>
      <c r="K42" s="374">
        <f>'Merluza común Artesanal'!J36</f>
        <v>5.63</v>
      </c>
      <c r="L42" s="374">
        <f>'Merluza común Artesanal'!K36</f>
        <v>147.98500000000001</v>
      </c>
      <c r="M42" s="478">
        <f>'Merluza común Artesanal'!L36</f>
        <v>3.6650066725254692E-2</v>
      </c>
      <c r="N42" s="350" t="str">
        <f>'Merluza común Artesanal'!M36</f>
        <v>-</v>
      </c>
      <c r="O42" s="504">
        <f>Resumen_año!$C$5</f>
        <v>43868</v>
      </c>
      <c r="P42" s="365">
        <v>2019</v>
      </c>
    </row>
    <row r="43" spans="1:16" ht="15">
      <c r="A43" s="371" t="s">
        <v>90</v>
      </c>
      <c r="B43" s="371" t="s">
        <v>91</v>
      </c>
      <c r="C43" s="371" t="s">
        <v>111</v>
      </c>
      <c r="D43" s="371" t="s">
        <v>107</v>
      </c>
      <c r="E43" s="371" t="str">
        <f>+'Merluza común Artesanal'!E35</f>
        <v>STI PESCADORES CALETA EL MEMBRILLO RSU 05.01.0061</v>
      </c>
      <c r="F43" s="371" t="s">
        <v>97</v>
      </c>
      <c r="G43" s="371" t="s">
        <v>98</v>
      </c>
      <c r="H43" s="374">
        <f>'Merluza común Artesanal'!G37</f>
        <v>170.82599999999999</v>
      </c>
      <c r="I43" s="374">
        <f>'Merluza común Artesanal'!H37</f>
        <v>0</v>
      </c>
      <c r="J43" s="374">
        <f>'Merluza común Artesanal'!I37</f>
        <v>318.81100000000004</v>
      </c>
      <c r="K43" s="374">
        <f>'Merluza común Artesanal'!J37</f>
        <v>0</v>
      </c>
      <c r="L43" s="374">
        <f>'Merluza común Artesanal'!K37</f>
        <v>318.81100000000004</v>
      </c>
      <c r="M43" s="478">
        <f>'Merluza común Artesanal'!L37</f>
        <v>0</v>
      </c>
      <c r="N43" s="350" t="str">
        <f>'Merluza común Artesanal'!M37</f>
        <v>-</v>
      </c>
      <c r="O43" s="504">
        <f>Resumen_año!$C$5</f>
        <v>43868</v>
      </c>
      <c r="P43" s="365">
        <v>2019</v>
      </c>
    </row>
    <row r="44" spans="1:16" ht="15">
      <c r="A44" s="371" t="s">
        <v>90</v>
      </c>
      <c r="B44" s="371" t="s">
        <v>91</v>
      </c>
      <c r="C44" s="371" t="s">
        <v>111</v>
      </c>
      <c r="D44" s="371" t="s">
        <v>107</v>
      </c>
      <c r="E44" s="371" t="str">
        <f>+'Merluza común Artesanal'!E35</f>
        <v>STI PESCADORES CALETA EL MEMBRILLO RSU 05.01.0061</v>
      </c>
      <c r="F44" s="371" t="s">
        <v>94</v>
      </c>
      <c r="G44" s="371" t="s">
        <v>98</v>
      </c>
      <c r="H44" s="374">
        <f>'Merluza común Artesanal'!N35</f>
        <v>341.64099999999996</v>
      </c>
      <c r="I44" s="374">
        <f>'Merluza común Artesanal'!O35</f>
        <v>0</v>
      </c>
      <c r="J44" s="374">
        <f>'Merluza común Artesanal'!P35</f>
        <v>341.64099999999996</v>
      </c>
      <c r="K44" s="374">
        <f>'Merluza común Artesanal'!Q35</f>
        <v>22.83</v>
      </c>
      <c r="L44" s="374">
        <f>'Merluza común Artesanal'!R35</f>
        <v>318.81099999999998</v>
      </c>
      <c r="M44" s="478">
        <f>'Merluza común Artesanal'!S35</f>
        <v>6.682453218436897E-2</v>
      </c>
      <c r="N44" s="350" t="s">
        <v>262</v>
      </c>
      <c r="O44" s="504">
        <f>Resumen_año!$C$5</f>
        <v>43868</v>
      </c>
      <c r="P44" s="365">
        <v>2019</v>
      </c>
    </row>
    <row r="45" spans="1:16" ht="15">
      <c r="A45" s="371" t="s">
        <v>90</v>
      </c>
      <c r="B45" s="371" t="s">
        <v>91</v>
      </c>
      <c r="C45" s="371" t="s">
        <v>111</v>
      </c>
      <c r="D45" s="371" t="s">
        <v>106</v>
      </c>
      <c r="E45" s="371" t="str">
        <f>+'Merluza común Artesanal'!E38</f>
        <v>RESIDUAL CENTRO VALPARAÍSO</v>
      </c>
      <c r="F45" s="371" t="s">
        <v>94</v>
      </c>
      <c r="G45" s="371" t="s">
        <v>94</v>
      </c>
      <c r="H45" s="374">
        <f>'Merluza común Artesanal'!G38</f>
        <v>26.890999999999998</v>
      </c>
      <c r="I45" s="374">
        <f>'Merluza común Artesanal'!H38</f>
        <v>0</v>
      </c>
      <c r="J45" s="374">
        <f>'Merluza común Artesanal'!I38</f>
        <v>26.890999999999998</v>
      </c>
      <c r="K45" s="374">
        <f>'Merluza común Artesanal'!J38</f>
        <v>2.702</v>
      </c>
      <c r="L45" s="374">
        <f>'Merluza común Artesanal'!K38</f>
        <v>24.189</v>
      </c>
      <c r="M45" s="478">
        <f>'Merluza común Artesanal'!L38</f>
        <v>0.10047971440258824</v>
      </c>
      <c r="N45" s="350" t="str">
        <f>'Merluza común Artesanal'!M38</f>
        <v>-</v>
      </c>
      <c r="O45" s="504">
        <f>Resumen_año!$C$5</f>
        <v>43868</v>
      </c>
      <c r="P45" s="365">
        <v>2019</v>
      </c>
    </row>
    <row r="46" spans="1:16" ht="15">
      <c r="A46" s="371" t="s">
        <v>90</v>
      </c>
      <c r="B46" s="371" t="s">
        <v>91</v>
      </c>
      <c r="C46" s="371" t="s">
        <v>111</v>
      </c>
      <c r="D46" s="371" t="s">
        <v>106</v>
      </c>
      <c r="E46" s="371" t="str">
        <f>+'Merluza común Artesanal'!E38</f>
        <v>RESIDUAL CENTRO VALPARAÍSO</v>
      </c>
      <c r="F46" s="371" t="s">
        <v>95</v>
      </c>
      <c r="G46" s="371" t="s">
        <v>96</v>
      </c>
      <c r="H46" s="374">
        <f>'Merluza común Artesanal'!G39</f>
        <v>125.886</v>
      </c>
      <c r="I46" s="374">
        <f>'Merluza común Artesanal'!H39</f>
        <v>0</v>
      </c>
      <c r="J46" s="374">
        <f>'Merluza común Artesanal'!I39</f>
        <v>150.07499999999999</v>
      </c>
      <c r="K46" s="374">
        <f>'Merluza común Artesanal'!J39</f>
        <v>1.335</v>
      </c>
      <c r="L46" s="374">
        <f>'Merluza común Artesanal'!K39</f>
        <v>148.73999999999998</v>
      </c>
      <c r="M46" s="478">
        <f>'Merluza común Artesanal'!L39</f>
        <v>8.8955522238880567E-3</v>
      </c>
      <c r="N46" s="350" t="str">
        <f>'Merluza común Artesanal'!M39</f>
        <v>-</v>
      </c>
      <c r="O46" s="504">
        <f>Resumen_año!$C$5</f>
        <v>43868</v>
      </c>
      <c r="P46" s="365">
        <v>2019</v>
      </c>
    </row>
    <row r="47" spans="1:16" ht="15">
      <c r="A47" s="371" t="s">
        <v>90</v>
      </c>
      <c r="B47" s="371" t="s">
        <v>91</v>
      </c>
      <c r="C47" s="371" t="s">
        <v>111</v>
      </c>
      <c r="D47" s="371" t="s">
        <v>106</v>
      </c>
      <c r="E47" s="371" t="str">
        <f>+'Merluza común Artesanal'!E38</f>
        <v>RESIDUAL CENTRO VALPARAÍSO</v>
      </c>
      <c r="F47" s="371" t="s">
        <v>97</v>
      </c>
      <c r="G47" s="371" t="s">
        <v>98</v>
      </c>
      <c r="H47" s="374">
        <f>'Merluza común Artesanal'!G40</f>
        <v>152.786</v>
      </c>
      <c r="I47" s="374">
        <f>'Merluza común Artesanal'!H40</f>
        <v>0</v>
      </c>
      <c r="J47" s="374">
        <f>'Merluza común Artesanal'!I40</f>
        <v>301.52599999999995</v>
      </c>
      <c r="K47" s="374">
        <f>'Merluza común Artesanal'!J40</f>
        <v>0</v>
      </c>
      <c r="L47" s="374">
        <f>'Merluza común Artesanal'!K40</f>
        <v>301.52599999999995</v>
      </c>
      <c r="M47" s="478">
        <f>'Merluza común Artesanal'!L40</f>
        <v>0</v>
      </c>
      <c r="N47" s="350" t="str">
        <f>'Merluza común Artesanal'!M40</f>
        <v>-</v>
      </c>
      <c r="O47" s="504">
        <f>Resumen_año!$C$5</f>
        <v>43868</v>
      </c>
      <c r="P47" s="365">
        <v>2019</v>
      </c>
    </row>
    <row r="48" spans="1:16" ht="15">
      <c r="A48" s="371" t="s">
        <v>90</v>
      </c>
      <c r="B48" s="371" t="s">
        <v>91</v>
      </c>
      <c r="C48" s="371" t="s">
        <v>111</v>
      </c>
      <c r="D48" s="371" t="s">
        <v>106</v>
      </c>
      <c r="E48" s="371" t="str">
        <f>+'Merluza común Artesanal'!E38</f>
        <v>RESIDUAL CENTRO VALPARAÍSO</v>
      </c>
      <c r="F48" s="371" t="s">
        <v>94</v>
      </c>
      <c r="G48" s="371" t="s">
        <v>98</v>
      </c>
      <c r="H48" s="374">
        <f>'Merluza común Artesanal'!N38</f>
        <v>305.56299999999999</v>
      </c>
      <c r="I48" s="374">
        <f>'Merluza común Artesanal'!O38</f>
        <v>0</v>
      </c>
      <c r="J48" s="374">
        <f>'Merluza común Artesanal'!P38</f>
        <v>305.56299999999999</v>
      </c>
      <c r="K48" s="374">
        <f>'Merluza común Artesanal'!Q38</f>
        <v>4.0369999999999999</v>
      </c>
      <c r="L48" s="374">
        <f>'Merluza común Artesanal'!R38</f>
        <v>301.52600000000001</v>
      </c>
      <c r="M48" s="478">
        <f>'Merluza común Artesanal'!S38</f>
        <v>1.3211678115478642E-2</v>
      </c>
      <c r="N48" s="350" t="s">
        <v>262</v>
      </c>
      <c r="O48" s="504">
        <f>Resumen_año!$C$5</f>
        <v>43868</v>
      </c>
      <c r="P48" s="365">
        <v>2019</v>
      </c>
    </row>
    <row r="49" spans="1:16" ht="15">
      <c r="A49" s="371" t="s">
        <v>90</v>
      </c>
      <c r="B49" s="371" t="s">
        <v>91</v>
      </c>
      <c r="C49" s="371" t="s">
        <v>111</v>
      </c>
      <c r="D49" s="371" t="s">
        <v>92</v>
      </c>
      <c r="E49" s="371" t="str">
        <f>+'Merluza común Artesanal'!E41</f>
        <v>RESIDUAL SUR SAN ANTONIO</v>
      </c>
      <c r="F49" s="371" t="s">
        <v>94</v>
      </c>
      <c r="G49" s="371" t="s">
        <v>94</v>
      </c>
      <c r="H49" s="374">
        <f>'Merluza común Artesanal'!G41</f>
        <v>161.941</v>
      </c>
      <c r="I49" s="374">
        <f>'Merluza común Artesanal'!H41</f>
        <v>0</v>
      </c>
      <c r="J49" s="374">
        <f>'Merluza común Artesanal'!I41</f>
        <v>161.941</v>
      </c>
      <c r="K49" s="374">
        <f>'Merluza común Artesanal'!J41</f>
        <v>139.75</v>
      </c>
      <c r="L49" s="374">
        <f>'Merluza común Artesanal'!K41</f>
        <v>22.191000000000003</v>
      </c>
      <c r="M49" s="478">
        <f>'Merluza común Artesanal'!L41</f>
        <v>0.86296861202536723</v>
      </c>
      <c r="N49" s="361" t="str">
        <f>'Merluza común Artesanal'!M41</f>
        <v>-</v>
      </c>
      <c r="O49" s="504">
        <f>Resumen_año!$C$5</f>
        <v>43868</v>
      </c>
      <c r="P49" s="365">
        <v>2019</v>
      </c>
    </row>
    <row r="50" spans="1:16" ht="15">
      <c r="A50" s="371" t="s">
        <v>90</v>
      </c>
      <c r="B50" s="371" t="s">
        <v>91</v>
      </c>
      <c r="C50" s="371" t="s">
        <v>111</v>
      </c>
      <c r="D50" s="371" t="s">
        <v>92</v>
      </c>
      <c r="E50" s="371" t="str">
        <f>+'Merluza común Artesanal'!E41</f>
        <v>RESIDUAL SUR SAN ANTONIO</v>
      </c>
      <c r="F50" s="371" t="s">
        <v>95</v>
      </c>
      <c r="G50" s="371" t="s">
        <v>95</v>
      </c>
      <c r="H50" s="374">
        <f>'Merluza común Artesanal'!G42</f>
        <v>151.636</v>
      </c>
      <c r="I50" s="374">
        <f>'Merluza común Artesanal'!H42</f>
        <v>0</v>
      </c>
      <c r="J50" s="374">
        <f>'Merluza común Artesanal'!I42</f>
        <v>173.827</v>
      </c>
      <c r="K50" s="374">
        <f>'Merluza común Artesanal'!J42</f>
        <v>36.869</v>
      </c>
      <c r="L50" s="374">
        <f>'Merluza común Artesanal'!K42</f>
        <v>136.958</v>
      </c>
      <c r="M50" s="478">
        <f>'Merluza común Artesanal'!L42</f>
        <v>0.21210168730979653</v>
      </c>
      <c r="N50" s="361" t="str">
        <f>'Merluza común Artesanal'!M42</f>
        <v>-</v>
      </c>
      <c r="O50" s="504">
        <f>Resumen_año!$C$5</f>
        <v>43868</v>
      </c>
      <c r="P50" s="365">
        <v>2019</v>
      </c>
    </row>
    <row r="51" spans="1:16" ht="15">
      <c r="A51" s="371" t="s">
        <v>90</v>
      </c>
      <c r="B51" s="371" t="s">
        <v>91</v>
      </c>
      <c r="C51" s="371" t="s">
        <v>111</v>
      </c>
      <c r="D51" s="371" t="s">
        <v>92</v>
      </c>
      <c r="E51" s="371" t="str">
        <f>+'Merluza común Artesanal'!E41</f>
        <v>RESIDUAL SUR SAN ANTONIO</v>
      </c>
      <c r="F51" s="371" t="s">
        <v>100</v>
      </c>
      <c r="G51" s="371" t="s">
        <v>100</v>
      </c>
      <c r="H51" s="374">
        <f>'Merluza común Artesanal'!G43</f>
        <v>151.636</v>
      </c>
      <c r="I51" s="374">
        <f>'Merluza común Artesanal'!H43</f>
        <v>0</v>
      </c>
      <c r="J51" s="374">
        <f>'Merluza común Artesanal'!I43</f>
        <v>288.59399999999999</v>
      </c>
      <c r="K51" s="374">
        <f>'Merluza común Artesanal'!J43</f>
        <v>0</v>
      </c>
      <c r="L51" s="374">
        <f>'Merluza común Artesanal'!K43</f>
        <v>288.59399999999999</v>
      </c>
      <c r="M51" s="478">
        <f>'Merluza común Artesanal'!L43</f>
        <v>0</v>
      </c>
      <c r="N51" s="350" t="str">
        <f>'Merluza común Artesanal'!M43</f>
        <v>-</v>
      </c>
      <c r="O51" s="504">
        <f>Resumen_año!$C$5</f>
        <v>43868</v>
      </c>
      <c r="P51" s="365">
        <v>2019</v>
      </c>
    </row>
    <row r="52" spans="1:16" ht="15">
      <c r="A52" s="371" t="s">
        <v>90</v>
      </c>
      <c r="B52" s="371" t="s">
        <v>91</v>
      </c>
      <c r="C52" s="371" t="s">
        <v>111</v>
      </c>
      <c r="D52" s="371" t="s">
        <v>92</v>
      </c>
      <c r="E52" s="371" t="str">
        <f>+'Merluza común Artesanal'!E41</f>
        <v>RESIDUAL SUR SAN ANTONIO</v>
      </c>
      <c r="F52" s="371" t="s">
        <v>101</v>
      </c>
      <c r="G52" s="371" t="s">
        <v>101</v>
      </c>
      <c r="H52" s="374">
        <f>'Merluza común Artesanal'!G44</f>
        <v>151.636</v>
      </c>
      <c r="I52" s="374">
        <f>'Merluza común Artesanal'!H44</f>
        <v>0</v>
      </c>
      <c r="J52" s="374">
        <f>'Merluza común Artesanal'!I44</f>
        <v>440.23</v>
      </c>
      <c r="K52" s="374">
        <f>'Merluza común Artesanal'!J44</f>
        <v>0</v>
      </c>
      <c r="L52" s="374">
        <f>'Merluza común Artesanal'!K44</f>
        <v>440.23</v>
      </c>
      <c r="M52" s="478">
        <f>'Merluza común Artesanal'!L44</f>
        <v>0</v>
      </c>
      <c r="N52" s="350" t="str">
        <f>'Merluza común Artesanal'!M44</f>
        <v>-</v>
      </c>
      <c r="O52" s="504">
        <f>Resumen_año!$C$5</f>
        <v>43868</v>
      </c>
      <c r="P52" s="365">
        <v>2019</v>
      </c>
    </row>
    <row r="53" spans="1:16" ht="15">
      <c r="A53" s="371" t="s">
        <v>90</v>
      </c>
      <c r="B53" s="371" t="s">
        <v>91</v>
      </c>
      <c r="C53" s="371" t="s">
        <v>111</v>
      </c>
      <c r="D53" s="371" t="s">
        <v>92</v>
      </c>
      <c r="E53" s="371" t="str">
        <f>+'Merluza común Artesanal'!E41</f>
        <v>RESIDUAL SUR SAN ANTONIO</v>
      </c>
      <c r="F53" s="371" t="s">
        <v>102</v>
      </c>
      <c r="G53" s="371" t="s">
        <v>102</v>
      </c>
      <c r="H53" s="374">
        <f>'Merluza común Artesanal'!G45</f>
        <v>151.636</v>
      </c>
      <c r="I53" s="374">
        <f>'Merluza común Artesanal'!H45</f>
        <v>0</v>
      </c>
      <c r="J53" s="374">
        <f>'Merluza común Artesanal'!I45</f>
        <v>591.86599999999999</v>
      </c>
      <c r="K53" s="374">
        <f>'Merluza común Artesanal'!J45</f>
        <v>0</v>
      </c>
      <c r="L53" s="374">
        <f>'Merluza común Artesanal'!K45</f>
        <v>591.86599999999999</v>
      </c>
      <c r="M53" s="478">
        <f>'Merluza común Artesanal'!L45</f>
        <v>0</v>
      </c>
      <c r="N53" s="350" t="str">
        <f>'Merluza común Artesanal'!M45</f>
        <v>-</v>
      </c>
      <c r="O53" s="504">
        <f>Resumen_año!$C$5</f>
        <v>43868</v>
      </c>
      <c r="P53" s="365">
        <v>2019</v>
      </c>
    </row>
    <row r="54" spans="1:16" ht="15">
      <c r="A54" s="371" t="s">
        <v>90</v>
      </c>
      <c r="B54" s="371" t="s">
        <v>91</v>
      </c>
      <c r="C54" s="371" t="s">
        <v>111</v>
      </c>
      <c r="D54" s="371" t="s">
        <v>92</v>
      </c>
      <c r="E54" s="371" t="str">
        <f>+'Merluza común Artesanal'!E41</f>
        <v>RESIDUAL SUR SAN ANTONIO</v>
      </c>
      <c r="F54" s="371" t="s">
        <v>96</v>
      </c>
      <c r="G54" s="371" t="s">
        <v>96</v>
      </c>
      <c r="H54" s="374">
        <f>'Merluza común Artesanal'!G46</f>
        <v>151.637</v>
      </c>
      <c r="I54" s="374">
        <f>'Merluza común Artesanal'!H46</f>
        <v>0</v>
      </c>
      <c r="J54" s="374">
        <f>'Merluza común Artesanal'!I46</f>
        <v>743.50299999999993</v>
      </c>
      <c r="K54" s="374">
        <f>'Merluza común Artesanal'!J46</f>
        <v>0</v>
      </c>
      <c r="L54" s="374">
        <f>'Merluza común Artesanal'!K46</f>
        <v>743.50299999999993</v>
      </c>
      <c r="M54" s="478">
        <f>'Merluza común Artesanal'!L46</f>
        <v>0</v>
      </c>
      <c r="N54" s="350" t="str">
        <f>'Merluza común Artesanal'!M46</f>
        <v>-</v>
      </c>
      <c r="O54" s="504">
        <f>Resumen_año!$C$5</f>
        <v>43868</v>
      </c>
      <c r="P54" s="365">
        <v>2019</v>
      </c>
    </row>
    <row r="55" spans="1:16" ht="15">
      <c r="A55" s="371" t="s">
        <v>90</v>
      </c>
      <c r="B55" s="371" t="s">
        <v>91</v>
      </c>
      <c r="C55" s="371" t="s">
        <v>111</v>
      </c>
      <c r="D55" s="371" t="s">
        <v>92</v>
      </c>
      <c r="E55" s="371" t="str">
        <f>+'Merluza común Artesanal'!E41</f>
        <v>RESIDUAL SUR SAN ANTONIO</v>
      </c>
      <c r="F55" s="371" t="s">
        <v>97</v>
      </c>
      <c r="G55" s="371" t="s">
        <v>97</v>
      </c>
      <c r="H55" s="374">
        <f>'Merluza común Artesanal'!G47</f>
        <v>184.024</v>
      </c>
      <c r="I55" s="374">
        <f>'Merluza común Artesanal'!H47</f>
        <v>0</v>
      </c>
      <c r="J55" s="374">
        <f>'Merluza común Artesanal'!I47</f>
        <v>927.52699999999993</v>
      </c>
      <c r="K55" s="374">
        <f>'Merluza común Artesanal'!J47</f>
        <v>0</v>
      </c>
      <c r="L55" s="374">
        <f>'Merluza común Artesanal'!K47</f>
        <v>927.52699999999993</v>
      </c>
      <c r="M55" s="478">
        <f>'Merluza común Artesanal'!L47</f>
        <v>0</v>
      </c>
      <c r="N55" s="350" t="str">
        <f>'Merluza común Artesanal'!M47</f>
        <v>-</v>
      </c>
      <c r="O55" s="504">
        <f>Resumen_año!$C$5</f>
        <v>43868</v>
      </c>
      <c r="P55" s="365">
        <v>2019</v>
      </c>
    </row>
    <row r="56" spans="1:16" ht="15">
      <c r="A56" s="371" t="s">
        <v>90</v>
      </c>
      <c r="B56" s="371" t="s">
        <v>91</v>
      </c>
      <c r="C56" s="371" t="s">
        <v>111</v>
      </c>
      <c r="D56" s="371" t="s">
        <v>92</v>
      </c>
      <c r="E56" s="371" t="str">
        <f>+'Merluza común Artesanal'!E41</f>
        <v>RESIDUAL SUR SAN ANTONIO</v>
      </c>
      <c r="F56" s="371" t="s">
        <v>103</v>
      </c>
      <c r="G56" s="371" t="s">
        <v>103</v>
      </c>
      <c r="H56" s="374">
        <f>'Merluza común Artesanal'!G48</f>
        <v>184.024</v>
      </c>
      <c r="I56" s="374">
        <f>'Merluza común Artesanal'!H48</f>
        <v>0</v>
      </c>
      <c r="J56" s="374">
        <f>'Merluza común Artesanal'!I48</f>
        <v>1111.5509999999999</v>
      </c>
      <c r="K56" s="374">
        <f>'Merluza común Artesanal'!J48</f>
        <v>0</v>
      </c>
      <c r="L56" s="374">
        <f>'Merluza común Artesanal'!K48</f>
        <v>1111.5509999999999</v>
      </c>
      <c r="M56" s="478">
        <f>'Merluza común Artesanal'!L48</f>
        <v>0</v>
      </c>
      <c r="N56" s="350" t="str">
        <f>'Merluza común Artesanal'!M48</f>
        <v>-</v>
      </c>
      <c r="O56" s="504">
        <f>Resumen_año!$C$5</f>
        <v>43868</v>
      </c>
      <c r="P56" s="365">
        <v>2019</v>
      </c>
    </row>
    <row r="57" spans="1:16" ht="15">
      <c r="A57" s="371" t="s">
        <v>90</v>
      </c>
      <c r="B57" s="371" t="s">
        <v>91</v>
      </c>
      <c r="C57" s="371" t="s">
        <v>111</v>
      </c>
      <c r="D57" s="371" t="s">
        <v>92</v>
      </c>
      <c r="E57" s="371" t="str">
        <f>+'Merluza común Artesanal'!E41</f>
        <v>RESIDUAL SUR SAN ANTONIO</v>
      </c>
      <c r="F57" s="371" t="s">
        <v>104</v>
      </c>
      <c r="G57" s="371" t="s">
        <v>104</v>
      </c>
      <c r="H57" s="374">
        <f>'Merluza común Artesanal'!G49</f>
        <v>184.024</v>
      </c>
      <c r="I57" s="374">
        <f>'Merluza común Artesanal'!H49</f>
        <v>0</v>
      </c>
      <c r="J57" s="374">
        <f>'Merluza común Artesanal'!I49</f>
        <v>1295.5749999999998</v>
      </c>
      <c r="K57" s="374">
        <f>'Merluza común Artesanal'!J49</f>
        <v>0</v>
      </c>
      <c r="L57" s="374">
        <f>'Merluza común Artesanal'!K49</f>
        <v>1295.5749999999998</v>
      </c>
      <c r="M57" s="478">
        <f>'Merluza común Artesanal'!L49</f>
        <v>0</v>
      </c>
      <c r="N57" s="350" t="str">
        <f>'Merluza común Artesanal'!M49</f>
        <v>-</v>
      </c>
      <c r="O57" s="504">
        <f>Resumen_año!$C$5</f>
        <v>43868</v>
      </c>
      <c r="P57" s="365">
        <v>2019</v>
      </c>
    </row>
    <row r="58" spans="1:16" ht="15">
      <c r="A58" s="371" t="s">
        <v>90</v>
      </c>
      <c r="B58" s="371" t="s">
        <v>91</v>
      </c>
      <c r="C58" s="371" t="s">
        <v>111</v>
      </c>
      <c r="D58" s="371" t="s">
        <v>92</v>
      </c>
      <c r="E58" s="371" t="str">
        <f>+'Merluza común Artesanal'!E41</f>
        <v>RESIDUAL SUR SAN ANTONIO</v>
      </c>
      <c r="F58" s="371" t="s">
        <v>105</v>
      </c>
      <c r="G58" s="371" t="s">
        <v>105</v>
      </c>
      <c r="H58" s="374">
        <f>'Merluza común Artesanal'!G50</f>
        <v>184.024</v>
      </c>
      <c r="I58" s="374">
        <f>'Merluza común Artesanal'!H50</f>
        <v>0</v>
      </c>
      <c r="J58" s="374">
        <f>'Merluza común Artesanal'!I50</f>
        <v>1479.5989999999997</v>
      </c>
      <c r="K58" s="374">
        <f>'Merluza común Artesanal'!J50</f>
        <v>0</v>
      </c>
      <c r="L58" s="374">
        <f>'Merluza común Artesanal'!K50</f>
        <v>1479.5989999999997</v>
      </c>
      <c r="M58" s="478">
        <f>'Merluza común Artesanal'!L50</f>
        <v>0</v>
      </c>
      <c r="N58" s="350" t="str">
        <f>'Merluza común Artesanal'!M50</f>
        <v>-</v>
      </c>
      <c r="O58" s="504">
        <f>Resumen_año!$C$5</f>
        <v>43868</v>
      </c>
      <c r="P58" s="365">
        <v>2019</v>
      </c>
    </row>
    <row r="59" spans="1:16" ht="15">
      <c r="A59" s="371" t="s">
        <v>90</v>
      </c>
      <c r="B59" s="371" t="s">
        <v>91</v>
      </c>
      <c r="C59" s="371" t="s">
        <v>111</v>
      </c>
      <c r="D59" s="371" t="s">
        <v>92</v>
      </c>
      <c r="E59" s="371" t="str">
        <f>+'Merluza común Artesanal'!E41</f>
        <v>RESIDUAL SUR SAN ANTONIO</v>
      </c>
      <c r="F59" s="371" t="s">
        <v>98</v>
      </c>
      <c r="G59" s="371" t="s">
        <v>98</v>
      </c>
      <c r="H59" s="374">
        <f>'Merluza común Artesanal'!G51</f>
        <v>184.02600000000001</v>
      </c>
      <c r="I59" s="374">
        <f>'Merluza común Artesanal'!H51</f>
        <v>0</v>
      </c>
      <c r="J59" s="374">
        <f>'Merluza común Artesanal'!I51</f>
        <v>1663.6249999999998</v>
      </c>
      <c r="K59" s="374">
        <f>'Merluza común Artesanal'!J51</f>
        <v>0</v>
      </c>
      <c r="L59" s="374">
        <f>'Merluza común Artesanal'!K51</f>
        <v>1663.6249999999998</v>
      </c>
      <c r="M59" s="478">
        <f>'Merluza común Artesanal'!L51</f>
        <v>0</v>
      </c>
      <c r="N59" s="350" t="str">
        <f>'Merluza común Artesanal'!M51</f>
        <v>-</v>
      </c>
      <c r="O59" s="504">
        <f>Resumen_año!$C$5</f>
        <v>43868</v>
      </c>
      <c r="P59" s="365">
        <v>2019</v>
      </c>
    </row>
    <row r="60" spans="1:16" ht="15">
      <c r="A60" s="371" t="s">
        <v>90</v>
      </c>
      <c r="B60" s="371" t="s">
        <v>91</v>
      </c>
      <c r="C60" s="371" t="s">
        <v>111</v>
      </c>
      <c r="D60" s="371" t="s">
        <v>92</v>
      </c>
      <c r="E60" s="371" t="str">
        <f>+'Merluza común Artesanal'!E41</f>
        <v>RESIDUAL SUR SAN ANTONIO</v>
      </c>
      <c r="F60" s="371" t="s">
        <v>94</v>
      </c>
      <c r="G60" s="371" t="s">
        <v>98</v>
      </c>
      <c r="H60" s="374">
        <f>'Merluza común Artesanal'!N41</f>
        <v>1840.2439999999997</v>
      </c>
      <c r="I60" s="374">
        <f>'Merluza común Artesanal'!O41</f>
        <v>0</v>
      </c>
      <c r="J60" s="374">
        <f>'Merluza común Artesanal'!P41</f>
        <v>1840.2439999999997</v>
      </c>
      <c r="K60" s="374">
        <f>'Merluza común Artesanal'!Q41</f>
        <v>176.619</v>
      </c>
      <c r="L60" s="374">
        <f>'Merluza común Artesanal'!R41</f>
        <v>1663.6249999999998</v>
      </c>
      <c r="M60" s="478">
        <f>'Merluza común Artesanal'!S41</f>
        <v>9.5975859722949794E-2</v>
      </c>
      <c r="N60" s="350" t="s">
        <v>262</v>
      </c>
      <c r="O60" s="504">
        <f>Resumen_año!$C$5</f>
        <v>43868</v>
      </c>
      <c r="P60" s="365">
        <v>2019</v>
      </c>
    </row>
    <row r="61" spans="1:16" ht="15">
      <c r="A61" s="371" t="s">
        <v>90</v>
      </c>
      <c r="B61" s="371" t="s">
        <v>91</v>
      </c>
      <c r="C61" s="371" t="s">
        <v>111</v>
      </c>
      <c r="D61" s="345" t="s">
        <v>125</v>
      </c>
      <c r="E61" s="368" t="s">
        <v>124</v>
      </c>
      <c r="F61" s="371" t="s">
        <v>94</v>
      </c>
      <c r="G61" s="371" t="s">
        <v>98</v>
      </c>
      <c r="H61" s="374">
        <f>Resumen_año!E10</f>
        <v>4764.1289999999999</v>
      </c>
      <c r="I61" s="374">
        <f>Resumen_año!F10</f>
        <v>0</v>
      </c>
      <c r="J61" s="374">
        <f>Resumen_año!G10</f>
        <v>4764.1289999999999</v>
      </c>
      <c r="K61" s="374">
        <f>Resumen_año!H10</f>
        <v>309.81600000000003</v>
      </c>
      <c r="L61" s="374">
        <f>Resumen_año!I10</f>
        <v>4454.3130000000001</v>
      </c>
      <c r="M61" s="478">
        <f>Resumen_año!J10</f>
        <v>6.5030984677367051E-2</v>
      </c>
      <c r="N61" s="350" t="s">
        <v>262</v>
      </c>
      <c r="O61" s="504">
        <f>Resumen_año!$C$5</f>
        <v>43868</v>
      </c>
      <c r="P61" s="365">
        <v>2019</v>
      </c>
    </row>
    <row r="62" spans="1:16" ht="15">
      <c r="A62" s="371" t="s">
        <v>90</v>
      </c>
      <c r="B62" s="371" t="s">
        <v>91</v>
      </c>
      <c r="C62" s="371" t="s">
        <v>112</v>
      </c>
      <c r="D62" s="371" t="s">
        <v>92</v>
      </c>
      <c r="E62" s="371" t="e">
        <f>+'Merluza común Artesanal'!#REF!</f>
        <v>#REF!</v>
      </c>
      <c r="F62" s="371" t="s">
        <v>94</v>
      </c>
      <c r="G62" s="371" t="s">
        <v>94</v>
      </c>
      <c r="H62" s="374" t="e">
        <f>'Merluza común Artesanal'!#REF!</f>
        <v>#REF!</v>
      </c>
      <c r="I62" s="374" t="e">
        <f>'Merluza común Artesanal'!#REF!</f>
        <v>#REF!</v>
      </c>
      <c r="J62" s="374" t="e">
        <f>'Merluza común Artesanal'!#REF!</f>
        <v>#REF!</v>
      </c>
      <c r="K62" s="374" t="e">
        <f>'Merluza común Artesanal'!#REF!</f>
        <v>#REF!</v>
      </c>
      <c r="L62" s="374" t="e">
        <f>'Merluza común Artesanal'!#REF!</f>
        <v>#REF!</v>
      </c>
      <c r="M62" s="478" t="e">
        <f>'Merluza común Artesanal'!#REF!</f>
        <v>#REF!</v>
      </c>
      <c r="N62" s="350" t="e">
        <f>'Merluza común Artesanal'!#REF!</f>
        <v>#REF!</v>
      </c>
      <c r="O62" s="504">
        <f>Resumen_año!$C$5</f>
        <v>43868</v>
      </c>
      <c r="P62" s="365">
        <v>2019</v>
      </c>
    </row>
    <row r="63" spans="1:16" ht="15">
      <c r="A63" s="371" t="s">
        <v>90</v>
      </c>
      <c r="B63" s="371" t="s">
        <v>91</v>
      </c>
      <c r="C63" s="371" t="s">
        <v>112</v>
      </c>
      <c r="D63" s="371" t="s">
        <v>92</v>
      </c>
      <c r="E63" s="371" t="e">
        <f>+'Merluza común Artesanal'!#REF!</f>
        <v>#REF!</v>
      </c>
      <c r="F63" s="371" t="s">
        <v>95</v>
      </c>
      <c r="G63" s="371" t="s">
        <v>96</v>
      </c>
      <c r="H63" s="374" t="e">
        <f>'Merluza común Artesanal'!#REF!</f>
        <v>#REF!</v>
      </c>
      <c r="I63" s="374" t="e">
        <f>'Merluza común Artesanal'!#REF!</f>
        <v>#REF!</v>
      </c>
      <c r="J63" s="374" t="e">
        <f>'Merluza común Artesanal'!#REF!</f>
        <v>#REF!</v>
      </c>
      <c r="K63" s="374" t="e">
        <f>'Merluza común Artesanal'!#REF!</f>
        <v>#REF!</v>
      </c>
      <c r="L63" s="374" t="e">
        <f>'Merluza común Artesanal'!#REF!</f>
        <v>#REF!</v>
      </c>
      <c r="M63" s="478" t="e">
        <f>'Merluza común Artesanal'!#REF!</f>
        <v>#REF!</v>
      </c>
      <c r="N63" s="350" t="e">
        <f>'Merluza común Artesanal'!#REF!</f>
        <v>#REF!</v>
      </c>
      <c r="O63" s="504">
        <f>Resumen_año!$C$5</f>
        <v>43868</v>
      </c>
      <c r="P63" s="365">
        <v>2019</v>
      </c>
    </row>
    <row r="64" spans="1:16" ht="15">
      <c r="A64" s="371" t="s">
        <v>90</v>
      </c>
      <c r="B64" s="371" t="s">
        <v>91</v>
      </c>
      <c r="C64" s="371" t="s">
        <v>112</v>
      </c>
      <c r="D64" s="371" t="s">
        <v>92</v>
      </c>
      <c r="E64" s="371" t="e">
        <f>+'Merluza común Artesanal'!#REF!</f>
        <v>#REF!</v>
      </c>
      <c r="F64" s="371" t="s">
        <v>97</v>
      </c>
      <c r="G64" s="371" t="s">
        <v>98</v>
      </c>
      <c r="H64" s="374" t="e">
        <f>'Merluza común Artesanal'!#REF!</f>
        <v>#REF!</v>
      </c>
      <c r="I64" s="374" t="e">
        <f>'Merluza común Artesanal'!#REF!</f>
        <v>#REF!</v>
      </c>
      <c r="J64" s="374" t="e">
        <f>'Merluza común Artesanal'!#REF!</f>
        <v>#REF!</v>
      </c>
      <c r="K64" s="374" t="e">
        <f>'Merluza común Artesanal'!#REF!</f>
        <v>#REF!</v>
      </c>
      <c r="L64" s="374" t="e">
        <f>'Merluza común Artesanal'!#REF!</f>
        <v>#REF!</v>
      </c>
      <c r="M64" s="478" t="e">
        <f>'Merluza común Artesanal'!#REF!</f>
        <v>#REF!</v>
      </c>
      <c r="N64" s="350" t="e">
        <f>'Merluza común Artesanal'!#REF!</f>
        <v>#REF!</v>
      </c>
      <c r="O64" s="504">
        <f>Resumen_año!$C$5</f>
        <v>43868</v>
      </c>
      <c r="P64" s="365">
        <v>2019</v>
      </c>
    </row>
    <row r="65" spans="1:17" ht="15">
      <c r="A65" s="371" t="s">
        <v>90</v>
      </c>
      <c r="B65" s="371" t="s">
        <v>91</v>
      </c>
      <c r="C65" s="371" t="s">
        <v>112</v>
      </c>
      <c r="D65" s="371" t="s">
        <v>92</v>
      </c>
      <c r="E65" s="371" t="e">
        <f>+'Merluza común Artesanal'!#REF!</f>
        <v>#REF!</v>
      </c>
      <c r="F65" s="371" t="s">
        <v>94</v>
      </c>
      <c r="G65" s="371" t="s">
        <v>98</v>
      </c>
      <c r="H65" s="374" t="e">
        <f>'Merluza común Artesanal'!#REF!</f>
        <v>#REF!</v>
      </c>
      <c r="I65" s="374" t="e">
        <f>'Merluza común Artesanal'!#REF!</f>
        <v>#REF!</v>
      </c>
      <c r="J65" s="374" t="e">
        <f>'Merluza común Artesanal'!#REF!</f>
        <v>#REF!</v>
      </c>
      <c r="K65" s="374" t="e">
        <f>'Merluza común Artesanal'!#REF!</f>
        <v>#REF!</v>
      </c>
      <c r="L65" s="374" t="e">
        <f>'Merluza común Artesanal'!#REF!</f>
        <v>#REF!</v>
      </c>
      <c r="M65" s="478" t="e">
        <f>'Merluza común Artesanal'!#REF!</f>
        <v>#REF!</v>
      </c>
      <c r="N65" s="350" t="s">
        <v>262</v>
      </c>
      <c r="O65" s="504">
        <f>Resumen_año!$C$5</f>
        <v>43868</v>
      </c>
      <c r="P65" s="365">
        <v>2019</v>
      </c>
    </row>
    <row r="66" spans="1:17" s="366" customFormat="1" ht="15">
      <c r="A66" s="371" t="s">
        <v>90</v>
      </c>
      <c r="B66" s="371" t="s">
        <v>91</v>
      </c>
      <c r="C66" s="371" t="s">
        <v>112</v>
      </c>
      <c r="D66" s="359" t="s">
        <v>92</v>
      </c>
      <c r="E66" s="373" t="e">
        <f>+'Merluza común Artesanal'!#REF!</f>
        <v>#REF!</v>
      </c>
      <c r="F66" s="371" t="s">
        <v>94</v>
      </c>
      <c r="G66" s="371" t="s">
        <v>94</v>
      </c>
      <c r="H66" s="374" t="e">
        <f>'Merluza común Artesanal'!#REF!</f>
        <v>#REF!</v>
      </c>
      <c r="I66" s="374" t="e">
        <f>'Merluza común Artesanal'!#REF!</f>
        <v>#REF!</v>
      </c>
      <c r="J66" s="374" t="e">
        <f>'Merluza común Artesanal'!#REF!</f>
        <v>#REF!</v>
      </c>
      <c r="K66" s="374" t="e">
        <f>'Merluza común Artesanal'!#REF!</f>
        <v>#REF!</v>
      </c>
      <c r="L66" s="374" t="e">
        <f>'Merluza común Artesanal'!#REF!</f>
        <v>#REF!</v>
      </c>
      <c r="M66" s="478" t="e">
        <f>'Merluza común Artesanal'!#REF!</f>
        <v>#REF!</v>
      </c>
      <c r="N66" s="350" t="e">
        <f>'Merluza común Artesanal'!#REF!</f>
        <v>#REF!</v>
      </c>
      <c r="O66" s="504">
        <f>Resumen_año!$C$5</f>
        <v>43868</v>
      </c>
      <c r="P66" s="365">
        <v>2019</v>
      </c>
      <c r="Q66" s="360"/>
    </row>
    <row r="67" spans="1:17" s="366" customFormat="1" ht="15">
      <c r="A67" s="371" t="s">
        <v>90</v>
      </c>
      <c r="B67" s="371" t="s">
        <v>91</v>
      </c>
      <c r="C67" s="371" t="s">
        <v>112</v>
      </c>
      <c r="D67" s="359" t="s">
        <v>107</v>
      </c>
      <c r="E67" s="373" t="e">
        <f>+'Merluza común Artesanal'!#REF!</f>
        <v>#REF!</v>
      </c>
      <c r="F67" s="371" t="s">
        <v>95</v>
      </c>
      <c r="G67" s="371" t="s">
        <v>100</v>
      </c>
      <c r="H67" s="374" t="e">
        <f>'Merluza común Artesanal'!#REF!</f>
        <v>#REF!</v>
      </c>
      <c r="I67" s="374" t="e">
        <f>'Merluza común Artesanal'!#REF!</f>
        <v>#REF!</v>
      </c>
      <c r="J67" s="374" t="e">
        <f>'Merluza común Artesanal'!#REF!</f>
        <v>#REF!</v>
      </c>
      <c r="K67" s="374" t="e">
        <f>'Merluza común Artesanal'!#REF!</f>
        <v>#REF!</v>
      </c>
      <c r="L67" s="374" t="e">
        <f>'Merluza común Artesanal'!#REF!</f>
        <v>#REF!</v>
      </c>
      <c r="M67" s="362" t="e">
        <f>'Merluza común Artesanal'!#REF!</f>
        <v>#REF!</v>
      </c>
      <c r="N67" s="350" t="str">
        <f>'Merluza común Artesanal'!M57</f>
        <v>-</v>
      </c>
      <c r="O67" s="504">
        <f>Resumen_año!$C$5</f>
        <v>43868</v>
      </c>
      <c r="P67" s="365">
        <v>2019</v>
      </c>
      <c r="Q67" s="360"/>
    </row>
    <row r="68" spans="1:17" s="366" customFormat="1" ht="15">
      <c r="A68" s="371" t="s">
        <v>90</v>
      </c>
      <c r="B68" s="371" t="s">
        <v>91</v>
      </c>
      <c r="C68" s="371" t="s">
        <v>112</v>
      </c>
      <c r="D68" s="359" t="s">
        <v>434</v>
      </c>
      <c r="E68" s="373" t="str">
        <f>+'Merluza común Artesanal'!E57</f>
        <v>VELASQUEZ II (RPA 954159)</v>
      </c>
      <c r="F68" s="371" t="s">
        <v>101</v>
      </c>
      <c r="G68" s="371" t="s">
        <v>96</v>
      </c>
      <c r="H68" s="374">
        <f>'Merluza común Artesanal'!G57</f>
        <v>1.2529999999999999</v>
      </c>
      <c r="I68" s="374">
        <f>'Merluza común Artesanal'!H57</f>
        <v>0</v>
      </c>
      <c r="J68" s="374">
        <f>'Merluza común Artesanal'!I57</f>
        <v>1.2529999999999999</v>
      </c>
      <c r="K68" s="374">
        <f>'Merluza común Artesanal'!J57</f>
        <v>1.6240000000000001</v>
      </c>
      <c r="L68" s="374">
        <f>'Merluza común Artesanal'!K57</f>
        <v>-0.37100000000000022</v>
      </c>
      <c r="M68" s="362">
        <f>'Merluza común Artesanal'!L57</f>
        <v>1.2960893854748605</v>
      </c>
      <c r="N68" s="350" t="str">
        <f>'Merluza común Artesanal'!M59</f>
        <v>-</v>
      </c>
      <c r="O68" s="504">
        <f>Resumen_año!$C$5</f>
        <v>43868</v>
      </c>
      <c r="P68" s="365">
        <v>2019</v>
      </c>
      <c r="Q68" s="360"/>
    </row>
    <row r="69" spans="1:17" s="366" customFormat="1" ht="15">
      <c r="A69" s="371" t="s">
        <v>90</v>
      </c>
      <c r="B69" s="371" t="s">
        <v>91</v>
      </c>
      <c r="C69" s="371" t="s">
        <v>112</v>
      </c>
      <c r="D69" s="359" t="s">
        <v>434</v>
      </c>
      <c r="E69" s="373" t="str">
        <f>+'Merluza común Artesanal'!E57</f>
        <v>VELASQUEZ II (RPA 954159)</v>
      </c>
      <c r="F69" s="371" t="s">
        <v>97</v>
      </c>
      <c r="G69" s="371" t="s">
        <v>98</v>
      </c>
      <c r="H69" s="374">
        <f>'Merluza común Artesanal'!G59</f>
        <v>7.1210000000000004</v>
      </c>
      <c r="I69" s="374">
        <f>'Merluza común Artesanal'!H59</f>
        <v>0</v>
      </c>
      <c r="J69" s="374">
        <f>'Merluza común Artesanal'!I59</f>
        <v>12.617000000000001</v>
      </c>
      <c r="K69" s="374">
        <f>'Merluza común Artesanal'!J59</f>
        <v>0</v>
      </c>
      <c r="L69" s="374">
        <f>'Merluza común Artesanal'!K59</f>
        <v>12.617000000000001</v>
      </c>
      <c r="M69" s="362">
        <f>'Merluza común Artesanal'!L59</f>
        <v>0</v>
      </c>
      <c r="N69" s="350" t="str">
        <f>'Merluza común Artesanal'!M72</f>
        <v>-</v>
      </c>
      <c r="O69" s="504">
        <f>Resumen_año!$C$5</f>
        <v>43868</v>
      </c>
      <c r="P69" s="365">
        <v>2019</v>
      </c>
      <c r="Q69" s="360"/>
    </row>
    <row r="70" spans="1:17" s="366" customFormat="1" ht="15">
      <c r="A70" s="371" t="s">
        <v>90</v>
      </c>
      <c r="B70" s="371" t="s">
        <v>91</v>
      </c>
      <c r="C70" s="371" t="s">
        <v>112</v>
      </c>
      <c r="D70" s="359" t="s">
        <v>434</v>
      </c>
      <c r="E70" s="373" t="str">
        <f>+'Merluza común Artesanal'!E57</f>
        <v>VELASQUEZ II (RPA 954159)</v>
      </c>
      <c r="F70" s="371" t="s">
        <v>101</v>
      </c>
      <c r="G70" s="371" t="s">
        <v>98</v>
      </c>
      <c r="H70" s="374">
        <f>+'Merluza común Artesanal'!N57</f>
        <v>14.241</v>
      </c>
      <c r="I70" s="374">
        <f>+'Merluza común Artesanal'!O57</f>
        <v>0</v>
      </c>
      <c r="J70" s="374">
        <f>+'Merluza común Artesanal'!P57</f>
        <v>14.241</v>
      </c>
      <c r="K70" s="374">
        <f>+'Merluza común Artesanal'!Q57</f>
        <v>1.6240000000000001</v>
      </c>
      <c r="L70" s="374">
        <f>+'Merluza común Artesanal'!R57</f>
        <v>12.616999999999999</v>
      </c>
      <c r="M70" s="362">
        <f>+'Merluza común Artesanal'!S57</f>
        <v>0.11403693560845447</v>
      </c>
      <c r="N70" s="350"/>
      <c r="O70" s="504">
        <f>Resumen_año!$C$5</f>
        <v>43868</v>
      </c>
      <c r="P70" s="365">
        <v>2019</v>
      </c>
      <c r="Q70" s="360"/>
    </row>
    <row r="71" spans="1:17" s="366" customFormat="1" ht="15">
      <c r="A71" s="371" t="s">
        <v>90</v>
      </c>
      <c r="B71" s="371" t="s">
        <v>91</v>
      </c>
      <c r="C71" s="371" t="s">
        <v>112</v>
      </c>
      <c r="D71" s="359" t="s">
        <v>434</v>
      </c>
      <c r="E71" s="373" t="str">
        <f>+'Merluza común Artesanal'!E60</f>
        <v>GONZALO HERNAN (968343)</v>
      </c>
      <c r="F71" s="371" t="s">
        <v>101</v>
      </c>
      <c r="G71" s="371" t="s">
        <v>96</v>
      </c>
      <c r="H71" s="374">
        <f>'Merluza común Artesanal'!G61</f>
        <v>5.8689999999999998</v>
      </c>
      <c r="I71" s="374">
        <f>'Merluza común Artesanal'!H61</f>
        <v>0</v>
      </c>
      <c r="J71" s="374">
        <f>'Merluza común Artesanal'!I61</f>
        <v>5.3309999999999995</v>
      </c>
      <c r="K71" s="374">
        <f>'Merluza común Artesanal'!J61</f>
        <v>0</v>
      </c>
      <c r="L71" s="374">
        <f>'Merluza común Artesanal'!K61</f>
        <v>5.3309999999999995</v>
      </c>
      <c r="M71" s="362">
        <f>'Merluza común Artesanal'!L61</f>
        <v>0</v>
      </c>
      <c r="N71" s="350" t="str">
        <f>'Merluza común Artesanal'!M61</f>
        <v>-</v>
      </c>
      <c r="O71" s="504">
        <f>Resumen_año!$C$5</f>
        <v>43868</v>
      </c>
      <c r="P71" s="365">
        <v>2019</v>
      </c>
      <c r="Q71" s="360"/>
    </row>
    <row r="72" spans="1:17" s="366" customFormat="1" ht="15">
      <c r="A72" s="371" t="s">
        <v>90</v>
      </c>
      <c r="B72" s="371" t="s">
        <v>91</v>
      </c>
      <c r="C72" s="371" t="s">
        <v>112</v>
      </c>
      <c r="D72" s="359" t="s">
        <v>434</v>
      </c>
      <c r="E72" s="373" t="str">
        <f>+'Merluza común Artesanal'!E60</f>
        <v>GONZALO HERNAN (968343)</v>
      </c>
      <c r="F72" s="371" t="s">
        <v>97</v>
      </c>
      <c r="G72" s="371" t="s">
        <v>98</v>
      </c>
      <c r="H72" s="374">
        <f>'Merluza común Artesanal'!G62</f>
        <v>7.1230000000000002</v>
      </c>
      <c r="I72" s="374">
        <f>'Merluza común Artesanal'!H62</f>
        <v>0</v>
      </c>
      <c r="J72" s="374">
        <f>'Merluza común Artesanal'!I62</f>
        <v>12.454000000000001</v>
      </c>
      <c r="K72" s="374">
        <f>'Merluza común Artesanal'!J62</f>
        <v>0</v>
      </c>
      <c r="L72" s="374">
        <f>'Merluza común Artesanal'!K62</f>
        <v>12.454000000000001</v>
      </c>
      <c r="M72" s="362">
        <f>'Merluza común Artesanal'!L62</f>
        <v>0</v>
      </c>
      <c r="N72" s="350" t="str">
        <f>'Merluza común Artesanal'!M62</f>
        <v>-</v>
      </c>
      <c r="O72" s="504">
        <f>Resumen_año!$C$5</f>
        <v>43868</v>
      </c>
      <c r="P72" s="365">
        <v>2019</v>
      </c>
      <c r="Q72" s="360"/>
    </row>
    <row r="73" spans="1:17" s="366" customFormat="1" ht="15">
      <c r="A73" s="371" t="s">
        <v>90</v>
      </c>
      <c r="B73" s="371" t="s">
        <v>91</v>
      </c>
      <c r="C73" s="371" t="s">
        <v>112</v>
      </c>
      <c r="D73" s="359" t="s">
        <v>434</v>
      </c>
      <c r="E73" s="373" t="str">
        <f>+'Merluza común Artesanal'!E60</f>
        <v>GONZALO HERNAN (968343)</v>
      </c>
      <c r="F73" s="371" t="s">
        <v>101</v>
      </c>
      <c r="G73" s="371" t="s">
        <v>98</v>
      </c>
      <c r="H73" s="374">
        <f>'Merluza común Artesanal'!N60</f>
        <v>14.245999999999999</v>
      </c>
      <c r="I73" s="374">
        <f>'Merluza común Artesanal'!O61</f>
        <v>0</v>
      </c>
      <c r="J73" s="374">
        <f>'Merluza común Artesanal'!P61</f>
        <v>0</v>
      </c>
      <c r="K73" s="374">
        <f>'Merluza común Artesanal'!Q61</f>
        <v>0</v>
      </c>
      <c r="L73" s="374">
        <f>'Merluza común Artesanal'!R61</f>
        <v>0</v>
      </c>
      <c r="M73" s="362">
        <f>'Merluza común Artesanal'!S61</f>
        <v>0</v>
      </c>
      <c r="N73" s="350" t="str">
        <f>'Merluza común Artesanal'!M81</f>
        <v>-</v>
      </c>
      <c r="O73" s="504">
        <f>Resumen_año!$C$5</f>
        <v>43868</v>
      </c>
      <c r="P73" s="365">
        <v>2019</v>
      </c>
      <c r="Q73" s="360"/>
    </row>
    <row r="74" spans="1:17" s="366" customFormat="1" ht="15">
      <c r="A74" s="371" t="s">
        <v>90</v>
      </c>
      <c r="B74" s="371" t="s">
        <v>91</v>
      </c>
      <c r="C74" s="371" t="s">
        <v>112</v>
      </c>
      <c r="D74" s="359" t="s">
        <v>434</v>
      </c>
      <c r="E74" s="373" t="str">
        <f>+'Merluza común Artesanal'!E63</f>
        <v>MARIA ELIANA (RPA 958902)</v>
      </c>
      <c r="F74" s="371" t="s">
        <v>101</v>
      </c>
      <c r="G74" s="371" t="s">
        <v>96</v>
      </c>
      <c r="H74" s="374">
        <f>'Merluza común Artesanal'!G64</f>
        <v>5.8710000000000004</v>
      </c>
      <c r="I74" s="374">
        <f>'Merluza común Artesanal'!H64</f>
        <v>0</v>
      </c>
      <c r="J74" s="374">
        <f>'Merluza común Artesanal'!I64</f>
        <v>5.6690000000000005</v>
      </c>
      <c r="K74" s="374">
        <f>'Merluza común Artesanal'!J64</f>
        <v>0</v>
      </c>
      <c r="L74" s="374">
        <f>'Merluza común Artesanal'!K64</f>
        <v>5.6690000000000005</v>
      </c>
      <c r="M74" s="362">
        <f>'Merluza común Artesanal'!L64</f>
        <v>0</v>
      </c>
      <c r="N74" s="350" t="str">
        <f>'Merluza común Artesanal'!M64</f>
        <v>-</v>
      </c>
      <c r="O74" s="504">
        <f>Resumen_año!$C$5</f>
        <v>43868</v>
      </c>
      <c r="P74" s="365">
        <v>2019</v>
      </c>
      <c r="Q74" s="360"/>
    </row>
    <row r="75" spans="1:17" s="366" customFormat="1" ht="15">
      <c r="A75" s="371" t="s">
        <v>90</v>
      </c>
      <c r="B75" s="371" t="s">
        <v>91</v>
      </c>
      <c r="C75" s="371" t="s">
        <v>112</v>
      </c>
      <c r="D75" s="359" t="s">
        <v>434</v>
      </c>
      <c r="E75" s="373" t="str">
        <f>+'Merluza común Artesanal'!E63</f>
        <v>MARIA ELIANA (RPA 958902)</v>
      </c>
      <c r="F75" s="371" t="s">
        <v>97</v>
      </c>
      <c r="G75" s="371" t="s">
        <v>98</v>
      </c>
      <c r="H75" s="374">
        <f>'Merluza común Artesanal'!G65</f>
        <v>7.125</v>
      </c>
      <c r="I75" s="374">
        <f>'Merluza común Artesanal'!H65</f>
        <v>0</v>
      </c>
      <c r="J75" s="374">
        <f>'Merluza común Artesanal'!I65</f>
        <v>12.794</v>
      </c>
      <c r="K75" s="374">
        <f>'Merluza común Artesanal'!J65</f>
        <v>0</v>
      </c>
      <c r="L75" s="374">
        <f>'Merluza común Artesanal'!K65</f>
        <v>12.794</v>
      </c>
      <c r="M75" s="362">
        <f>'Merluza común Artesanal'!L65</f>
        <v>0</v>
      </c>
      <c r="N75" s="350" t="str">
        <f>'Merluza común Artesanal'!M65</f>
        <v>-</v>
      </c>
      <c r="O75" s="504">
        <f>Resumen_año!$C$5</f>
        <v>43868</v>
      </c>
      <c r="P75" s="365">
        <v>2019</v>
      </c>
      <c r="Q75" s="367"/>
    </row>
    <row r="76" spans="1:17" s="366" customFormat="1" ht="15">
      <c r="A76" s="371" t="s">
        <v>90</v>
      </c>
      <c r="B76" s="371" t="s">
        <v>91</v>
      </c>
      <c r="C76" s="371" t="s">
        <v>112</v>
      </c>
      <c r="D76" s="359" t="s">
        <v>434</v>
      </c>
      <c r="E76" s="373" t="str">
        <f>+'Merluza común Artesanal'!E63</f>
        <v>MARIA ELIANA (RPA 958902)</v>
      </c>
      <c r="F76" s="371" t="s">
        <v>101</v>
      </c>
      <c r="G76" s="371" t="s">
        <v>98</v>
      </c>
      <c r="H76" s="374">
        <f>'Merluza común Artesanal'!N64</f>
        <v>0</v>
      </c>
      <c r="I76" s="374">
        <f>'Merluza común Artesanal'!O64</f>
        <v>0</v>
      </c>
      <c r="J76" s="374">
        <f>'Merluza común Artesanal'!P64</f>
        <v>0</v>
      </c>
      <c r="K76" s="374">
        <f>'Merluza común Artesanal'!Q64</f>
        <v>0</v>
      </c>
      <c r="L76" s="374">
        <f>'Merluza común Artesanal'!R64</f>
        <v>0</v>
      </c>
      <c r="M76" s="362">
        <f>'Merluza común Artesanal'!S64</f>
        <v>0</v>
      </c>
      <c r="N76" s="350" t="str">
        <f>'Merluza común Artesanal'!M81</f>
        <v>-</v>
      </c>
      <c r="O76" s="504">
        <f>Resumen_año!$C$5</f>
        <v>43868</v>
      </c>
      <c r="P76" s="365">
        <v>2019</v>
      </c>
      <c r="Q76" s="367"/>
    </row>
    <row r="77" spans="1:17" s="366" customFormat="1" ht="15">
      <c r="A77" s="371" t="s">
        <v>90</v>
      </c>
      <c r="B77" s="371" t="s">
        <v>91</v>
      </c>
      <c r="C77" s="371" t="s">
        <v>112</v>
      </c>
      <c r="D77" s="359" t="s">
        <v>434</v>
      </c>
      <c r="E77" s="373" t="str">
        <f>+'Merluza común Artesanal'!E66</f>
        <v>CLAUDIO ALEJANDRO (RPA 967538)</v>
      </c>
      <c r="F77" s="371" t="s">
        <v>101</v>
      </c>
      <c r="G77" s="371" t="s">
        <v>96</v>
      </c>
      <c r="H77" s="374">
        <f>'Merluza común Artesanal'!G67</f>
        <v>5.87</v>
      </c>
      <c r="I77" s="374">
        <f>'Merluza común Artesanal'!H67</f>
        <v>0</v>
      </c>
      <c r="J77" s="374">
        <f>'Merluza común Artesanal'!I67</f>
        <v>6.48</v>
      </c>
      <c r="K77" s="374">
        <f>'Merluza común Artesanal'!J67</f>
        <v>0</v>
      </c>
      <c r="L77" s="374">
        <f>'Merluza común Artesanal'!K67</f>
        <v>6.48</v>
      </c>
      <c r="M77" s="362">
        <f>'Merluza común Artesanal'!L67</f>
        <v>0</v>
      </c>
      <c r="N77" s="350" t="str">
        <f>'Merluza común Artesanal'!M67</f>
        <v>-</v>
      </c>
      <c r="O77" s="504">
        <f>Resumen_año!$C$5</f>
        <v>43868</v>
      </c>
      <c r="P77" s="365">
        <v>2019</v>
      </c>
      <c r="Q77" s="367"/>
    </row>
    <row r="78" spans="1:17" s="366" customFormat="1" ht="15">
      <c r="A78" s="371" t="s">
        <v>90</v>
      </c>
      <c r="B78" s="371" t="s">
        <v>91</v>
      </c>
      <c r="C78" s="371" t="s">
        <v>112</v>
      </c>
      <c r="D78" s="359" t="s">
        <v>434</v>
      </c>
      <c r="E78" s="373" t="str">
        <f>+'Merluza común Artesanal'!E66</f>
        <v>CLAUDIO ALEJANDRO (RPA 967538)</v>
      </c>
      <c r="F78" s="371" t="s">
        <v>97</v>
      </c>
      <c r="G78" s="371" t="s">
        <v>98</v>
      </c>
      <c r="H78" s="374">
        <f>'Merluza común Artesanal'!G68</f>
        <v>7.1230000000000002</v>
      </c>
      <c r="I78" s="374">
        <f>'Merluza común Artesanal'!H68</f>
        <v>0</v>
      </c>
      <c r="J78" s="374">
        <f>'Merluza común Artesanal'!I68</f>
        <v>13.603000000000002</v>
      </c>
      <c r="K78" s="374">
        <f>'Merluza común Artesanal'!J68</f>
        <v>0</v>
      </c>
      <c r="L78" s="374">
        <f>'Merluza común Artesanal'!K68</f>
        <v>13.603000000000002</v>
      </c>
      <c r="M78" s="362">
        <f>'Merluza común Artesanal'!L68</f>
        <v>0</v>
      </c>
      <c r="N78" s="350" t="str">
        <f>'Merluza común Artesanal'!M68</f>
        <v>-</v>
      </c>
      <c r="O78" s="504">
        <f>Resumen_año!$C$5</f>
        <v>43868</v>
      </c>
      <c r="P78" s="365">
        <v>2019</v>
      </c>
      <c r="Q78" s="367"/>
    </row>
    <row r="79" spans="1:17" s="366" customFormat="1" ht="15">
      <c r="A79" s="371" t="s">
        <v>90</v>
      </c>
      <c r="B79" s="371" t="s">
        <v>91</v>
      </c>
      <c r="C79" s="371" t="s">
        <v>112</v>
      </c>
      <c r="D79" s="359" t="s">
        <v>434</v>
      </c>
      <c r="E79" s="373" t="str">
        <f>+'Merluza común Artesanal'!E66</f>
        <v>CLAUDIO ALEJANDRO (RPA 967538)</v>
      </c>
      <c r="F79" s="371" t="s">
        <v>101</v>
      </c>
      <c r="G79" s="371" t="s">
        <v>98</v>
      </c>
      <c r="H79" s="374">
        <f>'Merluza común Artesanal'!N67</f>
        <v>0</v>
      </c>
      <c r="I79" s="374">
        <f>'Merluza común Artesanal'!O67</f>
        <v>0</v>
      </c>
      <c r="J79" s="374">
        <f>'Merluza común Artesanal'!P67</f>
        <v>0</v>
      </c>
      <c r="K79" s="374">
        <f>'Merluza común Artesanal'!Q67</f>
        <v>0</v>
      </c>
      <c r="L79" s="374">
        <f>'Merluza común Artesanal'!R67</f>
        <v>0</v>
      </c>
      <c r="M79" s="362">
        <f>'Merluza común Artesanal'!S67</f>
        <v>0</v>
      </c>
      <c r="N79" s="350" t="s">
        <v>262</v>
      </c>
      <c r="O79" s="504">
        <f>Resumen_año!$C$5</f>
        <v>43868</v>
      </c>
      <c r="P79" s="365">
        <v>2019</v>
      </c>
      <c r="Q79" s="367"/>
    </row>
    <row r="80" spans="1:17" s="366" customFormat="1" ht="15">
      <c r="A80" s="371" t="s">
        <v>90</v>
      </c>
      <c r="B80" s="371" t="s">
        <v>91</v>
      </c>
      <c r="C80" s="371" t="s">
        <v>112</v>
      </c>
      <c r="D80" s="359" t="s">
        <v>434</v>
      </c>
      <c r="E80" s="373" t="str">
        <f>+'Merluza común Artesanal'!E69</f>
        <v>EL FARO (RPA 964544)</v>
      </c>
      <c r="F80" s="371" t="s">
        <v>101</v>
      </c>
      <c r="G80" s="371" t="s">
        <v>96</v>
      </c>
      <c r="H80" s="374">
        <f>'Merluza común Artesanal'!G70</f>
        <v>5.8719999999999999</v>
      </c>
      <c r="I80" s="374">
        <f>'Merluza común Artesanal'!H70</f>
        <v>0</v>
      </c>
      <c r="J80" s="374">
        <f>'Merluza común Artesanal'!I70</f>
        <v>4.7460000000000004</v>
      </c>
      <c r="K80" s="374">
        <f>'Merluza común Artesanal'!J70</f>
        <v>0</v>
      </c>
      <c r="L80" s="374">
        <f>'Merluza común Artesanal'!K70</f>
        <v>4.7460000000000004</v>
      </c>
      <c r="M80" s="362">
        <f>'Merluza común Artesanal'!L70</f>
        <v>0</v>
      </c>
      <c r="N80" s="350" t="str">
        <f>'Merluza común Artesanal'!M70</f>
        <v>-</v>
      </c>
      <c r="O80" s="504">
        <f>Resumen_año!$C$5</f>
        <v>43868</v>
      </c>
      <c r="P80" s="365">
        <v>2019</v>
      </c>
      <c r="Q80" s="367"/>
    </row>
    <row r="81" spans="1:17" s="366" customFormat="1" ht="15">
      <c r="A81" s="371" t="s">
        <v>90</v>
      </c>
      <c r="B81" s="371" t="s">
        <v>91</v>
      </c>
      <c r="C81" s="371" t="s">
        <v>112</v>
      </c>
      <c r="D81" s="359" t="s">
        <v>434</v>
      </c>
      <c r="E81" s="373" t="str">
        <f>+'Merluza común Artesanal'!E69</f>
        <v>EL FARO (RPA 964544)</v>
      </c>
      <c r="F81" s="371" t="s">
        <v>97</v>
      </c>
      <c r="G81" s="371" t="s">
        <v>98</v>
      </c>
      <c r="H81" s="374">
        <f>'Merluza común Artesanal'!G71</f>
        <v>7.1269999999999998</v>
      </c>
      <c r="I81" s="374">
        <f>'Merluza común Artesanal'!H71</f>
        <v>0</v>
      </c>
      <c r="J81" s="374">
        <f>'Merluza común Artesanal'!I71</f>
        <v>11.873000000000001</v>
      </c>
      <c r="K81" s="374">
        <f>'Merluza común Artesanal'!J71</f>
        <v>0</v>
      </c>
      <c r="L81" s="374">
        <f>'Merluza común Artesanal'!K71</f>
        <v>11.873000000000001</v>
      </c>
      <c r="M81" s="362">
        <f>'Merluza común Artesanal'!L71</f>
        <v>0</v>
      </c>
      <c r="N81" s="350" t="str">
        <f>'Merluza común Artesanal'!M71</f>
        <v>-</v>
      </c>
      <c r="O81" s="504">
        <f>Resumen_año!$C$5</f>
        <v>43868</v>
      </c>
      <c r="P81" s="365">
        <v>2019</v>
      </c>
      <c r="Q81" s="367"/>
    </row>
    <row r="82" spans="1:17" s="366" customFormat="1" ht="15">
      <c r="A82" s="371" t="s">
        <v>90</v>
      </c>
      <c r="B82" s="371" t="s">
        <v>91</v>
      </c>
      <c r="C82" s="371" t="s">
        <v>112</v>
      </c>
      <c r="D82" s="359" t="s">
        <v>434</v>
      </c>
      <c r="E82" s="373" t="str">
        <f>+'Merluza común Artesanal'!E69</f>
        <v>EL FARO (RPA 964544)</v>
      </c>
      <c r="F82" s="371" t="s">
        <v>101</v>
      </c>
      <c r="G82" s="371" t="s">
        <v>98</v>
      </c>
      <c r="H82" s="374">
        <f>'Merluza común Artesanal'!N70</f>
        <v>0</v>
      </c>
      <c r="I82" s="374">
        <f>'Merluza común Artesanal'!O70</f>
        <v>0</v>
      </c>
      <c r="J82" s="374">
        <f>'Merluza común Artesanal'!P70</f>
        <v>0</v>
      </c>
      <c r="K82" s="374">
        <f>'Merluza común Artesanal'!Q70</f>
        <v>0</v>
      </c>
      <c r="L82" s="374">
        <f>'Merluza común Artesanal'!R70</f>
        <v>0</v>
      </c>
      <c r="M82" s="362">
        <f>'Merluza común Artesanal'!S70</f>
        <v>0</v>
      </c>
      <c r="N82" s="350" t="s">
        <v>262</v>
      </c>
      <c r="O82" s="504">
        <f>Resumen_año!$C$5</f>
        <v>43868</v>
      </c>
      <c r="P82" s="365">
        <v>2019</v>
      </c>
      <c r="Q82" s="367"/>
    </row>
    <row r="83" spans="1:17" s="366" customFormat="1" ht="15">
      <c r="A83" s="371" t="s">
        <v>90</v>
      </c>
      <c r="B83" s="371" t="s">
        <v>91</v>
      </c>
      <c r="C83" s="371" t="s">
        <v>112</v>
      </c>
      <c r="D83" s="359" t="s">
        <v>107</v>
      </c>
      <c r="E83" s="373" t="e">
        <f>+'Merluza común Artesanal'!#REF!</f>
        <v>#REF!</v>
      </c>
      <c r="F83" s="371" t="s">
        <v>95</v>
      </c>
      <c r="G83" s="371" t="s">
        <v>100</v>
      </c>
      <c r="H83" s="374">
        <f>+'Merluza común Artesanal'!G72</f>
        <v>1.2529999999999999</v>
      </c>
      <c r="I83" s="374">
        <f>+'Merluza común Artesanal'!H72</f>
        <v>0</v>
      </c>
      <c r="J83" s="374">
        <f>+'Merluza común Artesanal'!I72</f>
        <v>1.2529999999999999</v>
      </c>
      <c r="K83" s="374">
        <f>+'Merluza común Artesanal'!J72</f>
        <v>0.53200000000000003</v>
      </c>
      <c r="L83" s="374">
        <f>+'Merluza común Artesanal'!K72</f>
        <v>0.72099999999999986</v>
      </c>
      <c r="M83" s="362">
        <f>+'Merluza común Artesanal'!L72</f>
        <v>0.42458100558659223</v>
      </c>
      <c r="N83" s="350" t="str">
        <f>+'Merluza común Artesanal'!M72</f>
        <v>-</v>
      </c>
      <c r="O83" s="504">
        <f>Resumen_año!$C$5</f>
        <v>43868</v>
      </c>
      <c r="P83" s="365">
        <v>2019</v>
      </c>
      <c r="Q83" s="367"/>
    </row>
    <row r="84" spans="1:17" s="366" customFormat="1" ht="15">
      <c r="A84" s="371" t="s">
        <v>90</v>
      </c>
      <c r="B84" s="371" t="s">
        <v>91</v>
      </c>
      <c r="C84" s="371" t="s">
        <v>112</v>
      </c>
      <c r="D84" s="359" t="s">
        <v>434</v>
      </c>
      <c r="E84" s="373" t="str">
        <f>+'Merluza común Artesanal'!E72</f>
        <v>ERICAR (RPA 957516)</v>
      </c>
      <c r="F84" s="371" t="s">
        <v>101</v>
      </c>
      <c r="G84" s="371" t="s">
        <v>96</v>
      </c>
      <c r="H84" s="374">
        <f>+'Merluza común Artesanal'!G73</f>
        <v>5.8650000000000002</v>
      </c>
      <c r="I84" s="374">
        <f>+'Merluza común Artesanal'!H73</f>
        <v>0</v>
      </c>
      <c r="J84" s="374">
        <f>+'Merluza común Artesanal'!I73</f>
        <v>6.5860000000000003</v>
      </c>
      <c r="K84" s="374">
        <f>+'Merluza común Artesanal'!J73</f>
        <v>0</v>
      </c>
      <c r="L84" s="374">
        <f>+'Merluza común Artesanal'!K73</f>
        <v>6.5860000000000003</v>
      </c>
      <c r="M84" s="362">
        <f>+'Merluza común Artesanal'!L73</f>
        <v>0</v>
      </c>
      <c r="N84" s="350" t="str">
        <f>+'Merluza común Artesanal'!M73</f>
        <v>-</v>
      </c>
      <c r="O84" s="504">
        <f>Resumen_año!$C$5</f>
        <v>43868</v>
      </c>
      <c r="P84" s="365">
        <v>2019</v>
      </c>
      <c r="Q84" s="367"/>
    </row>
    <row r="85" spans="1:17" s="366" customFormat="1" ht="15">
      <c r="A85" s="371" t="s">
        <v>90</v>
      </c>
      <c r="B85" s="371" t="s">
        <v>91</v>
      </c>
      <c r="C85" s="371" t="s">
        <v>112</v>
      </c>
      <c r="D85" s="359" t="s">
        <v>434</v>
      </c>
      <c r="E85" s="373" t="str">
        <f>+'Merluza común Artesanal'!E72</f>
        <v>ERICAR (RPA 957516)</v>
      </c>
      <c r="F85" s="371" t="s">
        <v>97</v>
      </c>
      <c r="G85" s="371" t="s">
        <v>98</v>
      </c>
      <c r="H85" s="374">
        <f>'Merluza común Artesanal'!G74</f>
        <v>7.117</v>
      </c>
      <c r="I85" s="374">
        <f>'Merluza común Artesanal'!H74</f>
        <v>0</v>
      </c>
      <c r="J85" s="374">
        <f>'Merluza común Artesanal'!I74</f>
        <v>13.702999999999999</v>
      </c>
      <c r="K85" s="374">
        <f>'Merluza común Artesanal'!J74</f>
        <v>0</v>
      </c>
      <c r="L85" s="374">
        <f>'Merluza común Artesanal'!K74</f>
        <v>13.702999999999999</v>
      </c>
      <c r="M85" s="362">
        <f>'Merluza común Artesanal'!L74</f>
        <v>0</v>
      </c>
      <c r="N85" s="350" t="str">
        <f>'Merluza común Artesanal'!M74</f>
        <v>-</v>
      </c>
      <c r="O85" s="504">
        <f>Resumen_año!$C$5</f>
        <v>43868</v>
      </c>
      <c r="P85" s="365">
        <v>2019</v>
      </c>
      <c r="Q85" s="367"/>
    </row>
    <row r="86" spans="1:17" s="366" customFormat="1" ht="15">
      <c r="A86" s="371" t="s">
        <v>90</v>
      </c>
      <c r="B86" s="371" t="s">
        <v>91</v>
      </c>
      <c r="C86" s="371" t="s">
        <v>112</v>
      </c>
      <c r="D86" s="359" t="s">
        <v>434</v>
      </c>
      <c r="E86" s="373" t="str">
        <f>+'Merluza común Artesanal'!E72</f>
        <v>ERICAR (RPA 957516)</v>
      </c>
      <c r="F86" s="371" t="s">
        <v>101</v>
      </c>
      <c r="G86" s="371" t="s">
        <v>98</v>
      </c>
      <c r="H86" s="374">
        <f>'Merluza común Artesanal'!N73</f>
        <v>0</v>
      </c>
      <c r="I86" s="374">
        <f>'Merluza común Artesanal'!O73</f>
        <v>0</v>
      </c>
      <c r="J86" s="374">
        <f>'Merluza común Artesanal'!P73</f>
        <v>0</v>
      </c>
      <c r="K86" s="374">
        <f>'Merluza común Artesanal'!Q73</f>
        <v>0</v>
      </c>
      <c r="L86" s="374">
        <f>'Merluza común Artesanal'!R73</f>
        <v>0</v>
      </c>
      <c r="M86" s="362">
        <f>'Merluza común Artesanal'!S73</f>
        <v>0</v>
      </c>
      <c r="N86" s="350" t="str">
        <f>'Merluza común Artesanal'!M149</f>
        <v>-</v>
      </c>
      <c r="O86" s="504">
        <f>Resumen_año!$C$5</f>
        <v>43868</v>
      </c>
      <c r="P86" s="365">
        <v>2019</v>
      </c>
      <c r="Q86" s="367"/>
    </row>
    <row r="87" spans="1:17" s="366" customFormat="1" ht="15">
      <c r="A87" s="371" t="s">
        <v>90</v>
      </c>
      <c r="B87" s="371" t="s">
        <v>91</v>
      </c>
      <c r="C87" s="371" t="s">
        <v>112</v>
      </c>
      <c r="D87" s="359" t="s">
        <v>434</v>
      </c>
      <c r="E87" s="373" t="str">
        <f>+'Merluza común Artesanal'!E75</f>
        <v>SAN JOSE III (RPA 962034)</v>
      </c>
      <c r="F87" s="371" t="s">
        <v>101</v>
      </c>
      <c r="G87" s="371" t="s">
        <v>96</v>
      </c>
      <c r="H87" s="374">
        <f>'Merluza común Artesanal'!G76</f>
        <v>5.8650000000000002</v>
      </c>
      <c r="I87" s="374">
        <f>'Merluza común Artesanal'!H76</f>
        <v>0</v>
      </c>
      <c r="J87" s="374">
        <f>'Merluza común Artesanal'!I76</f>
        <v>7.1180000000000003</v>
      </c>
      <c r="K87" s="374">
        <f>'Merluza común Artesanal'!J76</f>
        <v>0</v>
      </c>
      <c r="L87" s="374">
        <f>'Merluza común Artesanal'!K76</f>
        <v>7.1180000000000003</v>
      </c>
      <c r="M87" s="362">
        <f>'Merluza común Artesanal'!L76</f>
        <v>0</v>
      </c>
      <c r="N87" s="350" t="str">
        <f>'Merluza común Artesanal'!M76</f>
        <v>-</v>
      </c>
      <c r="O87" s="504">
        <f>Resumen_año!$C$5</f>
        <v>43868</v>
      </c>
      <c r="P87" s="365">
        <v>2019</v>
      </c>
      <c r="Q87" s="367"/>
    </row>
    <row r="88" spans="1:17" s="366" customFormat="1" ht="15">
      <c r="A88" s="371" t="s">
        <v>90</v>
      </c>
      <c r="B88" s="371" t="s">
        <v>91</v>
      </c>
      <c r="C88" s="371" t="s">
        <v>112</v>
      </c>
      <c r="D88" s="359" t="s">
        <v>434</v>
      </c>
      <c r="E88" s="373" t="str">
        <f>+'Merluza común Artesanal'!E75</f>
        <v>SAN JOSE III (RPA 962034)</v>
      </c>
      <c r="F88" s="371" t="s">
        <v>97</v>
      </c>
      <c r="G88" s="371" t="s">
        <v>98</v>
      </c>
      <c r="H88" s="374">
        <f>'Merluza común Artesanal'!G77</f>
        <v>7.1180000000000003</v>
      </c>
      <c r="I88" s="374">
        <f>'Merluza común Artesanal'!H77</f>
        <v>0</v>
      </c>
      <c r="J88" s="374">
        <f>'Merluza común Artesanal'!I77</f>
        <v>14.236000000000001</v>
      </c>
      <c r="K88" s="374">
        <f>'Merluza común Artesanal'!J77</f>
        <v>0</v>
      </c>
      <c r="L88" s="374">
        <f>'Merluza común Artesanal'!K77</f>
        <v>14.236000000000001</v>
      </c>
      <c r="M88" s="362">
        <f>'Merluza común Artesanal'!L77</f>
        <v>0</v>
      </c>
      <c r="N88" s="350" t="str">
        <f>'Merluza común Artesanal'!M77</f>
        <v>-</v>
      </c>
      <c r="O88" s="504">
        <f>Resumen_año!$C$5</f>
        <v>43868</v>
      </c>
      <c r="P88" s="365">
        <v>2019</v>
      </c>
      <c r="Q88" s="367"/>
    </row>
    <row r="89" spans="1:17" s="366" customFormat="1" ht="15">
      <c r="A89" s="371" t="s">
        <v>90</v>
      </c>
      <c r="B89" s="371" t="s">
        <v>91</v>
      </c>
      <c r="C89" s="371" t="s">
        <v>112</v>
      </c>
      <c r="D89" s="359" t="s">
        <v>434</v>
      </c>
      <c r="E89" s="373" t="str">
        <f>+'Merluza común Artesanal'!E75</f>
        <v>SAN JOSE III (RPA 962034)</v>
      </c>
      <c r="F89" s="371" t="s">
        <v>101</v>
      </c>
      <c r="G89" s="371" t="s">
        <v>98</v>
      </c>
      <c r="H89" s="374">
        <f>'Merluza común Artesanal'!N76</f>
        <v>0</v>
      </c>
      <c r="I89" s="374">
        <f>'Merluza común Artesanal'!O76</f>
        <v>0</v>
      </c>
      <c r="J89" s="374">
        <f>'Merluza común Artesanal'!P76</f>
        <v>0</v>
      </c>
      <c r="K89" s="374">
        <f>'Merluza común Artesanal'!Q76</f>
        <v>0</v>
      </c>
      <c r="L89" s="374">
        <f>'Merluza común Artesanal'!R76</f>
        <v>0</v>
      </c>
      <c r="M89" s="362">
        <f>'Merluza común Artesanal'!S76</f>
        <v>0</v>
      </c>
      <c r="N89" s="350" t="str">
        <f>'Merluza común Artesanal'!M151</f>
        <v>-</v>
      </c>
      <c r="O89" s="504">
        <f>Resumen_año!$C$5</f>
        <v>43868</v>
      </c>
      <c r="P89" s="365">
        <v>2019</v>
      </c>
      <c r="Q89" s="367"/>
    </row>
    <row r="90" spans="1:17" s="366" customFormat="1" ht="15">
      <c r="A90" s="371" t="s">
        <v>90</v>
      </c>
      <c r="B90" s="371" t="s">
        <v>91</v>
      </c>
      <c r="C90" s="371" t="s">
        <v>112</v>
      </c>
      <c r="D90" s="359" t="s">
        <v>434</v>
      </c>
      <c r="E90" s="373" t="str">
        <f>+'Merluza común Artesanal'!E78</f>
        <v>BEN-HUR II (RPA 962110)</v>
      </c>
      <c r="F90" s="371" t="s">
        <v>101</v>
      </c>
      <c r="G90" s="371" t="s">
        <v>96</v>
      </c>
      <c r="H90" s="374">
        <f>'Merluza común Artesanal'!G79</f>
        <v>5.8630000000000004</v>
      </c>
      <c r="I90" s="374">
        <f>'Merluza común Artesanal'!H79</f>
        <v>0</v>
      </c>
      <c r="J90" s="374">
        <f>'Merluza común Artesanal'!I79</f>
        <v>7.1150000000000002</v>
      </c>
      <c r="K90" s="374">
        <f>'Merluza común Artesanal'!J79</f>
        <v>0</v>
      </c>
      <c r="L90" s="374">
        <f>'Merluza común Artesanal'!K79</f>
        <v>7.1150000000000002</v>
      </c>
      <c r="M90" s="362">
        <f>'Merluza común Artesanal'!L79</f>
        <v>0</v>
      </c>
      <c r="N90" s="350" t="str">
        <f>'Merluza común Artesanal'!M79</f>
        <v>-</v>
      </c>
      <c r="O90" s="504">
        <f>Resumen_año!$C$5</f>
        <v>43868</v>
      </c>
      <c r="P90" s="365">
        <v>2019</v>
      </c>
      <c r="Q90" s="367"/>
    </row>
    <row r="91" spans="1:17" s="366" customFormat="1" ht="15">
      <c r="A91" s="371" t="s">
        <v>90</v>
      </c>
      <c r="B91" s="371" t="s">
        <v>91</v>
      </c>
      <c r="C91" s="371" t="s">
        <v>112</v>
      </c>
      <c r="D91" s="359" t="s">
        <v>434</v>
      </c>
      <c r="E91" s="373" t="str">
        <f>+'Merluza común Artesanal'!E78</f>
        <v>BEN-HUR II (RPA 962110)</v>
      </c>
      <c r="F91" s="371" t="s">
        <v>97</v>
      </c>
      <c r="G91" s="371" t="s">
        <v>98</v>
      </c>
      <c r="H91" s="374">
        <f>'Merluza común Artesanal'!G80</f>
        <v>7.1159999999999997</v>
      </c>
      <c r="I91" s="374">
        <f>'Merluza común Artesanal'!H80</f>
        <v>0</v>
      </c>
      <c r="J91" s="374">
        <f>'Merluza común Artesanal'!I80</f>
        <v>14.231</v>
      </c>
      <c r="K91" s="374">
        <f>'Merluza común Artesanal'!J80</f>
        <v>0</v>
      </c>
      <c r="L91" s="374">
        <f>'Merluza común Artesanal'!K80</f>
        <v>14.231</v>
      </c>
      <c r="M91" s="362">
        <f>'Merluza común Artesanal'!L80</f>
        <v>0</v>
      </c>
      <c r="N91" s="350" t="str">
        <f>'Merluza común Artesanal'!M80</f>
        <v>-</v>
      </c>
      <c r="O91" s="504">
        <f>Resumen_año!$C$5</f>
        <v>43868</v>
      </c>
      <c r="P91" s="365">
        <v>2019</v>
      </c>
      <c r="Q91" s="367"/>
    </row>
    <row r="92" spans="1:17" s="366" customFormat="1" ht="15">
      <c r="A92" s="371" t="s">
        <v>90</v>
      </c>
      <c r="B92" s="371" t="s">
        <v>91</v>
      </c>
      <c r="C92" s="371" t="s">
        <v>112</v>
      </c>
      <c r="D92" s="359" t="s">
        <v>434</v>
      </c>
      <c r="E92" s="373" t="str">
        <f>+'Merluza común Artesanal'!E78</f>
        <v>BEN-HUR II (RPA 962110)</v>
      </c>
      <c r="F92" s="371" t="s">
        <v>101</v>
      </c>
      <c r="G92" s="371" t="s">
        <v>98</v>
      </c>
      <c r="H92" s="374">
        <f>'Merluza común Artesanal'!N79</f>
        <v>0</v>
      </c>
      <c r="I92" s="374">
        <f>'Merluza común Artesanal'!O79</f>
        <v>0</v>
      </c>
      <c r="J92" s="374">
        <f>'Merluza común Artesanal'!P79</f>
        <v>0</v>
      </c>
      <c r="K92" s="374">
        <f>'Merluza común Artesanal'!Q79</f>
        <v>0</v>
      </c>
      <c r="L92" s="374">
        <f>'Merluza común Artesanal'!R79</f>
        <v>0</v>
      </c>
      <c r="M92" s="362">
        <f>'Merluza común Artesanal'!S79</f>
        <v>0</v>
      </c>
      <c r="N92" s="350" t="s">
        <v>262</v>
      </c>
      <c r="O92" s="504">
        <f>Resumen_año!$C$5</f>
        <v>43868</v>
      </c>
      <c r="P92" s="365">
        <v>2019</v>
      </c>
      <c r="Q92" s="367"/>
    </row>
    <row r="93" spans="1:17" s="366" customFormat="1" ht="15">
      <c r="A93" s="371" t="s">
        <v>90</v>
      </c>
      <c r="B93" s="371" t="s">
        <v>91</v>
      </c>
      <c r="C93" s="371" t="s">
        <v>112</v>
      </c>
      <c r="D93" s="359" t="s">
        <v>107</v>
      </c>
      <c r="E93" s="373" t="e">
        <f>+'Merluza común Artesanal'!#REF!</f>
        <v>#REF!</v>
      </c>
      <c r="F93" s="371" t="s">
        <v>95</v>
      </c>
      <c r="G93" s="371" t="s">
        <v>100</v>
      </c>
      <c r="H93" s="374">
        <f>+'Merluza común Artesanal'!G81</f>
        <v>1.254</v>
      </c>
      <c r="I93" s="374">
        <f>+'Merluza común Artesanal'!H81</f>
        <v>0</v>
      </c>
      <c r="J93" s="374">
        <f>+'Merluza común Artesanal'!I81</f>
        <v>1.254</v>
      </c>
      <c r="K93" s="374">
        <f>+'Merluza común Artesanal'!J81</f>
        <v>0.224</v>
      </c>
      <c r="L93" s="374">
        <f>+'Merluza común Artesanal'!K81</f>
        <v>1.03</v>
      </c>
      <c r="M93" s="362">
        <f>+'Merluza común Artesanal'!L81</f>
        <v>0.17862838915470494</v>
      </c>
      <c r="N93" s="350" t="str">
        <f>+'Merluza común Artesanal'!M81</f>
        <v>-</v>
      </c>
      <c r="O93" s="504">
        <f>Resumen_año!$C$5</f>
        <v>43868</v>
      </c>
      <c r="P93" s="365">
        <v>2019</v>
      </c>
      <c r="Q93" s="367"/>
    </row>
    <row r="94" spans="1:17" s="366" customFormat="1" ht="15">
      <c r="A94" s="371" t="s">
        <v>90</v>
      </c>
      <c r="B94" s="371" t="s">
        <v>91</v>
      </c>
      <c r="C94" s="371" t="s">
        <v>112</v>
      </c>
      <c r="D94" s="359" t="s">
        <v>434</v>
      </c>
      <c r="E94" s="373" t="str">
        <f>+'Merluza común Artesanal'!E81</f>
        <v>EL LEYTON (RPA 900331)</v>
      </c>
      <c r="F94" s="371" t="s">
        <v>101</v>
      </c>
      <c r="G94" s="371" t="s">
        <v>96</v>
      </c>
      <c r="H94" s="374">
        <f>+'Merluza común Artesanal'!G82</f>
        <v>5.8710000000000004</v>
      </c>
      <c r="I94" s="374">
        <f>+'Merluza común Artesanal'!H82</f>
        <v>0</v>
      </c>
      <c r="J94" s="374">
        <f>+'Merluza común Artesanal'!I82</f>
        <v>6.9010000000000007</v>
      </c>
      <c r="K94" s="374">
        <f>+'Merluza común Artesanal'!J82</f>
        <v>0.14000000000000001</v>
      </c>
      <c r="L94" s="374">
        <f>+'Merluza común Artesanal'!K82</f>
        <v>6.761000000000001</v>
      </c>
      <c r="M94" s="362">
        <f>+'Merluza común Artesanal'!L82</f>
        <v>2.0286914939863787E-2</v>
      </c>
      <c r="N94" s="350" t="str">
        <f>+'Merluza común Artesanal'!M82</f>
        <v>-</v>
      </c>
      <c r="O94" s="504">
        <f>Resumen_año!$C$5</f>
        <v>43868</v>
      </c>
      <c r="P94" s="365">
        <v>2019</v>
      </c>
      <c r="Q94" s="367"/>
    </row>
    <row r="95" spans="1:17" s="366" customFormat="1" ht="15">
      <c r="A95" s="371" t="s">
        <v>90</v>
      </c>
      <c r="B95" s="371" t="s">
        <v>91</v>
      </c>
      <c r="C95" s="371" t="s">
        <v>112</v>
      </c>
      <c r="D95" s="359" t="s">
        <v>434</v>
      </c>
      <c r="E95" s="373" t="str">
        <f>+'Merluza común Artesanal'!E81</f>
        <v>EL LEYTON (RPA 900331)</v>
      </c>
      <c r="F95" s="371" t="s">
        <v>97</v>
      </c>
      <c r="G95" s="371" t="s">
        <v>98</v>
      </c>
      <c r="H95" s="374">
        <f>+'Merluza común Artesanal'!G83</f>
        <v>7.125</v>
      </c>
      <c r="I95" s="374">
        <f>+'Merluza común Artesanal'!H83</f>
        <v>0</v>
      </c>
      <c r="J95" s="374">
        <f>+'Merluza común Artesanal'!I83</f>
        <v>13.886000000000001</v>
      </c>
      <c r="K95" s="374">
        <f>+'Merluza común Artesanal'!J83</f>
        <v>0</v>
      </c>
      <c r="L95" s="374">
        <f>+'Merluza común Artesanal'!K83</f>
        <v>13.886000000000001</v>
      </c>
      <c r="M95" s="362">
        <f>+'Merluza común Artesanal'!L83</f>
        <v>0</v>
      </c>
      <c r="N95" s="350" t="str">
        <f>+'Merluza común Artesanal'!M83</f>
        <v>-</v>
      </c>
      <c r="O95" s="504">
        <f>Resumen_año!$C$5</f>
        <v>43868</v>
      </c>
      <c r="P95" s="365">
        <v>2019</v>
      </c>
      <c r="Q95" s="367"/>
    </row>
    <row r="96" spans="1:17" s="366" customFormat="1" ht="15">
      <c r="A96" s="371" t="s">
        <v>90</v>
      </c>
      <c r="B96" s="371" t="s">
        <v>91</v>
      </c>
      <c r="C96" s="371" t="s">
        <v>112</v>
      </c>
      <c r="D96" s="359" t="s">
        <v>434</v>
      </c>
      <c r="E96" s="373" t="str">
        <f>+'Merluza común Artesanal'!E81</f>
        <v>EL LEYTON (RPA 900331)</v>
      </c>
      <c r="F96" s="371" t="s">
        <v>101</v>
      </c>
      <c r="G96" s="371" t="s">
        <v>98</v>
      </c>
      <c r="H96" s="374">
        <f>+'Merluza común Artesanal'!N82</f>
        <v>0</v>
      </c>
      <c r="I96" s="374">
        <f>+'Merluza común Artesanal'!O82</f>
        <v>0</v>
      </c>
      <c r="J96" s="374">
        <f>+'Merluza común Artesanal'!P82</f>
        <v>0</v>
      </c>
      <c r="K96" s="374">
        <f>+'Merluza común Artesanal'!Q82</f>
        <v>0</v>
      </c>
      <c r="L96" s="374">
        <f>+'Merluza común Artesanal'!R82</f>
        <v>0</v>
      </c>
      <c r="M96" s="362">
        <f>+'Merluza común Artesanal'!S82</f>
        <v>0</v>
      </c>
      <c r="N96" s="350" t="s">
        <v>262</v>
      </c>
      <c r="O96" s="504">
        <f>Resumen_año!$C$5</f>
        <v>43868</v>
      </c>
      <c r="P96" s="365">
        <v>2019</v>
      </c>
      <c r="Q96" s="367"/>
    </row>
    <row r="97" spans="1:17" s="366" customFormat="1" ht="15">
      <c r="A97" s="371" t="s">
        <v>90</v>
      </c>
      <c r="B97" s="371" t="s">
        <v>91</v>
      </c>
      <c r="C97" s="371" t="s">
        <v>112</v>
      </c>
      <c r="D97" s="359" t="s">
        <v>434</v>
      </c>
      <c r="E97" s="373" t="str">
        <f>+'Merluza común Artesanal'!E84</f>
        <v>CRISTOPHER (RPA 900336)</v>
      </c>
      <c r="F97" s="371" t="s">
        <v>101</v>
      </c>
      <c r="G97" s="371" t="s">
        <v>96</v>
      </c>
      <c r="H97" s="374">
        <f>+'Merluza común Artesanal'!G85</f>
        <v>5.87</v>
      </c>
      <c r="I97" s="374">
        <f>+'Merluza común Artesanal'!H85</f>
        <v>0</v>
      </c>
      <c r="J97" s="374">
        <f>+'Merluza común Artesanal'!I85</f>
        <v>7.1240000000000006</v>
      </c>
      <c r="K97" s="374">
        <f>+'Merluza común Artesanal'!J85</f>
        <v>0</v>
      </c>
      <c r="L97" s="374">
        <f>+'Merluza común Artesanal'!K85</f>
        <v>7.1240000000000006</v>
      </c>
      <c r="M97" s="362">
        <f>+'Merluza común Artesanal'!L85</f>
        <v>0</v>
      </c>
      <c r="N97" s="350" t="str">
        <f>+'Merluza común Artesanal'!M85</f>
        <v>-</v>
      </c>
      <c r="O97" s="504">
        <f>Resumen_año!$C$5</f>
        <v>43868</v>
      </c>
      <c r="P97" s="365">
        <v>2019</v>
      </c>
      <c r="Q97" s="367"/>
    </row>
    <row r="98" spans="1:17" s="366" customFormat="1" ht="15">
      <c r="A98" s="371" t="s">
        <v>90</v>
      </c>
      <c r="B98" s="371" t="s">
        <v>91</v>
      </c>
      <c r="C98" s="371" t="s">
        <v>112</v>
      </c>
      <c r="D98" s="359" t="s">
        <v>434</v>
      </c>
      <c r="E98" s="373" t="str">
        <f>+'Merluza común Artesanal'!E84</f>
        <v>CRISTOPHER (RPA 900336)</v>
      </c>
      <c r="F98" s="371" t="s">
        <v>97</v>
      </c>
      <c r="G98" s="371" t="s">
        <v>98</v>
      </c>
      <c r="H98" s="374">
        <f>+'Merluza común Artesanal'!G83</f>
        <v>7.125</v>
      </c>
      <c r="I98" s="374">
        <f>+'Merluza común Artesanal'!H83</f>
        <v>0</v>
      </c>
      <c r="J98" s="374">
        <f>+'Merluza común Artesanal'!I83</f>
        <v>13.886000000000001</v>
      </c>
      <c r="K98" s="374">
        <f>+'Merluza común Artesanal'!J83</f>
        <v>0</v>
      </c>
      <c r="L98" s="374">
        <f>+'Merluza común Artesanal'!K83</f>
        <v>13.886000000000001</v>
      </c>
      <c r="M98" s="362">
        <f>+'Merluza común Artesanal'!L83</f>
        <v>0</v>
      </c>
      <c r="N98" s="350" t="str">
        <f>+'Merluza común Artesanal'!M83</f>
        <v>-</v>
      </c>
      <c r="O98" s="504">
        <f>Resumen_año!$C$5</f>
        <v>43868</v>
      </c>
      <c r="P98" s="365">
        <v>2019</v>
      </c>
      <c r="Q98" s="367"/>
    </row>
    <row r="99" spans="1:17" s="366" customFormat="1" ht="15">
      <c r="A99" s="371" t="s">
        <v>90</v>
      </c>
      <c r="B99" s="371" t="s">
        <v>91</v>
      </c>
      <c r="C99" s="371" t="s">
        <v>112</v>
      </c>
      <c r="D99" s="359" t="s">
        <v>434</v>
      </c>
      <c r="E99" s="373" t="str">
        <f>+'Merluza común Artesanal'!E84</f>
        <v>CRISTOPHER (RPA 900336)</v>
      </c>
      <c r="F99" s="371" t="s">
        <v>101</v>
      </c>
      <c r="G99" s="371" t="s">
        <v>98</v>
      </c>
      <c r="H99" s="374">
        <f>+'Merluza común Artesanal'!N85</f>
        <v>0</v>
      </c>
      <c r="I99" s="374">
        <f>+'Merluza común Artesanal'!O85</f>
        <v>0</v>
      </c>
      <c r="J99" s="374">
        <f>+'Merluza común Artesanal'!P85</f>
        <v>0</v>
      </c>
      <c r="K99" s="374">
        <f>+'Merluza común Artesanal'!Q85</f>
        <v>0</v>
      </c>
      <c r="L99" s="374">
        <f>+'Merluza común Artesanal'!R85</f>
        <v>0</v>
      </c>
      <c r="M99" s="362">
        <f>+'Merluza común Artesanal'!S85</f>
        <v>0</v>
      </c>
      <c r="N99" s="350" t="s">
        <v>262</v>
      </c>
      <c r="O99" s="504">
        <f>Resumen_año!$C$5</f>
        <v>43868</v>
      </c>
      <c r="P99" s="365">
        <v>2019</v>
      </c>
      <c r="Q99" s="367"/>
    </row>
    <row r="100" spans="1:17" s="366" customFormat="1" ht="15">
      <c r="A100" s="371" t="s">
        <v>90</v>
      </c>
      <c r="B100" s="371" t="s">
        <v>91</v>
      </c>
      <c r="C100" s="371" t="s">
        <v>112</v>
      </c>
      <c r="D100" s="359" t="s">
        <v>434</v>
      </c>
      <c r="E100" s="373" t="str">
        <f>+'Merluza común Artesanal'!E87</f>
        <v>BENJAMIN II (RPA 967308)</v>
      </c>
      <c r="F100" s="371" t="s">
        <v>101</v>
      </c>
      <c r="G100" s="371" t="s">
        <v>96</v>
      </c>
      <c r="H100" s="374">
        <f>+'Merluza común Artesanal'!G88</f>
        <v>5.8719999999999999</v>
      </c>
      <c r="I100" s="374">
        <f>+'Merluza común Artesanal'!H88</f>
        <v>0</v>
      </c>
      <c r="J100" s="374">
        <f>+'Merluza común Artesanal'!I88</f>
        <v>6.4820000000000002</v>
      </c>
      <c r="K100" s="374">
        <f>+'Merluza común Artesanal'!J88</f>
        <v>0.33600000000000002</v>
      </c>
      <c r="L100" s="374">
        <f>+'Merluza común Artesanal'!K88</f>
        <v>6.1459999999999999</v>
      </c>
      <c r="M100" s="362">
        <f>+'Merluza común Artesanal'!L88</f>
        <v>5.183585313174946E-2</v>
      </c>
      <c r="N100" s="350" t="str">
        <f>+'Merluza común Artesanal'!M88</f>
        <v>-</v>
      </c>
      <c r="O100" s="504">
        <f>Resumen_año!$C$5</f>
        <v>43868</v>
      </c>
      <c r="P100" s="365">
        <v>2019</v>
      </c>
      <c r="Q100" s="367"/>
    </row>
    <row r="101" spans="1:17" s="366" customFormat="1" ht="15">
      <c r="A101" s="371" t="s">
        <v>90</v>
      </c>
      <c r="B101" s="371" t="s">
        <v>91</v>
      </c>
      <c r="C101" s="371" t="s">
        <v>112</v>
      </c>
      <c r="D101" s="359" t="s">
        <v>434</v>
      </c>
      <c r="E101" s="373" t="str">
        <f>+'Merluza común Artesanal'!E87</f>
        <v>BENJAMIN II (RPA 967308)</v>
      </c>
      <c r="F101" s="371" t="s">
        <v>97</v>
      </c>
      <c r="G101" s="371" t="s">
        <v>98</v>
      </c>
      <c r="H101" s="374">
        <f>+'Merluza común Artesanal'!G89</f>
        <v>7.1260000000000003</v>
      </c>
      <c r="I101" s="374">
        <f>+'Merluza común Artesanal'!H89</f>
        <v>0</v>
      </c>
      <c r="J101" s="374">
        <f>+'Merluza común Artesanal'!I89</f>
        <v>13.272</v>
      </c>
      <c r="K101" s="374">
        <f>+'Merluza común Artesanal'!J89</f>
        <v>0</v>
      </c>
      <c r="L101" s="374">
        <f>+'Merluza común Artesanal'!K89</f>
        <v>13.272</v>
      </c>
      <c r="M101" s="362">
        <f>+'Merluza común Artesanal'!L89</f>
        <v>0</v>
      </c>
      <c r="N101" s="350" t="str">
        <f>+'Merluza común Artesanal'!M89</f>
        <v>-</v>
      </c>
      <c r="O101" s="504">
        <f>Resumen_año!$C$5</f>
        <v>43868</v>
      </c>
      <c r="P101" s="365">
        <v>2019</v>
      </c>
      <c r="Q101" s="367"/>
    </row>
    <row r="102" spans="1:17" s="366" customFormat="1" ht="15">
      <c r="A102" s="371" t="s">
        <v>90</v>
      </c>
      <c r="B102" s="371" t="s">
        <v>91</v>
      </c>
      <c r="C102" s="371" t="s">
        <v>112</v>
      </c>
      <c r="D102" s="359" t="s">
        <v>434</v>
      </c>
      <c r="E102" s="373" t="str">
        <f>+'Merluza común Artesanal'!E87</f>
        <v>BENJAMIN II (RPA 967308)</v>
      </c>
      <c r="F102" s="371" t="s">
        <v>101</v>
      </c>
      <c r="G102" s="371" t="s">
        <v>98</v>
      </c>
      <c r="H102" s="374">
        <f>+'Merluza común Artesanal'!N88</f>
        <v>0</v>
      </c>
      <c r="I102" s="374">
        <f>+'Merluza común Artesanal'!O88</f>
        <v>0</v>
      </c>
      <c r="J102" s="374">
        <f>+'Merluza común Artesanal'!P88</f>
        <v>0</v>
      </c>
      <c r="K102" s="374">
        <f>+'Merluza común Artesanal'!Q88</f>
        <v>0</v>
      </c>
      <c r="L102" s="374">
        <f>+'Merluza común Artesanal'!R88</f>
        <v>0</v>
      </c>
      <c r="M102" s="362">
        <f>+'Merluza común Artesanal'!S88</f>
        <v>0</v>
      </c>
      <c r="N102" s="350" t="s">
        <v>262</v>
      </c>
      <c r="O102" s="504">
        <f>Resumen_año!$C$5</f>
        <v>43868</v>
      </c>
      <c r="P102" s="365">
        <v>2019</v>
      </c>
      <c r="Q102" s="367"/>
    </row>
    <row r="103" spans="1:17" s="366" customFormat="1" ht="15">
      <c r="A103" s="371" t="s">
        <v>90</v>
      </c>
      <c r="B103" s="371" t="s">
        <v>91</v>
      </c>
      <c r="C103" s="371" t="s">
        <v>112</v>
      </c>
      <c r="D103" s="359" t="s">
        <v>434</v>
      </c>
      <c r="E103" s="373" t="str">
        <f>+'Merluza común Artesanal'!E90</f>
        <v>SAN MARCOS II (RPA 952807)</v>
      </c>
      <c r="F103" s="371" t="s">
        <v>101</v>
      </c>
      <c r="G103" s="371" t="s">
        <v>96</v>
      </c>
      <c r="H103" s="374">
        <f>+'Merluza común Artesanal'!G91</f>
        <v>5.8639999999999999</v>
      </c>
      <c r="I103" s="374">
        <f>+'Merluza común Artesanal'!H91</f>
        <v>0</v>
      </c>
      <c r="J103" s="374">
        <f>+'Merluza común Artesanal'!I91</f>
        <v>6.9489999999999998</v>
      </c>
      <c r="K103" s="374">
        <f>+'Merluza común Artesanal'!J91</f>
        <v>0.84</v>
      </c>
      <c r="L103" s="374">
        <f>+'Merluza común Artesanal'!K91</f>
        <v>6.109</v>
      </c>
      <c r="M103" s="362">
        <f>+'Merluza común Artesanal'!L91</f>
        <v>0.12088070225931788</v>
      </c>
      <c r="N103" s="350" t="str">
        <f>+'Merluza común Artesanal'!M91</f>
        <v>-</v>
      </c>
      <c r="O103" s="504">
        <f>Resumen_año!$C$5</f>
        <v>43868</v>
      </c>
      <c r="P103" s="365">
        <v>2019</v>
      </c>
      <c r="Q103" s="367"/>
    </row>
    <row r="104" spans="1:17" s="366" customFormat="1" ht="15">
      <c r="A104" s="371" t="s">
        <v>90</v>
      </c>
      <c r="B104" s="371" t="s">
        <v>91</v>
      </c>
      <c r="C104" s="371" t="s">
        <v>112</v>
      </c>
      <c r="D104" s="359" t="s">
        <v>434</v>
      </c>
      <c r="E104" s="373" t="str">
        <f>+'Merluza común Artesanal'!E90</f>
        <v>SAN MARCOS II (RPA 952807)</v>
      </c>
      <c r="F104" s="371" t="s">
        <v>97</v>
      </c>
      <c r="G104" s="371" t="s">
        <v>98</v>
      </c>
      <c r="H104" s="374">
        <f>+'Merluza común Artesanal'!G92</f>
        <v>7.117</v>
      </c>
      <c r="I104" s="374">
        <f>+'Merluza común Artesanal'!H92</f>
        <v>0</v>
      </c>
      <c r="J104" s="374">
        <f>+'Merluza común Artesanal'!I92</f>
        <v>13.225999999999999</v>
      </c>
      <c r="K104" s="374">
        <f>+'Merluza común Artesanal'!J92</f>
        <v>0</v>
      </c>
      <c r="L104" s="374">
        <f>+'Merluza común Artesanal'!K92</f>
        <v>13.225999999999999</v>
      </c>
      <c r="M104" s="362">
        <f>+'Merluza común Artesanal'!L92</f>
        <v>0</v>
      </c>
      <c r="N104" s="350" t="str">
        <f>+'Merluza común Artesanal'!M92</f>
        <v>-</v>
      </c>
      <c r="O104" s="504">
        <f>Resumen_año!$C$5</f>
        <v>43868</v>
      </c>
      <c r="P104" s="365">
        <v>2019</v>
      </c>
      <c r="Q104" s="367"/>
    </row>
    <row r="105" spans="1:17" s="366" customFormat="1" ht="15">
      <c r="A105" s="371" t="s">
        <v>90</v>
      </c>
      <c r="B105" s="371" t="s">
        <v>91</v>
      </c>
      <c r="C105" s="371" t="s">
        <v>112</v>
      </c>
      <c r="D105" s="359" t="s">
        <v>434</v>
      </c>
      <c r="E105" s="373" t="str">
        <f>+'Merluza común Artesanal'!E90</f>
        <v>SAN MARCOS II (RPA 952807)</v>
      </c>
      <c r="F105" s="371" t="s">
        <v>101</v>
      </c>
      <c r="G105" s="371" t="s">
        <v>98</v>
      </c>
      <c r="H105" s="374">
        <f>+'Merluza común Artesanal'!N91</f>
        <v>0</v>
      </c>
      <c r="I105" s="374">
        <f>+'Merluza común Artesanal'!O91</f>
        <v>0</v>
      </c>
      <c r="J105" s="374">
        <f>+'Merluza común Artesanal'!P91</f>
        <v>0</v>
      </c>
      <c r="K105" s="374">
        <f>+'Merluza común Artesanal'!Q91</f>
        <v>0</v>
      </c>
      <c r="L105" s="374">
        <f>+'Merluza común Artesanal'!R91</f>
        <v>0</v>
      </c>
      <c r="M105" s="362">
        <f>+'Merluza común Artesanal'!S91</f>
        <v>0</v>
      </c>
      <c r="N105" s="350" t="s">
        <v>262</v>
      </c>
      <c r="O105" s="504">
        <f>Resumen_año!$C$5</f>
        <v>43868</v>
      </c>
      <c r="P105" s="365">
        <v>2019</v>
      </c>
      <c r="Q105" s="367"/>
    </row>
    <row r="106" spans="1:17" s="366" customFormat="1" ht="15">
      <c r="A106" s="371" t="s">
        <v>90</v>
      </c>
      <c r="B106" s="371" t="s">
        <v>91</v>
      </c>
      <c r="C106" s="371" t="s">
        <v>112</v>
      </c>
      <c r="D106" s="359" t="s">
        <v>434</v>
      </c>
      <c r="E106" s="373" t="str">
        <f>+'Merluza común Artesanal'!E93</f>
        <v>DON TITO III (RPA 954974)</v>
      </c>
      <c r="F106" s="371" t="s">
        <v>101</v>
      </c>
      <c r="G106" s="371" t="s">
        <v>96</v>
      </c>
      <c r="H106" s="374">
        <f>+'Merluza común Artesanal'!G94</f>
        <v>5.8730000000000002</v>
      </c>
      <c r="I106" s="374">
        <f>+'Merluza común Artesanal'!H94</f>
        <v>0</v>
      </c>
      <c r="J106" s="374">
        <f>+'Merluza común Artesanal'!I94</f>
        <v>6.8470000000000004</v>
      </c>
      <c r="K106" s="374">
        <f>+'Merluza común Artesanal'!J94</f>
        <v>0</v>
      </c>
      <c r="L106" s="374">
        <f>+'Merluza común Artesanal'!K94</f>
        <v>6.8470000000000004</v>
      </c>
      <c r="M106" s="362">
        <f>+'Merluza común Artesanal'!L94</f>
        <v>0</v>
      </c>
      <c r="N106" s="350" t="str">
        <f>+'Merluza común Artesanal'!M94</f>
        <v>-</v>
      </c>
      <c r="O106" s="504">
        <f>Resumen_año!$C$5</f>
        <v>43868</v>
      </c>
      <c r="P106" s="365">
        <v>2019</v>
      </c>
      <c r="Q106" s="367"/>
    </row>
    <row r="107" spans="1:17" s="366" customFormat="1" ht="15">
      <c r="A107" s="371" t="s">
        <v>90</v>
      </c>
      <c r="B107" s="371" t="s">
        <v>91</v>
      </c>
      <c r="C107" s="371" t="s">
        <v>112</v>
      </c>
      <c r="D107" s="359" t="s">
        <v>434</v>
      </c>
      <c r="E107" s="373" t="str">
        <f>+'Merluza común Artesanal'!E93</f>
        <v>DON TITO III (RPA 954974)</v>
      </c>
      <c r="F107" s="371" t="s">
        <v>97</v>
      </c>
      <c r="G107" s="371" t="s">
        <v>98</v>
      </c>
      <c r="H107" s="374">
        <f>+'Merluza común Artesanal'!G95</f>
        <v>7.1269999999999998</v>
      </c>
      <c r="I107" s="374">
        <f>+'Merluza común Artesanal'!H95</f>
        <v>0</v>
      </c>
      <c r="J107" s="374">
        <f>+'Merluza común Artesanal'!I95</f>
        <v>13.974</v>
      </c>
      <c r="K107" s="374">
        <f>+'Merluza común Artesanal'!J95</f>
        <v>0</v>
      </c>
      <c r="L107" s="374">
        <f>+'Merluza común Artesanal'!K95</f>
        <v>13.974</v>
      </c>
      <c r="M107" s="362">
        <f>+'Merluza común Artesanal'!L95</f>
        <v>0</v>
      </c>
      <c r="N107" s="350" t="str">
        <f>+'Merluza común Artesanal'!M95</f>
        <v>-</v>
      </c>
      <c r="O107" s="504">
        <f>Resumen_año!$C$5</f>
        <v>43868</v>
      </c>
      <c r="P107" s="365">
        <v>2019</v>
      </c>
      <c r="Q107" s="367"/>
    </row>
    <row r="108" spans="1:17" s="366" customFormat="1" ht="15">
      <c r="A108" s="371" t="s">
        <v>90</v>
      </c>
      <c r="B108" s="371" t="s">
        <v>91</v>
      </c>
      <c r="C108" s="371" t="s">
        <v>112</v>
      </c>
      <c r="D108" s="359" t="s">
        <v>434</v>
      </c>
      <c r="E108" s="373" t="str">
        <f>+'Merluza común Artesanal'!E93</f>
        <v>DON TITO III (RPA 954974)</v>
      </c>
      <c r="F108" s="371" t="s">
        <v>101</v>
      </c>
      <c r="G108" s="371" t="s">
        <v>98</v>
      </c>
      <c r="H108" s="374">
        <f>+'Merluza común Artesanal'!N94</f>
        <v>0</v>
      </c>
      <c r="I108" s="374">
        <f>+'Merluza común Artesanal'!O94</f>
        <v>0</v>
      </c>
      <c r="J108" s="374">
        <f>+'Merluza común Artesanal'!P94</f>
        <v>0</v>
      </c>
      <c r="K108" s="374">
        <f>+'Merluza común Artesanal'!Q94</f>
        <v>0</v>
      </c>
      <c r="L108" s="374">
        <f>+'Merluza común Artesanal'!R94</f>
        <v>0</v>
      </c>
      <c r="M108" s="362">
        <f>+'Merluza común Artesanal'!S94</f>
        <v>0</v>
      </c>
      <c r="N108" s="350" t="s">
        <v>262</v>
      </c>
      <c r="O108" s="504">
        <f>Resumen_año!$C$5</f>
        <v>43868</v>
      </c>
      <c r="P108" s="365">
        <v>2019</v>
      </c>
      <c r="Q108" s="367"/>
    </row>
    <row r="109" spans="1:17" s="366" customFormat="1" ht="15">
      <c r="A109" s="371" t="s">
        <v>90</v>
      </c>
      <c r="B109" s="371" t="s">
        <v>91</v>
      </c>
      <c r="C109" s="371" t="s">
        <v>112</v>
      </c>
      <c r="D109" s="359" t="s">
        <v>434</v>
      </c>
      <c r="E109" s="373" t="str">
        <f>+'Merluza común Artesanal'!E96</f>
        <v>SANTA ROSA II (RPA 954991)</v>
      </c>
      <c r="F109" s="371" t="s">
        <v>101</v>
      </c>
      <c r="G109" s="371" t="s">
        <v>96</v>
      </c>
      <c r="H109" s="374">
        <f>+'Merluza común Artesanal'!G97</f>
        <v>5.867</v>
      </c>
      <c r="I109" s="374">
        <f>+'Merluza común Artesanal'!H97</f>
        <v>0</v>
      </c>
      <c r="J109" s="374">
        <f>+'Merluza común Artesanal'!I97</f>
        <v>7.12</v>
      </c>
      <c r="K109" s="374">
        <f>+'Merluza común Artesanal'!J97</f>
        <v>0</v>
      </c>
      <c r="L109" s="374">
        <f>+'Merluza común Artesanal'!K97</f>
        <v>7.12</v>
      </c>
      <c r="M109" s="362">
        <f>+'Merluza común Artesanal'!L97</f>
        <v>0</v>
      </c>
      <c r="N109" s="350" t="str">
        <f>+'Merluza común Artesanal'!M97</f>
        <v>-</v>
      </c>
      <c r="O109" s="504">
        <f>Resumen_año!$C$5</f>
        <v>43868</v>
      </c>
      <c r="P109" s="365">
        <v>2019</v>
      </c>
      <c r="Q109" s="367"/>
    </row>
    <row r="110" spans="1:17" s="366" customFormat="1" ht="15">
      <c r="A110" s="371" t="s">
        <v>90</v>
      </c>
      <c r="B110" s="371" t="s">
        <v>91</v>
      </c>
      <c r="C110" s="371" t="s">
        <v>112</v>
      </c>
      <c r="D110" s="359" t="s">
        <v>434</v>
      </c>
      <c r="E110" s="373" t="str">
        <f>+'Merluza común Artesanal'!E96</f>
        <v>SANTA ROSA II (RPA 954991)</v>
      </c>
      <c r="F110" s="371" t="s">
        <v>97</v>
      </c>
      <c r="G110" s="371" t="s">
        <v>98</v>
      </c>
      <c r="H110" s="374">
        <f>+'Merluza común Artesanal'!G98</f>
        <v>7.1210000000000004</v>
      </c>
      <c r="I110" s="374">
        <f>+'Merluza común Artesanal'!H98</f>
        <v>0</v>
      </c>
      <c r="J110" s="374">
        <f>+'Merluza común Artesanal'!I98</f>
        <v>14.241</v>
      </c>
      <c r="K110" s="374">
        <f>+'Merluza común Artesanal'!J98</f>
        <v>0</v>
      </c>
      <c r="L110" s="374">
        <f>+'Merluza común Artesanal'!K98</f>
        <v>14.241</v>
      </c>
      <c r="M110" s="362">
        <f>+'Merluza común Artesanal'!L98</f>
        <v>0</v>
      </c>
      <c r="N110" s="350" t="str">
        <f>+'Merluza común Artesanal'!M98</f>
        <v>-</v>
      </c>
      <c r="O110" s="504">
        <f>Resumen_año!$C$5</f>
        <v>43868</v>
      </c>
      <c r="P110" s="365">
        <v>2019</v>
      </c>
      <c r="Q110" s="367"/>
    </row>
    <row r="111" spans="1:17" s="366" customFormat="1" ht="15">
      <c r="A111" s="371" t="s">
        <v>90</v>
      </c>
      <c r="B111" s="371" t="s">
        <v>91</v>
      </c>
      <c r="C111" s="371" t="s">
        <v>112</v>
      </c>
      <c r="D111" s="359" t="s">
        <v>434</v>
      </c>
      <c r="E111" s="373" t="str">
        <f>+'Merluza común Artesanal'!E96</f>
        <v>SANTA ROSA II (RPA 954991)</v>
      </c>
      <c r="F111" s="371" t="s">
        <v>101</v>
      </c>
      <c r="G111" s="371" t="s">
        <v>98</v>
      </c>
      <c r="H111" s="374">
        <f>+'Merluza común Artesanal'!N97</f>
        <v>0</v>
      </c>
      <c r="I111" s="374">
        <f>+'Merluza común Artesanal'!O97</f>
        <v>0</v>
      </c>
      <c r="J111" s="374">
        <f>+'Merluza común Artesanal'!P97</f>
        <v>0</v>
      </c>
      <c r="K111" s="374">
        <f>+'Merluza común Artesanal'!Q97</f>
        <v>0</v>
      </c>
      <c r="L111" s="374">
        <f>+'Merluza común Artesanal'!R97</f>
        <v>0</v>
      </c>
      <c r="M111" s="362">
        <f>+'Merluza común Artesanal'!S97</f>
        <v>0</v>
      </c>
      <c r="N111" s="350" t="s">
        <v>262</v>
      </c>
      <c r="O111" s="504">
        <f>Resumen_año!$C$5</f>
        <v>43868</v>
      </c>
      <c r="P111" s="365">
        <v>2019</v>
      </c>
      <c r="Q111" s="367"/>
    </row>
    <row r="112" spans="1:17" s="366" customFormat="1" ht="15">
      <c r="A112" s="371" t="s">
        <v>90</v>
      </c>
      <c r="B112" s="371" t="s">
        <v>91</v>
      </c>
      <c r="C112" s="371" t="s">
        <v>112</v>
      </c>
      <c r="D112" s="359" t="s">
        <v>434</v>
      </c>
      <c r="E112" s="373" t="str">
        <f>+'Merluza común Artesanal'!E99</f>
        <v>LA NENA (RPA 957823)</v>
      </c>
      <c r="F112" s="371" t="s">
        <v>101</v>
      </c>
      <c r="G112" s="371" t="s">
        <v>96</v>
      </c>
      <c r="H112" s="374">
        <f>+'Merluza común Artesanal'!G100</f>
        <v>5.8659999999999997</v>
      </c>
      <c r="I112" s="374">
        <f>+'Merluza común Artesanal'!H100</f>
        <v>0</v>
      </c>
      <c r="J112" s="374">
        <f>+'Merluza común Artesanal'!I100</f>
        <v>7.1189999999999998</v>
      </c>
      <c r="K112" s="374">
        <f>+'Merluza común Artesanal'!J100</f>
        <v>0</v>
      </c>
      <c r="L112" s="374">
        <f>+'Merluza común Artesanal'!K100</f>
        <v>7.1189999999999998</v>
      </c>
      <c r="M112" s="362">
        <f>+'Merluza común Artesanal'!L100</f>
        <v>0</v>
      </c>
      <c r="N112" s="350" t="str">
        <f>+'Merluza común Artesanal'!M100</f>
        <v>-</v>
      </c>
      <c r="O112" s="504">
        <f>Resumen_año!$C$5</f>
        <v>43868</v>
      </c>
      <c r="P112" s="365">
        <v>2019</v>
      </c>
      <c r="Q112" s="367"/>
    </row>
    <row r="113" spans="1:17" s="366" customFormat="1" ht="15">
      <c r="A113" s="371" t="s">
        <v>90</v>
      </c>
      <c r="B113" s="371" t="s">
        <v>91</v>
      </c>
      <c r="C113" s="371" t="s">
        <v>112</v>
      </c>
      <c r="D113" s="359" t="s">
        <v>434</v>
      </c>
      <c r="E113" s="373" t="str">
        <f>+'Merluza común Artesanal'!E99</f>
        <v>LA NENA (RPA 957823)</v>
      </c>
      <c r="F113" s="371" t="s">
        <v>97</v>
      </c>
      <c r="G113" s="371" t="s">
        <v>98</v>
      </c>
      <c r="H113" s="374">
        <f>+'Merluza común Artesanal'!G101</f>
        <v>7.1189999999999998</v>
      </c>
      <c r="I113" s="374">
        <f>+'Merluza común Artesanal'!H101</f>
        <v>0</v>
      </c>
      <c r="J113" s="374">
        <f>+'Merluza común Artesanal'!I101</f>
        <v>14.238</v>
      </c>
      <c r="K113" s="374">
        <f>+'Merluza común Artesanal'!J101</f>
        <v>0</v>
      </c>
      <c r="L113" s="374">
        <f>+'Merluza común Artesanal'!K101</f>
        <v>14.238</v>
      </c>
      <c r="M113" s="362">
        <f>+'Merluza común Artesanal'!L101</f>
        <v>0</v>
      </c>
      <c r="N113" s="350" t="str">
        <f>+'Merluza común Artesanal'!M101</f>
        <v>-</v>
      </c>
      <c r="O113" s="504">
        <f>Resumen_año!$C$5</f>
        <v>43868</v>
      </c>
      <c r="P113" s="365">
        <v>2019</v>
      </c>
      <c r="Q113" s="367"/>
    </row>
    <row r="114" spans="1:17" s="366" customFormat="1" ht="15">
      <c r="A114" s="371" t="s">
        <v>90</v>
      </c>
      <c r="B114" s="371" t="s">
        <v>91</v>
      </c>
      <c r="C114" s="371" t="s">
        <v>112</v>
      </c>
      <c r="D114" s="359" t="s">
        <v>434</v>
      </c>
      <c r="E114" s="373" t="str">
        <f>+'Merluza común Artesanal'!E99</f>
        <v>LA NENA (RPA 957823)</v>
      </c>
      <c r="F114" s="371" t="s">
        <v>101</v>
      </c>
      <c r="G114" s="371" t="s">
        <v>98</v>
      </c>
      <c r="H114" s="374">
        <f>+'Merluza común Artesanal'!N100</f>
        <v>0</v>
      </c>
      <c r="I114" s="374">
        <f>+'Merluza común Artesanal'!O100</f>
        <v>0</v>
      </c>
      <c r="J114" s="374">
        <f>+'Merluza común Artesanal'!P100</f>
        <v>0</v>
      </c>
      <c r="K114" s="374">
        <f>+'Merluza común Artesanal'!Q100</f>
        <v>0</v>
      </c>
      <c r="L114" s="374">
        <f>+'Merluza común Artesanal'!R100</f>
        <v>0</v>
      </c>
      <c r="M114" s="362">
        <f>+'Merluza común Artesanal'!S100</f>
        <v>0</v>
      </c>
      <c r="N114" s="350" t="s">
        <v>262</v>
      </c>
      <c r="O114" s="504">
        <f>Resumen_año!$C$5</f>
        <v>43868</v>
      </c>
      <c r="P114" s="365">
        <v>2019</v>
      </c>
      <c r="Q114" s="367"/>
    </row>
    <row r="115" spans="1:17" s="366" customFormat="1" ht="15">
      <c r="A115" s="371" t="s">
        <v>90</v>
      </c>
      <c r="B115" s="371" t="s">
        <v>91</v>
      </c>
      <c r="C115" s="371" t="s">
        <v>112</v>
      </c>
      <c r="D115" s="359" t="s">
        <v>434</v>
      </c>
      <c r="E115" s="373" t="str">
        <f>+'Merluza común Artesanal'!E102</f>
        <v>HURACAN II (RPA 962717)</v>
      </c>
      <c r="F115" s="371" t="s">
        <v>101</v>
      </c>
      <c r="G115" s="371" t="s">
        <v>96</v>
      </c>
      <c r="H115" s="374">
        <f>+'Merluza común Artesanal'!G103</f>
        <v>5.8659999999999997</v>
      </c>
      <c r="I115" s="374">
        <f>+'Merluza común Artesanal'!H103</f>
        <v>0</v>
      </c>
      <c r="J115" s="374">
        <f>+'Merluza común Artesanal'!I103</f>
        <v>6.8669999999999991</v>
      </c>
      <c r="K115" s="374">
        <f>+'Merluza común Artesanal'!J103</f>
        <v>5.6000000000000001E-2</v>
      </c>
      <c r="L115" s="374">
        <f>+'Merluza común Artesanal'!K103</f>
        <v>6.8109999999999991</v>
      </c>
      <c r="M115" s="362">
        <f>+'Merluza común Artesanal'!L103</f>
        <v>8.1549439347604492E-3</v>
      </c>
      <c r="N115" s="350" t="str">
        <f>+'Merluza común Artesanal'!M103</f>
        <v>-</v>
      </c>
      <c r="O115" s="504">
        <f>Resumen_año!$C$5</f>
        <v>43868</v>
      </c>
      <c r="P115" s="365">
        <v>2019</v>
      </c>
      <c r="Q115" s="367"/>
    </row>
    <row r="116" spans="1:17" s="366" customFormat="1" ht="15">
      <c r="A116" s="371" t="s">
        <v>90</v>
      </c>
      <c r="B116" s="371" t="s">
        <v>91</v>
      </c>
      <c r="C116" s="371" t="s">
        <v>112</v>
      </c>
      <c r="D116" s="359" t="s">
        <v>434</v>
      </c>
      <c r="E116" s="373" t="str">
        <f>+'Merluza común Artesanal'!E102</f>
        <v>HURACAN II (RPA 962717)</v>
      </c>
      <c r="F116" s="371" t="s">
        <v>97</v>
      </c>
      <c r="G116" s="371" t="s">
        <v>98</v>
      </c>
      <c r="H116" s="374">
        <f>+'Merluza común Artesanal'!G104</f>
        <v>7.1189999999999998</v>
      </c>
      <c r="I116" s="374">
        <f>+'Merluza común Artesanal'!H104</f>
        <v>0</v>
      </c>
      <c r="J116" s="374">
        <f>+'Merluza común Artesanal'!I104</f>
        <v>13.93</v>
      </c>
      <c r="K116" s="374">
        <f>+'Merluza común Artesanal'!J104</f>
        <v>0</v>
      </c>
      <c r="L116" s="374">
        <f>+'Merluza común Artesanal'!K104</f>
        <v>13.93</v>
      </c>
      <c r="M116" s="362">
        <f>+'Merluza común Artesanal'!L104</f>
        <v>0</v>
      </c>
      <c r="N116" s="350" t="str">
        <f>+'Merluza común Artesanal'!M104</f>
        <v>-</v>
      </c>
      <c r="O116" s="504">
        <f>Resumen_año!$C$5</f>
        <v>43868</v>
      </c>
      <c r="P116" s="365">
        <v>2019</v>
      </c>
      <c r="Q116" s="367"/>
    </row>
    <row r="117" spans="1:17" s="366" customFormat="1" ht="15">
      <c r="A117" s="371" t="s">
        <v>90</v>
      </c>
      <c r="B117" s="371" t="s">
        <v>91</v>
      </c>
      <c r="C117" s="371" t="s">
        <v>112</v>
      </c>
      <c r="D117" s="359" t="s">
        <v>434</v>
      </c>
      <c r="E117" s="373" t="str">
        <f>+'Merluza común Artesanal'!E102</f>
        <v>HURACAN II (RPA 962717)</v>
      </c>
      <c r="F117" s="371" t="s">
        <v>101</v>
      </c>
      <c r="G117" s="371" t="s">
        <v>98</v>
      </c>
      <c r="H117" s="374">
        <f>+'Merluza común Artesanal'!N103</f>
        <v>0</v>
      </c>
      <c r="I117" s="374">
        <f>+'Merluza común Artesanal'!O103</f>
        <v>0</v>
      </c>
      <c r="J117" s="374">
        <f>+'Merluza común Artesanal'!P103</f>
        <v>0</v>
      </c>
      <c r="K117" s="374">
        <f>+'Merluza común Artesanal'!Q103</f>
        <v>0</v>
      </c>
      <c r="L117" s="374">
        <f>+'Merluza común Artesanal'!R103</f>
        <v>0</v>
      </c>
      <c r="M117" s="362">
        <f>+'Merluza común Artesanal'!S103</f>
        <v>0</v>
      </c>
      <c r="N117" s="350" t="s">
        <v>262</v>
      </c>
      <c r="O117" s="504">
        <f>Resumen_año!$C$5</f>
        <v>43868</v>
      </c>
      <c r="P117" s="365">
        <v>2019</v>
      </c>
      <c r="Q117" s="367"/>
    </row>
    <row r="118" spans="1:17" s="366" customFormat="1" ht="15">
      <c r="A118" s="371" t="s">
        <v>90</v>
      </c>
      <c r="B118" s="371" t="s">
        <v>91</v>
      </c>
      <c r="C118" s="371" t="s">
        <v>112</v>
      </c>
      <c r="D118" s="359" t="s">
        <v>434</v>
      </c>
      <c r="E118" s="373" t="str">
        <f>+'Merluza común Artesanal'!E105</f>
        <v>NICOL (RPA 963246)</v>
      </c>
      <c r="F118" s="371" t="s">
        <v>101</v>
      </c>
      <c r="G118" s="371" t="s">
        <v>96</v>
      </c>
      <c r="H118" s="374">
        <f>+'Merluza común Artesanal'!G106</f>
        <v>5.8630000000000004</v>
      </c>
      <c r="I118" s="374">
        <f>+'Merluza común Artesanal'!H106</f>
        <v>0</v>
      </c>
      <c r="J118" s="374">
        <f>+'Merluza común Artesanal'!I106</f>
        <v>6.5550000000000006</v>
      </c>
      <c r="K118" s="374">
        <f>+'Merluza común Artesanal'!J106</f>
        <v>0.19600000000000001</v>
      </c>
      <c r="L118" s="374">
        <f>+'Merluza común Artesanal'!K106</f>
        <v>6.3590000000000009</v>
      </c>
      <c r="M118" s="362">
        <f>+'Merluza común Artesanal'!L106</f>
        <v>2.9900839054157129E-2</v>
      </c>
      <c r="N118" s="350" t="str">
        <f>+'Merluza común Artesanal'!M106</f>
        <v>-</v>
      </c>
      <c r="O118" s="504">
        <f>Resumen_año!$C$5</f>
        <v>43868</v>
      </c>
      <c r="P118" s="365">
        <v>2019</v>
      </c>
      <c r="Q118" s="367"/>
    </row>
    <row r="119" spans="1:17" s="366" customFormat="1" ht="15">
      <c r="A119" s="371" t="s">
        <v>90</v>
      </c>
      <c r="B119" s="371" t="s">
        <v>91</v>
      </c>
      <c r="C119" s="371" t="s">
        <v>112</v>
      </c>
      <c r="D119" s="359" t="s">
        <v>434</v>
      </c>
      <c r="E119" s="373" t="str">
        <f>+'Merluza común Artesanal'!E105</f>
        <v>NICOL (RPA 963246)</v>
      </c>
      <c r="F119" s="371" t="s">
        <v>97</v>
      </c>
      <c r="G119" s="371" t="s">
        <v>98</v>
      </c>
      <c r="H119" s="374">
        <f>+'Merluza común Artesanal'!G107</f>
        <v>7.1150000000000002</v>
      </c>
      <c r="I119" s="374">
        <f>+'Merluza común Artesanal'!H107</f>
        <v>0</v>
      </c>
      <c r="J119" s="374">
        <f>+'Merluza común Artesanal'!I107</f>
        <v>13.474</v>
      </c>
      <c r="K119" s="374">
        <f>+'Merluza común Artesanal'!J107</f>
        <v>0</v>
      </c>
      <c r="L119" s="374">
        <f>+'Merluza común Artesanal'!K107</f>
        <v>13.474</v>
      </c>
      <c r="M119" s="362">
        <f>+'Merluza común Artesanal'!L107</f>
        <v>0</v>
      </c>
      <c r="N119" s="350" t="str">
        <f>+'Merluza común Artesanal'!M107</f>
        <v>-</v>
      </c>
      <c r="O119" s="504">
        <f>Resumen_año!$C$5</f>
        <v>43868</v>
      </c>
      <c r="P119" s="365">
        <v>2019</v>
      </c>
      <c r="Q119" s="367"/>
    </row>
    <row r="120" spans="1:17" s="366" customFormat="1" ht="15">
      <c r="A120" s="371" t="s">
        <v>90</v>
      </c>
      <c r="B120" s="371" t="s">
        <v>91</v>
      </c>
      <c r="C120" s="371" t="s">
        <v>112</v>
      </c>
      <c r="D120" s="359" t="s">
        <v>434</v>
      </c>
      <c r="E120" s="373" t="str">
        <f>+'Merluza común Artesanal'!E105</f>
        <v>NICOL (RPA 963246)</v>
      </c>
      <c r="F120" s="371" t="s">
        <v>101</v>
      </c>
      <c r="G120" s="371" t="s">
        <v>98</v>
      </c>
      <c r="H120" s="374">
        <f>+'Merluza común Artesanal'!N106</f>
        <v>0</v>
      </c>
      <c r="I120" s="374">
        <f>+'Merluza común Artesanal'!O106</f>
        <v>0</v>
      </c>
      <c r="J120" s="374">
        <f>+'Merluza común Artesanal'!P106</f>
        <v>0</v>
      </c>
      <c r="K120" s="374">
        <f>+'Merluza común Artesanal'!Q106</f>
        <v>0</v>
      </c>
      <c r="L120" s="374">
        <f>+'Merluza común Artesanal'!R106</f>
        <v>0</v>
      </c>
      <c r="M120" s="362">
        <f>+'Merluza común Artesanal'!S106</f>
        <v>0</v>
      </c>
      <c r="N120" s="350" t="s">
        <v>262</v>
      </c>
      <c r="O120" s="504">
        <f>Resumen_año!$C$5</f>
        <v>43868</v>
      </c>
      <c r="P120" s="365">
        <v>2019</v>
      </c>
      <c r="Q120" s="367"/>
    </row>
    <row r="121" spans="1:17" s="366" customFormat="1" ht="15">
      <c r="A121" s="371" t="s">
        <v>90</v>
      </c>
      <c r="B121" s="371" t="s">
        <v>91</v>
      </c>
      <c r="C121" s="371" t="s">
        <v>112</v>
      </c>
      <c r="D121" s="359" t="s">
        <v>434</v>
      </c>
      <c r="E121" s="373" t="str">
        <f>+'Merluza común Artesanal'!E108</f>
        <v>EMILIA ANTONIA (RPA 968621)</v>
      </c>
      <c r="F121" s="371" t="s">
        <v>101</v>
      </c>
      <c r="G121" s="371" t="s">
        <v>96</v>
      </c>
      <c r="H121" s="374">
        <f>+'Merluza común Artesanal'!G109</f>
        <v>5.87</v>
      </c>
      <c r="I121" s="374">
        <f>+'Merluza común Artesanal'!H109</f>
        <v>0</v>
      </c>
      <c r="J121" s="374">
        <f>+'Merluza común Artesanal'!I109</f>
        <v>6.2839999999999998</v>
      </c>
      <c r="K121" s="374">
        <f>+'Merluza común Artesanal'!J109</f>
        <v>0</v>
      </c>
      <c r="L121" s="374">
        <f>+'Merluza común Artesanal'!K109</f>
        <v>6.2839999999999998</v>
      </c>
      <c r="M121" s="362">
        <f>+'Merluza común Artesanal'!L109</f>
        <v>0</v>
      </c>
      <c r="N121" s="350" t="str">
        <f>+'Merluza común Artesanal'!M109</f>
        <v>-</v>
      </c>
      <c r="O121" s="504">
        <f>Resumen_año!$C$5</f>
        <v>43868</v>
      </c>
      <c r="P121" s="365">
        <v>2019</v>
      </c>
      <c r="Q121" s="367"/>
    </row>
    <row r="122" spans="1:17" s="366" customFormat="1" ht="15">
      <c r="A122" s="371" t="s">
        <v>90</v>
      </c>
      <c r="B122" s="371" t="s">
        <v>91</v>
      </c>
      <c r="C122" s="371" t="s">
        <v>112</v>
      </c>
      <c r="D122" s="359" t="s">
        <v>434</v>
      </c>
      <c r="E122" s="373" t="str">
        <f>+'Merluza común Artesanal'!E108</f>
        <v>EMILIA ANTONIA (RPA 968621)</v>
      </c>
      <c r="F122" s="371" t="s">
        <v>97</v>
      </c>
      <c r="G122" s="371" t="s">
        <v>98</v>
      </c>
      <c r="H122" s="374">
        <f>+'Merluza común Artesanal'!G110</f>
        <v>7.1230000000000002</v>
      </c>
      <c r="I122" s="374">
        <f>+'Merluza común Artesanal'!H110</f>
        <v>0</v>
      </c>
      <c r="J122" s="374">
        <f>+'Merluza común Artesanal'!I110</f>
        <v>13.407</v>
      </c>
      <c r="K122" s="374">
        <f>+'Merluza común Artesanal'!J110</f>
        <v>0</v>
      </c>
      <c r="L122" s="374">
        <f>+'Merluza común Artesanal'!K110</f>
        <v>13.407</v>
      </c>
      <c r="M122" s="362">
        <f>+'Merluza común Artesanal'!L110</f>
        <v>0</v>
      </c>
      <c r="N122" s="350" t="str">
        <f>+'Merluza común Artesanal'!M110</f>
        <v>-</v>
      </c>
      <c r="O122" s="504">
        <f>Resumen_año!$C$5</f>
        <v>43868</v>
      </c>
      <c r="P122" s="365">
        <v>2019</v>
      </c>
      <c r="Q122" s="367"/>
    </row>
    <row r="123" spans="1:17" s="366" customFormat="1" ht="15">
      <c r="A123" s="371" t="s">
        <v>90</v>
      </c>
      <c r="B123" s="371" t="s">
        <v>91</v>
      </c>
      <c r="C123" s="371" t="s">
        <v>112</v>
      </c>
      <c r="D123" s="359" t="s">
        <v>434</v>
      </c>
      <c r="E123" s="373" t="str">
        <f>+'Merluza común Artesanal'!E108</f>
        <v>EMILIA ANTONIA (RPA 968621)</v>
      </c>
      <c r="F123" s="371" t="s">
        <v>101</v>
      </c>
      <c r="G123" s="371" t="s">
        <v>98</v>
      </c>
      <c r="H123" s="374">
        <f>+'Merluza común Artesanal'!N109</f>
        <v>0</v>
      </c>
      <c r="I123" s="374">
        <f>+'Merluza común Artesanal'!O109</f>
        <v>0</v>
      </c>
      <c r="J123" s="374">
        <f>+'Merluza común Artesanal'!P109</f>
        <v>0</v>
      </c>
      <c r="K123" s="374">
        <f>+'Merluza común Artesanal'!Q109</f>
        <v>0</v>
      </c>
      <c r="L123" s="374">
        <f>+'Merluza común Artesanal'!R109</f>
        <v>0</v>
      </c>
      <c r="M123" s="362">
        <f>+'Merluza común Artesanal'!S109</f>
        <v>0</v>
      </c>
      <c r="N123" s="350" t="s">
        <v>262</v>
      </c>
      <c r="O123" s="504">
        <f>Resumen_año!$C$5</f>
        <v>43868</v>
      </c>
      <c r="P123" s="365">
        <v>2019</v>
      </c>
      <c r="Q123" s="367"/>
    </row>
    <row r="124" spans="1:17" s="366" customFormat="1" ht="15">
      <c r="A124" s="371" t="s">
        <v>90</v>
      </c>
      <c r="B124" s="371" t="s">
        <v>91</v>
      </c>
      <c r="C124" s="371" t="s">
        <v>112</v>
      </c>
      <c r="D124" s="359" t="s">
        <v>434</v>
      </c>
      <c r="E124" s="373" t="e">
        <f>+'Merluza común Artesanal'!#REF!</f>
        <v>#REF!</v>
      </c>
      <c r="F124" s="371" t="s">
        <v>95</v>
      </c>
      <c r="G124" s="371" t="s">
        <v>100</v>
      </c>
      <c r="H124" s="374">
        <f>+'Merluza común Artesanal'!G111</f>
        <v>1.254</v>
      </c>
      <c r="I124" s="374">
        <f>+'Merluza común Artesanal'!H111</f>
        <v>0</v>
      </c>
      <c r="J124" s="374">
        <f>+'Merluza común Artesanal'!I111</f>
        <v>1.254</v>
      </c>
      <c r="K124" s="374">
        <f>+'Merluza común Artesanal'!J111</f>
        <v>0</v>
      </c>
      <c r="L124" s="374">
        <f>+'Merluza común Artesanal'!K111</f>
        <v>1.254</v>
      </c>
      <c r="M124" s="362">
        <f>+'Merluza común Artesanal'!L111</f>
        <v>0</v>
      </c>
      <c r="N124" s="350" t="str">
        <f>+'Merluza común Artesanal'!M111</f>
        <v>-</v>
      </c>
      <c r="O124" s="504">
        <f>Resumen_año!$C$5</f>
        <v>43868</v>
      </c>
      <c r="P124" s="365">
        <v>2019</v>
      </c>
      <c r="Q124" s="367"/>
    </row>
    <row r="125" spans="1:17" s="366" customFormat="1" ht="15">
      <c r="A125" s="371" t="s">
        <v>90</v>
      </c>
      <c r="B125" s="371" t="s">
        <v>91</v>
      </c>
      <c r="C125" s="371" t="s">
        <v>112</v>
      </c>
      <c r="D125" s="359" t="s">
        <v>434</v>
      </c>
      <c r="E125" s="373" t="str">
        <f>+'Merluza común Artesanal'!E111</f>
        <v>LOS PITAS (RPA 902011)</v>
      </c>
      <c r="F125" s="371" t="s">
        <v>101</v>
      </c>
      <c r="G125" s="371" t="s">
        <v>96</v>
      </c>
      <c r="H125" s="374">
        <f>+'Merluza común Artesanal'!G112</f>
        <v>5.8710000000000004</v>
      </c>
      <c r="I125" s="374">
        <f>+'Merluza común Artesanal'!H112</f>
        <v>0</v>
      </c>
      <c r="J125" s="374">
        <f>+'Merluza común Artesanal'!I112</f>
        <v>7.125</v>
      </c>
      <c r="K125" s="374">
        <f>+'Merluza común Artesanal'!J112</f>
        <v>0</v>
      </c>
      <c r="L125" s="374">
        <f>+'Merluza común Artesanal'!K112</f>
        <v>7.125</v>
      </c>
      <c r="M125" s="362">
        <f>+'Merluza común Artesanal'!L112</f>
        <v>0</v>
      </c>
      <c r="N125" s="350" t="str">
        <f>+'Merluza común Artesanal'!M112</f>
        <v>-</v>
      </c>
      <c r="O125" s="504">
        <f>Resumen_año!$C$5</f>
        <v>43868</v>
      </c>
      <c r="P125" s="365">
        <v>2019</v>
      </c>
      <c r="Q125" s="367"/>
    </row>
    <row r="126" spans="1:17" s="366" customFormat="1" ht="15">
      <c r="A126" s="371" t="s">
        <v>90</v>
      </c>
      <c r="B126" s="371" t="s">
        <v>91</v>
      </c>
      <c r="C126" s="371" t="s">
        <v>112</v>
      </c>
      <c r="D126" s="359" t="s">
        <v>434</v>
      </c>
      <c r="E126" s="373" t="str">
        <f>+'Merluza común Artesanal'!E111</f>
        <v>LOS PITAS (RPA 902011)</v>
      </c>
      <c r="F126" s="371" t="s">
        <v>97</v>
      </c>
      <c r="G126" s="371" t="s">
        <v>98</v>
      </c>
      <c r="H126" s="374">
        <f>+'Merluza común Artesanal'!G113</f>
        <v>7.125</v>
      </c>
      <c r="I126" s="374">
        <f>+'Merluza común Artesanal'!H113</f>
        <v>0</v>
      </c>
      <c r="J126" s="374">
        <f>+'Merluza común Artesanal'!I113</f>
        <v>14.25</v>
      </c>
      <c r="K126" s="374">
        <f>+'Merluza común Artesanal'!J113</f>
        <v>0</v>
      </c>
      <c r="L126" s="374">
        <f>+'Merluza común Artesanal'!K113</f>
        <v>14.25</v>
      </c>
      <c r="M126" s="362">
        <f>+'Merluza común Artesanal'!L113</f>
        <v>0</v>
      </c>
      <c r="N126" s="350" t="str">
        <f>+'Merluza común Artesanal'!M113</f>
        <v>-</v>
      </c>
      <c r="O126" s="504">
        <f>Resumen_año!$C$5</f>
        <v>43868</v>
      </c>
      <c r="P126" s="365">
        <v>2019</v>
      </c>
      <c r="Q126" s="367"/>
    </row>
    <row r="127" spans="1:17" s="366" customFormat="1" ht="15">
      <c r="A127" s="371" t="s">
        <v>90</v>
      </c>
      <c r="B127" s="371" t="s">
        <v>91</v>
      </c>
      <c r="C127" s="371" t="s">
        <v>112</v>
      </c>
      <c r="D127" s="359" t="s">
        <v>434</v>
      </c>
      <c r="E127" s="373" t="str">
        <f>+'Merluza común Artesanal'!E111</f>
        <v>LOS PITAS (RPA 902011)</v>
      </c>
      <c r="F127" s="371" t="s">
        <v>101</v>
      </c>
      <c r="G127" s="371" t="s">
        <v>98</v>
      </c>
      <c r="H127" s="374">
        <f>+'Merluza común Artesanal'!N112</f>
        <v>0</v>
      </c>
      <c r="I127" s="374">
        <f>+'Merluza común Artesanal'!O112</f>
        <v>0</v>
      </c>
      <c r="J127" s="374">
        <f>+'Merluza común Artesanal'!P112</f>
        <v>0</v>
      </c>
      <c r="K127" s="374">
        <f>+'Merluza común Artesanal'!Q112</f>
        <v>0</v>
      </c>
      <c r="L127" s="374">
        <f>+'Merluza común Artesanal'!R112</f>
        <v>0</v>
      </c>
      <c r="M127" s="362">
        <f>+'Merluza común Artesanal'!S112</f>
        <v>0</v>
      </c>
      <c r="N127" s="350" t="s">
        <v>262</v>
      </c>
      <c r="O127" s="504">
        <f>Resumen_año!$C$5</f>
        <v>43868</v>
      </c>
      <c r="P127" s="365">
        <v>2019</v>
      </c>
      <c r="Q127" s="367"/>
    </row>
    <row r="128" spans="1:17" s="366" customFormat="1" ht="15">
      <c r="A128" s="371" t="s">
        <v>90</v>
      </c>
      <c r="B128" s="371" t="s">
        <v>91</v>
      </c>
      <c r="C128" s="371" t="s">
        <v>112</v>
      </c>
      <c r="D128" s="359" t="s">
        <v>434</v>
      </c>
      <c r="E128" s="373" t="str">
        <f>+'Merluza común Artesanal'!E114</f>
        <v>CHICO PITA (RPA 928200)</v>
      </c>
      <c r="F128" s="371" t="s">
        <v>101</v>
      </c>
      <c r="G128" s="371" t="s">
        <v>96</v>
      </c>
      <c r="H128" s="374">
        <f>+'Merluza común Artesanal'!G115</f>
        <v>5.8710000000000004</v>
      </c>
      <c r="I128" s="374">
        <f>+'Merluza común Artesanal'!H115</f>
        <v>0</v>
      </c>
      <c r="J128" s="374">
        <f>+'Merluza común Artesanal'!I115</f>
        <v>7.125</v>
      </c>
      <c r="K128" s="374">
        <f>+'Merluza común Artesanal'!J115</f>
        <v>0.112</v>
      </c>
      <c r="L128" s="374">
        <f>+'Merluza común Artesanal'!K115</f>
        <v>7.0129999999999999</v>
      </c>
      <c r="M128" s="362">
        <f>+'Merluza común Artesanal'!L115</f>
        <v>1.5719298245614036E-2</v>
      </c>
      <c r="N128" s="350" t="str">
        <f>+'Merluza común Artesanal'!M115</f>
        <v>-</v>
      </c>
      <c r="O128" s="504">
        <f>Resumen_año!$C$5</f>
        <v>43868</v>
      </c>
      <c r="P128" s="365">
        <v>2019</v>
      </c>
      <c r="Q128" s="367"/>
    </row>
    <row r="129" spans="1:17" s="366" customFormat="1" ht="15">
      <c r="A129" s="371" t="s">
        <v>90</v>
      </c>
      <c r="B129" s="371" t="s">
        <v>91</v>
      </c>
      <c r="C129" s="371" t="s">
        <v>112</v>
      </c>
      <c r="D129" s="359" t="s">
        <v>434</v>
      </c>
      <c r="E129" s="373" t="str">
        <f>+'Merluza común Artesanal'!E114</f>
        <v>CHICO PITA (RPA 928200)</v>
      </c>
      <c r="F129" s="371" t="s">
        <v>97</v>
      </c>
      <c r="G129" s="371" t="s">
        <v>98</v>
      </c>
      <c r="H129" s="374">
        <f>+'Merluza común Artesanal'!G116</f>
        <v>7.125</v>
      </c>
      <c r="I129" s="374">
        <f>+'Merluza común Artesanal'!H116</f>
        <v>0</v>
      </c>
      <c r="J129" s="374">
        <f>+'Merluza común Artesanal'!I116</f>
        <v>14.138</v>
      </c>
      <c r="K129" s="374">
        <f>+'Merluza común Artesanal'!J116</f>
        <v>0</v>
      </c>
      <c r="L129" s="374">
        <f>+'Merluza común Artesanal'!K116</f>
        <v>14.138</v>
      </c>
      <c r="M129" s="362">
        <f>+'Merluza común Artesanal'!L116</f>
        <v>0</v>
      </c>
      <c r="N129" s="350" t="str">
        <f>+'Merluza común Artesanal'!M116</f>
        <v>-</v>
      </c>
      <c r="O129" s="504">
        <f>Resumen_año!$C$5</f>
        <v>43868</v>
      </c>
      <c r="P129" s="365">
        <v>2019</v>
      </c>
      <c r="Q129" s="367"/>
    </row>
    <row r="130" spans="1:17" s="366" customFormat="1" ht="15">
      <c r="A130" s="371" t="s">
        <v>90</v>
      </c>
      <c r="B130" s="371" t="s">
        <v>91</v>
      </c>
      <c r="C130" s="371" t="s">
        <v>112</v>
      </c>
      <c r="D130" s="359" t="s">
        <v>434</v>
      </c>
      <c r="E130" s="373" t="str">
        <f>+'Merluza común Artesanal'!E114</f>
        <v>CHICO PITA (RPA 928200)</v>
      </c>
      <c r="F130" s="371" t="s">
        <v>101</v>
      </c>
      <c r="G130" s="371" t="s">
        <v>98</v>
      </c>
      <c r="H130" s="374">
        <f>+'Merluza común Artesanal'!N115</f>
        <v>0</v>
      </c>
      <c r="I130" s="374">
        <f>+'Merluza común Artesanal'!O115</f>
        <v>0</v>
      </c>
      <c r="J130" s="374">
        <f>+'Merluza común Artesanal'!P115</f>
        <v>0</v>
      </c>
      <c r="K130" s="374">
        <f>+'Merluza común Artesanal'!Q115</f>
        <v>0</v>
      </c>
      <c r="L130" s="374">
        <f>+'Merluza común Artesanal'!R115</f>
        <v>0</v>
      </c>
      <c r="M130" s="362">
        <f>+'Merluza común Artesanal'!S115</f>
        <v>0</v>
      </c>
      <c r="N130" s="350" t="s">
        <v>262</v>
      </c>
      <c r="O130" s="504">
        <f>Resumen_año!$C$5</f>
        <v>43868</v>
      </c>
      <c r="P130" s="365">
        <v>2019</v>
      </c>
      <c r="Q130" s="367"/>
    </row>
    <row r="131" spans="1:17" s="366" customFormat="1" ht="15">
      <c r="A131" s="371" t="s">
        <v>90</v>
      </c>
      <c r="B131" s="371" t="s">
        <v>91</v>
      </c>
      <c r="C131" s="371" t="s">
        <v>112</v>
      </c>
      <c r="D131" s="359" t="s">
        <v>434</v>
      </c>
      <c r="E131" s="373" t="str">
        <f>+'Merluza común Artesanal'!E117</f>
        <v>LA SOFI (RPA 954560)</v>
      </c>
      <c r="F131" s="371" t="s">
        <v>101</v>
      </c>
      <c r="G131" s="371" t="s">
        <v>96</v>
      </c>
      <c r="H131" s="374">
        <f>+'Merluza común Artesanal'!G118</f>
        <v>5.87</v>
      </c>
      <c r="I131" s="374">
        <f>+'Merluza común Artesanal'!H118</f>
        <v>0</v>
      </c>
      <c r="J131" s="374">
        <f>+'Merluza común Artesanal'!I118</f>
        <v>7.1240000000000006</v>
      </c>
      <c r="K131" s="374">
        <f>+'Merluza común Artesanal'!J118</f>
        <v>0</v>
      </c>
      <c r="L131" s="374">
        <f>+'Merluza común Artesanal'!K118</f>
        <v>7.1240000000000006</v>
      </c>
      <c r="M131" s="362">
        <f>+'Merluza común Artesanal'!L118</f>
        <v>0</v>
      </c>
      <c r="N131" s="350" t="str">
        <f>+'Merluza común Artesanal'!M118</f>
        <v>-</v>
      </c>
      <c r="O131" s="504">
        <f>Resumen_año!$C$5</f>
        <v>43868</v>
      </c>
      <c r="P131" s="365">
        <v>2019</v>
      </c>
      <c r="Q131" s="367"/>
    </row>
    <row r="132" spans="1:17" s="366" customFormat="1" ht="15">
      <c r="A132" s="371" t="s">
        <v>90</v>
      </c>
      <c r="B132" s="371" t="s">
        <v>91</v>
      </c>
      <c r="C132" s="371" t="s">
        <v>112</v>
      </c>
      <c r="D132" s="359" t="s">
        <v>434</v>
      </c>
      <c r="E132" s="373" t="str">
        <f>+'Merluza común Artesanal'!E117</f>
        <v>LA SOFI (RPA 954560)</v>
      </c>
      <c r="F132" s="371" t="s">
        <v>97</v>
      </c>
      <c r="G132" s="371" t="s">
        <v>98</v>
      </c>
      <c r="H132" s="374">
        <f>+'Merluza común Artesanal'!G119</f>
        <v>7.1230000000000002</v>
      </c>
      <c r="I132" s="374">
        <f>+'Merluza común Artesanal'!H119</f>
        <v>0</v>
      </c>
      <c r="J132" s="374">
        <f>+'Merluza común Artesanal'!I119</f>
        <v>14.247</v>
      </c>
      <c r="K132" s="374">
        <f>+'Merluza común Artesanal'!J119</f>
        <v>0</v>
      </c>
      <c r="L132" s="374">
        <f>+'Merluza común Artesanal'!K119</f>
        <v>14.247</v>
      </c>
      <c r="M132" s="362">
        <f>+'Merluza común Artesanal'!L119</f>
        <v>0</v>
      </c>
      <c r="N132" s="350" t="str">
        <f>+'Merluza común Artesanal'!M119</f>
        <v>-</v>
      </c>
      <c r="O132" s="504">
        <f>Resumen_año!$C$5</f>
        <v>43868</v>
      </c>
      <c r="P132" s="365">
        <v>2019</v>
      </c>
      <c r="Q132" s="367"/>
    </row>
    <row r="133" spans="1:17" s="366" customFormat="1" ht="15">
      <c r="A133" s="371" t="s">
        <v>90</v>
      </c>
      <c r="B133" s="371" t="s">
        <v>91</v>
      </c>
      <c r="C133" s="371" t="s">
        <v>112</v>
      </c>
      <c r="D133" s="359" t="s">
        <v>434</v>
      </c>
      <c r="E133" s="373" t="str">
        <f>+'Merluza común Artesanal'!E117</f>
        <v>LA SOFI (RPA 954560)</v>
      </c>
      <c r="F133" s="371" t="s">
        <v>101</v>
      </c>
      <c r="G133" s="371" t="s">
        <v>98</v>
      </c>
      <c r="H133" s="374">
        <f>+'Merluza común Artesanal'!N118</f>
        <v>0</v>
      </c>
      <c r="I133" s="374">
        <f>+'Merluza común Artesanal'!O118</f>
        <v>0</v>
      </c>
      <c r="J133" s="374">
        <f>+'Merluza común Artesanal'!P118</f>
        <v>0</v>
      </c>
      <c r="K133" s="374">
        <f>+'Merluza común Artesanal'!Q118</f>
        <v>0</v>
      </c>
      <c r="L133" s="374">
        <f>+'Merluza común Artesanal'!R118</f>
        <v>0</v>
      </c>
      <c r="M133" s="362">
        <f>+'Merluza común Artesanal'!S118</f>
        <v>0</v>
      </c>
      <c r="N133" s="350" t="s">
        <v>262</v>
      </c>
      <c r="O133" s="504">
        <f>Resumen_año!$C$5</f>
        <v>43868</v>
      </c>
      <c r="P133" s="365">
        <v>2019</v>
      </c>
      <c r="Q133" s="367"/>
    </row>
    <row r="134" spans="1:17" s="366" customFormat="1" ht="15">
      <c r="A134" s="371" t="s">
        <v>90</v>
      </c>
      <c r="B134" s="371" t="s">
        <v>91</v>
      </c>
      <c r="C134" s="371" t="s">
        <v>112</v>
      </c>
      <c r="D134" s="359" t="s">
        <v>434</v>
      </c>
      <c r="E134" s="373" t="str">
        <f>+'Merluza común Artesanal'!E120</f>
        <v>ELISABETH II (RPA 968125)</v>
      </c>
      <c r="F134" s="371" t="s">
        <v>101</v>
      </c>
      <c r="G134" s="371" t="s">
        <v>96</v>
      </c>
      <c r="H134" s="374">
        <f>+'Merluza común Artesanal'!G121</f>
        <v>5.8680000000000003</v>
      </c>
      <c r="I134" s="374">
        <f>+'Merluza común Artesanal'!H121</f>
        <v>0</v>
      </c>
      <c r="J134" s="374">
        <f>+'Merluza común Artesanal'!I121</f>
        <v>6.9809999999999999</v>
      </c>
      <c r="K134" s="374">
        <f>+'Merluza común Artesanal'!J121</f>
        <v>0</v>
      </c>
      <c r="L134" s="374">
        <f>+'Merluza común Artesanal'!K121</f>
        <v>6.9809999999999999</v>
      </c>
      <c r="M134" s="362">
        <f>+'Merluza común Artesanal'!L121</f>
        <v>0</v>
      </c>
      <c r="N134" s="350" t="str">
        <f>+'Merluza común Artesanal'!M121</f>
        <v>-</v>
      </c>
      <c r="O134" s="504">
        <f>Resumen_año!$C$5</f>
        <v>43868</v>
      </c>
      <c r="P134" s="365">
        <v>2019</v>
      </c>
      <c r="Q134" s="367"/>
    </row>
    <row r="135" spans="1:17" s="366" customFormat="1" ht="15">
      <c r="A135" s="371" t="s">
        <v>90</v>
      </c>
      <c r="B135" s="371" t="s">
        <v>91</v>
      </c>
      <c r="C135" s="371" t="s">
        <v>112</v>
      </c>
      <c r="D135" s="359" t="s">
        <v>434</v>
      </c>
      <c r="E135" s="373" t="str">
        <f>+'Merluza común Artesanal'!E120</f>
        <v>ELISABETH II (RPA 968125)</v>
      </c>
      <c r="F135" s="371" t="s">
        <v>97</v>
      </c>
      <c r="G135" s="371" t="s">
        <v>98</v>
      </c>
      <c r="H135" s="374">
        <f>+'Merluza común Artesanal'!G122</f>
        <v>7.1210000000000004</v>
      </c>
      <c r="I135" s="374">
        <f>+'Merluza común Artesanal'!H122</f>
        <v>0</v>
      </c>
      <c r="J135" s="374">
        <f>+'Merluza común Artesanal'!I122</f>
        <v>14.102</v>
      </c>
      <c r="K135" s="374">
        <f>+'Merluza común Artesanal'!J122</f>
        <v>0</v>
      </c>
      <c r="L135" s="374">
        <f>+'Merluza común Artesanal'!K122</f>
        <v>14.102</v>
      </c>
      <c r="M135" s="362">
        <f>+'Merluza común Artesanal'!L122</f>
        <v>0</v>
      </c>
      <c r="N135" s="350" t="str">
        <f>+'Merluza común Artesanal'!M122</f>
        <v>-</v>
      </c>
      <c r="O135" s="504">
        <f>Resumen_año!$C$5</f>
        <v>43868</v>
      </c>
      <c r="P135" s="365">
        <v>2019</v>
      </c>
      <c r="Q135" s="367"/>
    </row>
    <row r="136" spans="1:17" s="366" customFormat="1" ht="15">
      <c r="A136" s="371" t="s">
        <v>90</v>
      </c>
      <c r="B136" s="371" t="s">
        <v>91</v>
      </c>
      <c r="C136" s="371" t="s">
        <v>112</v>
      </c>
      <c r="D136" s="359" t="s">
        <v>434</v>
      </c>
      <c r="E136" s="373" t="str">
        <f>+'Merluza común Artesanal'!E120</f>
        <v>ELISABETH II (RPA 968125)</v>
      </c>
      <c r="F136" s="371" t="s">
        <v>101</v>
      </c>
      <c r="G136" s="371" t="s">
        <v>98</v>
      </c>
      <c r="H136" s="374">
        <f>+'Merluza común Artesanal'!N121</f>
        <v>0</v>
      </c>
      <c r="I136" s="374">
        <f>+'Merluza común Artesanal'!O121</f>
        <v>0</v>
      </c>
      <c r="J136" s="374">
        <f>+'Merluza común Artesanal'!P121</f>
        <v>0</v>
      </c>
      <c r="K136" s="374">
        <f>+'Merluza común Artesanal'!Q121</f>
        <v>0</v>
      </c>
      <c r="L136" s="374">
        <f>+'Merluza común Artesanal'!R121</f>
        <v>0</v>
      </c>
      <c r="M136" s="362">
        <f>+'Merluza común Artesanal'!S121</f>
        <v>0</v>
      </c>
      <c r="N136" s="350" t="s">
        <v>262</v>
      </c>
      <c r="O136" s="504">
        <f>Resumen_año!$C$5</f>
        <v>43868</v>
      </c>
      <c r="P136" s="365">
        <v>2019</v>
      </c>
      <c r="Q136" s="367"/>
    </row>
    <row r="137" spans="1:17" s="366" customFormat="1" ht="15">
      <c r="A137" s="371" t="s">
        <v>90</v>
      </c>
      <c r="B137" s="371" t="s">
        <v>91</v>
      </c>
      <c r="C137" s="371" t="s">
        <v>112</v>
      </c>
      <c r="D137" s="359" t="s">
        <v>434</v>
      </c>
      <c r="E137" s="373" t="str">
        <f>+'Merluza común Artesanal'!E123</f>
        <v>GENESIS (RPA 956822)</v>
      </c>
      <c r="F137" s="371" t="s">
        <v>101</v>
      </c>
      <c r="G137" s="371" t="s">
        <v>96</v>
      </c>
      <c r="H137" s="374">
        <f>+'Merluza común Artesanal'!G124</f>
        <v>5.8689999999999998</v>
      </c>
      <c r="I137" s="374">
        <f>+'Merluza común Artesanal'!H124</f>
        <v>0</v>
      </c>
      <c r="J137" s="374">
        <f>+'Merluza común Artesanal'!I124</f>
        <v>7.1229999999999993</v>
      </c>
      <c r="K137" s="374">
        <f>+'Merluza común Artesanal'!J124</f>
        <v>0</v>
      </c>
      <c r="L137" s="374">
        <f>+'Merluza común Artesanal'!K124</f>
        <v>7.1229999999999993</v>
      </c>
      <c r="M137" s="362">
        <f>+'Merluza común Artesanal'!L124</f>
        <v>0</v>
      </c>
      <c r="N137" s="350" t="str">
        <f>+'Merluza común Artesanal'!M124</f>
        <v>-</v>
      </c>
      <c r="O137" s="504">
        <f>Resumen_año!$C$5</f>
        <v>43868</v>
      </c>
      <c r="P137" s="365">
        <v>2019</v>
      </c>
      <c r="Q137" s="367"/>
    </row>
    <row r="138" spans="1:17" s="366" customFormat="1" ht="15">
      <c r="A138" s="371" t="s">
        <v>90</v>
      </c>
      <c r="B138" s="371" t="s">
        <v>91</v>
      </c>
      <c r="C138" s="371" t="s">
        <v>112</v>
      </c>
      <c r="D138" s="359" t="s">
        <v>434</v>
      </c>
      <c r="E138" s="373" t="str">
        <f>+'Merluza común Artesanal'!E123</f>
        <v>GENESIS (RPA 956822)</v>
      </c>
      <c r="F138" s="371" t="s">
        <v>97</v>
      </c>
      <c r="G138" s="371" t="s">
        <v>98</v>
      </c>
      <c r="H138" s="374">
        <f>+'Merluza común Artesanal'!G125</f>
        <v>7.1230000000000002</v>
      </c>
      <c r="I138" s="374">
        <f>+'Merluza común Artesanal'!H125</f>
        <v>0</v>
      </c>
      <c r="J138" s="374">
        <f>+'Merluza común Artesanal'!I125</f>
        <v>14.245999999999999</v>
      </c>
      <c r="K138" s="374">
        <f>+'Merluza común Artesanal'!J125</f>
        <v>0</v>
      </c>
      <c r="L138" s="374">
        <f>+'Merluza común Artesanal'!K125</f>
        <v>14.245999999999999</v>
      </c>
      <c r="M138" s="362">
        <f>+'Merluza común Artesanal'!L125</f>
        <v>0</v>
      </c>
      <c r="N138" s="350" t="str">
        <f>+'Merluza común Artesanal'!M125</f>
        <v>-</v>
      </c>
      <c r="O138" s="504">
        <f>Resumen_año!$C$5</f>
        <v>43868</v>
      </c>
      <c r="P138" s="365">
        <v>2019</v>
      </c>
      <c r="Q138" s="367"/>
    </row>
    <row r="139" spans="1:17" s="366" customFormat="1" ht="15">
      <c r="A139" s="371" t="s">
        <v>90</v>
      </c>
      <c r="B139" s="371" t="s">
        <v>91</v>
      </c>
      <c r="C139" s="371" t="s">
        <v>112</v>
      </c>
      <c r="D139" s="359" t="s">
        <v>434</v>
      </c>
      <c r="E139" s="373" t="str">
        <f>+'Merluza común Artesanal'!E123</f>
        <v>GENESIS (RPA 956822)</v>
      </c>
      <c r="F139" s="371" t="s">
        <v>101</v>
      </c>
      <c r="G139" s="371" t="s">
        <v>98</v>
      </c>
      <c r="H139" s="374">
        <f>+'Merluza común Artesanal'!N124</f>
        <v>0</v>
      </c>
      <c r="I139" s="374">
        <f>+'Merluza común Artesanal'!O124</f>
        <v>0</v>
      </c>
      <c r="J139" s="374">
        <f>+'Merluza común Artesanal'!P124</f>
        <v>0</v>
      </c>
      <c r="K139" s="374">
        <f>+'Merluza común Artesanal'!Q124</f>
        <v>0</v>
      </c>
      <c r="L139" s="374">
        <f>+'Merluza común Artesanal'!R124</f>
        <v>0</v>
      </c>
      <c r="M139" s="362">
        <f>+'Merluza común Artesanal'!S124</f>
        <v>0</v>
      </c>
      <c r="N139" s="350" t="s">
        <v>262</v>
      </c>
      <c r="O139" s="504">
        <f>Resumen_año!$C$5</f>
        <v>43868</v>
      </c>
      <c r="P139" s="365">
        <v>2019</v>
      </c>
      <c r="Q139" s="367"/>
    </row>
    <row r="140" spans="1:17" s="366" customFormat="1" ht="15">
      <c r="A140" s="371" t="s">
        <v>90</v>
      </c>
      <c r="B140" s="371" t="s">
        <v>91</v>
      </c>
      <c r="C140" s="371" t="s">
        <v>112</v>
      </c>
      <c r="D140" s="359" t="s">
        <v>434</v>
      </c>
      <c r="E140" s="373" t="str">
        <f>+'Merluza común Artesanal'!E126</f>
        <v>EL CHUNGA II (RPA 957980)</v>
      </c>
      <c r="F140" s="371" t="s">
        <v>101</v>
      </c>
      <c r="G140" s="371" t="s">
        <v>96</v>
      </c>
      <c r="H140" s="374">
        <f>+'Merluza común Artesanal'!G127</f>
        <v>5.8819999999999997</v>
      </c>
      <c r="I140" s="374">
        <f>+'Merluza común Artesanal'!H127</f>
        <v>0</v>
      </c>
      <c r="J140" s="374">
        <f>+'Merluza común Artesanal'!I127</f>
        <v>6.83</v>
      </c>
      <c r="K140" s="374">
        <f>+'Merluza común Artesanal'!J127</f>
        <v>8.4000000000000005E-2</v>
      </c>
      <c r="L140" s="374">
        <f>+'Merluza común Artesanal'!K127</f>
        <v>6.7460000000000004</v>
      </c>
      <c r="M140" s="363">
        <f>+'Merluza común Artesanal'!L127</f>
        <v>1.2298682284040996E-2</v>
      </c>
      <c r="N140" s="502" t="str">
        <f>+'Merluza común Artesanal'!M127</f>
        <v>-</v>
      </c>
      <c r="O140" s="504">
        <f>Resumen_año!$C$5</f>
        <v>43868</v>
      </c>
      <c r="P140" s="365">
        <v>2019</v>
      </c>
      <c r="Q140" s="367"/>
    </row>
    <row r="141" spans="1:17" s="366" customFormat="1" ht="15">
      <c r="A141" s="371" t="s">
        <v>90</v>
      </c>
      <c r="B141" s="371" t="s">
        <v>91</v>
      </c>
      <c r="C141" s="371" t="s">
        <v>112</v>
      </c>
      <c r="D141" s="359" t="s">
        <v>434</v>
      </c>
      <c r="E141" s="373" t="str">
        <f>+'Merluza común Artesanal'!E126</f>
        <v>EL CHUNGA II (RPA 957980)</v>
      </c>
      <c r="F141" s="371" t="s">
        <v>97</v>
      </c>
      <c r="G141" s="371" t="s">
        <v>98</v>
      </c>
      <c r="H141" s="374">
        <f>+'Merluza común Artesanal'!G128</f>
        <v>7.1379999999999999</v>
      </c>
      <c r="I141" s="374">
        <f>+'Merluza común Artesanal'!H128</f>
        <v>0</v>
      </c>
      <c r="J141" s="374">
        <f>+'Merluza común Artesanal'!I128</f>
        <v>13.884</v>
      </c>
      <c r="K141" s="374">
        <f>+'Merluza común Artesanal'!J128</f>
        <v>0</v>
      </c>
      <c r="L141" s="374">
        <f>+'Merluza común Artesanal'!K128</f>
        <v>13.884</v>
      </c>
      <c r="M141" s="363">
        <f>+'Merluza común Artesanal'!L128</f>
        <v>0</v>
      </c>
      <c r="N141" s="502" t="str">
        <f>+'Merluza común Artesanal'!M128</f>
        <v>-</v>
      </c>
      <c r="O141" s="504">
        <f>Resumen_año!$C$5</f>
        <v>43868</v>
      </c>
      <c r="P141" s="365">
        <v>2019</v>
      </c>
      <c r="Q141" s="367"/>
    </row>
    <row r="142" spans="1:17" s="366" customFormat="1" ht="15">
      <c r="A142" s="371" t="s">
        <v>90</v>
      </c>
      <c r="B142" s="371" t="s">
        <v>91</v>
      </c>
      <c r="C142" s="371" t="s">
        <v>112</v>
      </c>
      <c r="D142" s="359" t="s">
        <v>434</v>
      </c>
      <c r="E142" s="373" t="str">
        <f>+'Merluza común Artesanal'!E126</f>
        <v>EL CHUNGA II (RPA 957980)</v>
      </c>
      <c r="F142" s="371" t="s">
        <v>101</v>
      </c>
      <c r="G142" s="371" t="s">
        <v>98</v>
      </c>
      <c r="H142" s="374">
        <f>+'Merluza común Artesanal'!N127</f>
        <v>0</v>
      </c>
      <c r="I142" s="374">
        <f>+'Merluza común Artesanal'!O127</f>
        <v>0</v>
      </c>
      <c r="J142" s="374">
        <f>+'Merluza común Artesanal'!P127</f>
        <v>0</v>
      </c>
      <c r="K142" s="374">
        <f>+'Merluza común Artesanal'!Q127</f>
        <v>0</v>
      </c>
      <c r="L142" s="374">
        <f>+'Merluza común Artesanal'!R127</f>
        <v>0</v>
      </c>
      <c r="M142" s="363">
        <f>+'Merluza común Artesanal'!S127</f>
        <v>0</v>
      </c>
      <c r="N142" s="350" t="s">
        <v>262</v>
      </c>
      <c r="O142" s="504">
        <f>Resumen_año!$C$5</f>
        <v>43868</v>
      </c>
      <c r="P142" s="365">
        <v>2019</v>
      </c>
      <c r="Q142" s="367"/>
    </row>
    <row r="143" spans="1:17" s="366" customFormat="1" ht="15">
      <c r="A143" s="371" t="s">
        <v>90</v>
      </c>
      <c r="B143" s="371" t="s">
        <v>91</v>
      </c>
      <c r="C143" s="371" t="s">
        <v>112</v>
      </c>
      <c r="D143" s="359" t="s">
        <v>434</v>
      </c>
      <c r="E143" s="373" t="str">
        <f>+'Merluza común Artesanal'!E129</f>
        <v>MAR Y LUZ (967771)</v>
      </c>
      <c r="F143" s="371" t="s">
        <v>101</v>
      </c>
      <c r="G143" s="371" t="s">
        <v>96</v>
      </c>
      <c r="H143" s="374">
        <f>+'Merluza común Artesanal'!G130</f>
        <v>5.8710000000000004</v>
      </c>
      <c r="I143" s="374">
        <f>+'Merluza común Artesanal'!H130</f>
        <v>0</v>
      </c>
      <c r="J143" s="374">
        <f>+'Merluza común Artesanal'!I130</f>
        <v>6.7610000000000001</v>
      </c>
      <c r="K143" s="374">
        <f>+'Merluza común Artesanal'!J130</f>
        <v>2.8000000000000001E-2</v>
      </c>
      <c r="L143" s="374">
        <f>+'Merluza común Artesanal'!K130</f>
        <v>6.7330000000000005</v>
      </c>
      <c r="M143" s="362">
        <f>+'Merluza común Artesanal'!L130</f>
        <v>4.1413992013015826E-3</v>
      </c>
      <c r="N143" s="350" t="str">
        <f>+'Merluza común Artesanal'!M130</f>
        <v>-</v>
      </c>
      <c r="O143" s="504">
        <f>Resumen_año!$C$5</f>
        <v>43868</v>
      </c>
      <c r="P143" s="365">
        <v>2019</v>
      </c>
      <c r="Q143" s="367"/>
    </row>
    <row r="144" spans="1:17" s="366" customFormat="1" ht="15">
      <c r="A144" s="371" t="s">
        <v>90</v>
      </c>
      <c r="B144" s="371" t="s">
        <v>91</v>
      </c>
      <c r="C144" s="371" t="s">
        <v>112</v>
      </c>
      <c r="D144" s="359" t="s">
        <v>434</v>
      </c>
      <c r="E144" s="373" t="str">
        <f>+'Merluza común Artesanal'!E129</f>
        <v>MAR Y LUZ (967771)</v>
      </c>
      <c r="F144" s="371" t="s">
        <v>97</v>
      </c>
      <c r="G144" s="371" t="s">
        <v>98</v>
      </c>
      <c r="H144" s="374">
        <f>+'Merluza común Artesanal'!G131</f>
        <v>7.125</v>
      </c>
      <c r="I144" s="374">
        <f>+'Merluza común Artesanal'!H131</f>
        <v>0</v>
      </c>
      <c r="J144" s="374">
        <f>+'Merluza común Artesanal'!I131</f>
        <v>13.858000000000001</v>
      </c>
      <c r="K144" s="374">
        <f>+'Merluza común Artesanal'!J131</f>
        <v>0</v>
      </c>
      <c r="L144" s="374">
        <f>+'Merluza común Artesanal'!K131</f>
        <v>13.858000000000001</v>
      </c>
      <c r="M144" s="362">
        <f>+'Merluza común Artesanal'!L131</f>
        <v>0</v>
      </c>
      <c r="N144" s="350" t="str">
        <f>+'Merluza común Artesanal'!M131</f>
        <v>-</v>
      </c>
      <c r="O144" s="504">
        <f>Resumen_año!$C$5</f>
        <v>43868</v>
      </c>
      <c r="P144" s="365">
        <v>2019</v>
      </c>
      <c r="Q144" s="367"/>
    </row>
    <row r="145" spans="1:17" s="366" customFormat="1" ht="15">
      <c r="A145" s="371" t="s">
        <v>90</v>
      </c>
      <c r="B145" s="371" t="s">
        <v>91</v>
      </c>
      <c r="C145" s="371" t="s">
        <v>112</v>
      </c>
      <c r="D145" s="359" t="s">
        <v>434</v>
      </c>
      <c r="E145" s="373" t="str">
        <f>+'Merluza común Artesanal'!E129</f>
        <v>MAR Y LUZ (967771)</v>
      </c>
      <c r="F145" s="371" t="s">
        <v>101</v>
      </c>
      <c r="G145" s="371" t="s">
        <v>98</v>
      </c>
      <c r="H145" s="374">
        <f>+'Merluza común Artesanal'!N130</f>
        <v>0</v>
      </c>
      <c r="I145" s="374">
        <f>+'Merluza común Artesanal'!O130</f>
        <v>0</v>
      </c>
      <c r="J145" s="374">
        <f>+'Merluza común Artesanal'!P130</f>
        <v>0</v>
      </c>
      <c r="K145" s="374">
        <f>+'Merluza común Artesanal'!Q130</f>
        <v>0</v>
      </c>
      <c r="L145" s="374">
        <f>+'Merluza común Artesanal'!R130</f>
        <v>0</v>
      </c>
      <c r="M145" s="362">
        <f>+'Merluza común Artesanal'!S130</f>
        <v>0</v>
      </c>
      <c r="N145" s="350" t="s">
        <v>262</v>
      </c>
      <c r="O145" s="504">
        <f>Resumen_año!$C$5</f>
        <v>43868</v>
      </c>
      <c r="P145" s="365">
        <v>2019</v>
      </c>
      <c r="Q145" s="367"/>
    </row>
    <row r="146" spans="1:17" s="366" customFormat="1" ht="15">
      <c r="A146" s="371" t="s">
        <v>90</v>
      </c>
      <c r="B146" s="371" t="s">
        <v>91</v>
      </c>
      <c r="C146" s="371" t="s">
        <v>112</v>
      </c>
      <c r="D146" s="359" t="s">
        <v>434</v>
      </c>
      <c r="E146" s="373" t="str">
        <f>+'Merluza común Artesanal'!E132</f>
        <v>VAY II (RPA 959029)</v>
      </c>
      <c r="F146" s="371" t="s">
        <v>101</v>
      </c>
      <c r="G146" s="371" t="s">
        <v>96</v>
      </c>
      <c r="H146" s="374">
        <f>+'Merluza común Artesanal'!G133</f>
        <v>5.8730000000000002</v>
      </c>
      <c r="I146" s="374">
        <f>+'Merluza común Artesanal'!H133</f>
        <v>0</v>
      </c>
      <c r="J146" s="374">
        <f>+'Merluza común Artesanal'!I133</f>
        <v>6.7350000000000003</v>
      </c>
      <c r="K146" s="374">
        <f>+'Merluza común Artesanal'!J133</f>
        <v>0.14000000000000001</v>
      </c>
      <c r="L146" s="374">
        <f>+'Merluza común Artesanal'!K133</f>
        <v>6.5950000000000006</v>
      </c>
      <c r="M146" s="362">
        <f>+'Merluza común Artesanal'!L133</f>
        <v>2.0786933927245732E-2</v>
      </c>
      <c r="N146" s="350" t="str">
        <f>+'Merluza común Artesanal'!M133</f>
        <v>-</v>
      </c>
      <c r="O146" s="504">
        <f>Resumen_año!$C$5</f>
        <v>43868</v>
      </c>
      <c r="P146" s="365">
        <v>2019</v>
      </c>
      <c r="Q146" s="367"/>
    </row>
    <row r="147" spans="1:17" s="366" customFormat="1" ht="15">
      <c r="A147" s="371" t="s">
        <v>90</v>
      </c>
      <c r="B147" s="371" t="s">
        <v>91</v>
      </c>
      <c r="C147" s="371" t="s">
        <v>112</v>
      </c>
      <c r="D147" s="359" t="s">
        <v>434</v>
      </c>
      <c r="E147" s="373" t="str">
        <f>+'Merluza común Artesanal'!E132</f>
        <v>VAY II (RPA 959029)</v>
      </c>
      <c r="F147" s="371" t="s">
        <v>97</v>
      </c>
      <c r="G147" s="371" t="s">
        <v>98</v>
      </c>
      <c r="H147" s="374">
        <f>+'Merluza común Artesanal'!G134</f>
        <v>7.1269999999999998</v>
      </c>
      <c r="I147" s="374">
        <f>+'Merluza común Artesanal'!H134</f>
        <v>0</v>
      </c>
      <c r="J147" s="374">
        <f>+'Merluza común Artesanal'!I134</f>
        <v>13.722000000000001</v>
      </c>
      <c r="K147" s="374">
        <f>+'Merluza común Artesanal'!J134</f>
        <v>0</v>
      </c>
      <c r="L147" s="374">
        <f>+'Merluza común Artesanal'!K134</f>
        <v>13.722000000000001</v>
      </c>
      <c r="M147" s="362">
        <f>+'Merluza común Artesanal'!L134</f>
        <v>0</v>
      </c>
      <c r="N147" s="350" t="str">
        <f>+'Merluza común Artesanal'!M134</f>
        <v>-</v>
      </c>
      <c r="O147" s="504">
        <f>Resumen_año!$C$5</f>
        <v>43868</v>
      </c>
      <c r="P147" s="365">
        <v>2019</v>
      </c>
      <c r="Q147" s="367"/>
    </row>
    <row r="148" spans="1:17" s="366" customFormat="1" ht="15">
      <c r="A148" s="371" t="s">
        <v>90</v>
      </c>
      <c r="B148" s="371" t="s">
        <v>91</v>
      </c>
      <c r="C148" s="371" t="s">
        <v>112</v>
      </c>
      <c r="D148" s="359" t="s">
        <v>434</v>
      </c>
      <c r="E148" s="373" t="str">
        <f>+'Merluza común Artesanal'!E132</f>
        <v>VAY II (RPA 959029)</v>
      </c>
      <c r="F148" s="371" t="s">
        <v>101</v>
      </c>
      <c r="G148" s="371" t="s">
        <v>98</v>
      </c>
      <c r="H148" s="374">
        <f>+'Merluza común Artesanal'!N133</f>
        <v>0</v>
      </c>
      <c r="I148" s="374">
        <f>+'Merluza común Artesanal'!O133</f>
        <v>0</v>
      </c>
      <c r="J148" s="374">
        <f>+'Merluza común Artesanal'!P133</f>
        <v>0</v>
      </c>
      <c r="K148" s="374">
        <f>+'Merluza común Artesanal'!Q133</f>
        <v>0</v>
      </c>
      <c r="L148" s="374">
        <f>+'Merluza común Artesanal'!R133</f>
        <v>0</v>
      </c>
      <c r="M148" s="362">
        <f>+'Merluza común Artesanal'!S133</f>
        <v>0</v>
      </c>
      <c r="N148" s="350" t="s">
        <v>262</v>
      </c>
      <c r="O148" s="504">
        <f>Resumen_año!$C$5</f>
        <v>43868</v>
      </c>
      <c r="P148" s="365">
        <v>2019</v>
      </c>
      <c r="Q148" s="367"/>
    </row>
    <row r="149" spans="1:17" s="366" customFormat="1" ht="15">
      <c r="A149" s="371" t="s">
        <v>90</v>
      </c>
      <c r="B149" s="371" t="s">
        <v>91</v>
      </c>
      <c r="C149" s="371" t="s">
        <v>112</v>
      </c>
      <c r="D149" s="359" t="s">
        <v>434</v>
      </c>
      <c r="E149" s="373" t="str">
        <f>+'Merluza común Artesanal'!E135</f>
        <v>CRISTOBAL I (RPA 960762)</v>
      </c>
      <c r="F149" s="371" t="s">
        <v>101</v>
      </c>
      <c r="G149" s="371" t="s">
        <v>96</v>
      </c>
      <c r="H149" s="374">
        <f>+'Merluza común Artesanal'!G136</f>
        <v>5.87</v>
      </c>
      <c r="I149" s="374">
        <f>+'Merluza común Artesanal'!H136</f>
        <v>0</v>
      </c>
      <c r="J149" s="374">
        <f>+'Merluza común Artesanal'!I136</f>
        <v>7.1240000000000006</v>
      </c>
      <c r="K149" s="374">
        <f>+'Merluza común Artesanal'!J136</f>
        <v>0</v>
      </c>
      <c r="L149" s="374">
        <f>+'Merluza común Artesanal'!K136</f>
        <v>7.1240000000000006</v>
      </c>
      <c r="M149" s="362">
        <f>+'Merluza común Artesanal'!L136</f>
        <v>0</v>
      </c>
      <c r="N149" s="350" t="str">
        <f>+'Merluza común Artesanal'!M136</f>
        <v>-</v>
      </c>
      <c r="O149" s="504">
        <f>Resumen_año!$C$5</f>
        <v>43868</v>
      </c>
      <c r="P149" s="365">
        <v>2019</v>
      </c>
      <c r="Q149" s="367"/>
    </row>
    <row r="150" spans="1:17" s="366" customFormat="1" ht="15">
      <c r="A150" s="371" t="s">
        <v>90</v>
      </c>
      <c r="B150" s="371" t="s">
        <v>91</v>
      </c>
      <c r="C150" s="371" t="s">
        <v>112</v>
      </c>
      <c r="D150" s="359" t="s">
        <v>434</v>
      </c>
      <c r="E150" s="373" t="str">
        <f>+'Merluza común Artesanal'!E135</f>
        <v>CRISTOBAL I (RPA 960762)</v>
      </c>
      <c r="F150" s="371" t="s">
        <v>97</v>
      </c>
      <c r="G150" s="371" t="s">
        <v>98</v>
      </c>
      <c r="H150" s="374">
        <f>+'Merluza común Artesanal'!G137</f>
        <v>7.1230000000000002</v>
      </c>
      <c r="I150" s="374">
        <f>+'Merluza común Artesanal'!H137</f>
        <v>0</v>
      </c>
      <c r="J150" s="374">
        <f>+'Merluza común Artesanal'!I137</f>
        <v>14.247</v>
      </c>
      <c r="K150" s="374">
        <f>+'Merluza común Artesanal'!J137</f>
        <v>0</v>
      </c>
      <c r="L150" s="374">
        <f>+'Merluza común Artesanal'!K137</f>
        <v>14.247</v>
      </c>
      <c r="M150" s="362">
        <f>+'Merluza común Artesanal'!L137</f>
        <v>0</v>
      </c>
      <c r="N150" s="350" t="str">
        <f>+'Merluza común Artesanal'!M137</f>
        <v>-</v>
      </c>
      <c r="O150" s="504">
        <f>Resumen_año!$C$5</f>
        <v>43868</v>
      </c>
      <c r="P150" s="365">
        <v>2019</v>
      </c>
      <c r="Q150" s="367"/>
    </row>
    <row r="151" spans="1:17" s="366" customFormat="1" ht="15">
      <c r="A151" s="371" t="s">
        <v>90</v>
      </c>
      <c r="B151" s="371" t="s">
        <v>91</v>
      </c>
      <c r="C151" s="371" t="s">
        <v>112</v>
      </c>
      <c r="D151" s="359" t="s">
        <v>434</v>
      </c>
      <c r="E151" s="373" t="str">
        <f>+'Merluza común Artesanal'!E135</f>
        <v>CRISTOBAL I (RPA 960762)</v>
      </c>
      <c r="F151" s="371" t="s">
        <v>101</v>
      </c>
      <c r="G151" s="371" t="s">
        <v>98</v>
      </c>
      <c r="H151" s="374">
        <f>+'Merluza común Artesanal'!N136</f>
        <v>0</v>
      </c>
      <c r="I151" s="374">
        <f>+'Merluza común Artesanal'!O136</f>
        <v>0</v>
      </c>
      <c r="J151" s="374">
        <f>+'Merluza común Artesanal'!P136</f>
        <v>0</v>
      </c>
      <c r="K151" s="374">
        <f>+'Merluza común Artesanal'!Q136</f>
        <v>0</v>
      </c>
      <c r="L151" s="374">
        <f>+'Merluza común Artesanal'!R136</f>
        <v>0</v>
      </c>
      <c r="M151" s="362">
        <f>+'Merluza común Artesanal'!S136</f>
        <v>0</v>
      </c>
      <c r="N151" s="350" t="s">
        <v>262</v>
      </c>
      <c r="O151" s="504">
        <f>Resumen_año!$C$5</f>
        <v>43868</v>
      </c>
      <c r="P151" s="365">
        <v>2019</v>
      </c>
      <c r="Q151" s="367"/>
    </row>
    <row r="152" spans="1:17" s="366" customFormat="1" ht="15">
      <c r="A152" s="371" t="s">
        <v>90</v>
      </c>
      <c r="B152" s="371" t="s">
        <v>91</v>
      </c>
      <c r="C152" s="371" t="s">
        <v>112</v>
      </c>
      <c r="D152" s="359" t="s">
        <v>434</v>
      </c>
      <c r="E152" s="373" t="str">
        <f>+'Merluza común Artesanal'!E138</f>
        <v>EL CHUNGA III (RPA 961966)</v>
      </c>
      <c r="F152" s="371" t="s">
        <v>101</v>
      </c>
      <c r="G152" s="371" t="s">
        <v>96</v>
      </c>
      <c r="H152" s="374">
        <f>+'Merluza común Artesanal'!G139</f>
        <v>5.8680000000000003</v>
      </c>
      <c r="I152" s="374">
        <f>+'Merluza común Artesanal'!H139</f>
        <v>0</v>
      </c>
      <c r="J152" s="374">
        <f>+'Merluza común Artesanal'!I139</f>
        <v>7.1210000000000004</v>
      </c>
      <c r="K152" s="374">
        <f>+'Merluza común Artesanal'!J139</f>
        <v>0</v>
      </c>
      <c r="L152" s="374">
        <f>+'Merluza común Artesanal'!K139</f>
        <v>7.1210000000000004</v>
      </c>
      <c r="M152" s="362">
        <f>+'Merluza común Artesanal'!L139</f>
        <v>0</v>
      </c>
      <c r="N152" s="350" t="str">
        <f>+'Merluza común Artesanal'!M139</f>
        <v>-</v>
      </c>
      <c r="O152" s="504">
        <f>Resumen_año!$C$5</f>
        <v>43868</v>
      </c>
      <c r="P152" s="365">
        <v>2019</v>
      </c>
      <c r="Q152" s="367"/>
    </row>
    <row r="153" spans="1:17" s="366" customFormat="1" ht="15">
      <c r="A153" s="371" t="s">
        <v>90</v>
      </c>
      <c r="B153" s="371" t="s">
        <v>91</v>
      </c>
      <c r="C153" s="371" t="s">
        <v>112</v>
      </c>
      <c r="D153" s="359" t="s">
        <v>434</v>
      </c>
      <c r="E153" s="373" t="str">
        <f>+'Merluza común Artesanal'!E138</f>
        <v>EL CHUNGA III (RPA 961966)</v>
      </c>
      <c r="F153" s="371" t="s">
        <v>97</v>
      </c>
      <c r="G153" s="371" t="s">
        <v>98</v>
      </c>
      <c r="H153" s="374">
        <f>+'Merluza común Artesanal'!G140</f>
        <v>7.1210000000000004</v>
      </c>
      <c r="I153" s="374">
        <f>+'Merluza común Artesanal'!H140</f>
        <v>0</v>
      </c>
      <c r="J153" s="374">
        <f>+'Merluza común Artesanal'!I140</f>
        <v>14.242000000000001</v>
      </c>
      <c r="K153" s="374">
        <f>+'Merluza común Artesanal'!J140</f>
        <v>0</v>
      </c>
      <c r="L153" s="374">
        <f>+'Merluza común Artesanal'!K140</f>
        <v>14.242000000000001</v>
      </c>
      <c r="M153" s="362">
        <f>+'Merluza común Artesanal'!L140</f>
        <v>0</v>
      </c>
      <c r="N153" s="350" t="str">
        <f>+'Merluza común Artesanal'!M140</f>
        <v>-</v>
      </c>
      <c r="O153" s="504">
        <f>Resumen_año!$C$5</f>
        <v>43868</v>
      </c>
      <c r="P153" s="365">
        <v>2019</v>
      </c>
      <c r="Q153" s="367"/>
    </row>
    <row r="154" spans="1:17" s="366" customFormat="1" ht="15">
      <c r="A154" s="371" t="s">
        <v>90</v>
      </c>
      <c r="B154" s="371" t="s">
        <v>91</v>
      </c>
      <c r="C154" s="371" t="s">
        <v>112</v>
      </c>
      <c r="D154" s="359" t="s">
        <v>434</v>
      </c>
      <c r="E154" s="373" t="str">
        <f>+'Merluza común Artesanal'!E138</f>
        <v>EL CHUNGA III (RPA 961966)</v>
      </c>
      <c r="F154" s="371" t="s">
        <v>101</v>
      </c>
      <c r="G154" s="371" t="s">
        <v>98</v>
      </c>
      <c r="H154" s="374">
        <f>+'Merluza común Artesanal'!N139</f>
        <v>0</v>
      </c>
      <c r="I154" s="374">
        <f>+'Merluza común Artesanal'!O139</f>
        <v>0</v>
      </c>
      <c r="J154" s="374">
        <f>+'Merluza común Artesanal'!P139</f>
        <v>0</v>
      </c>
      <c r="K154" s="374">
        <f>+'Merluza común Artesanal'!Q139</f>
        <v>0</v>
      </c>
      <c r="L154" s="374">
        <f>+'Merluza común Artesanal'!R139</f>
        <v>0</v>
      </c>
      <c r="M154" s="362">
        <f>+'Merluza común Artesanal'!S139</f>
        <v>0</v>
      </c>
      <c r="N154" s="350" t="s">
        <v>262</v>
      </c>
      <c r="O154" s="504">
        <f>Resumen_año!$C$5</f>
        <v>43868</v>
      </c>
      <c r="P154" s="365">
        <v>2019</v>
      </c>
      <c r="Q154" s="367"/>
    </row>
    <row r="155" spans="1:17" s="366" customFormat="1" ht="15">
      <c r="A155" s="371" t="s">
        <v>90</v>
      </c>
      <c r="B155" s="371" t="s">
        <v>91</v>
      </c>
      <c r="C155" s="371" t="s">
        <v>112</v>
      </c>
      <c r="D155" s="359" t="s">
        <v>434</v>
      </c>
      <c r="E155" s="373" t="str">
        <f>+'Merluza común Artesanal'!E141</f>
        <v>LOS GOMEZ (968121)</v>
      </c>
      <c r="F155" s="371" t="s">
        <v>101</v>
      </c>
      <c r="G155" s="371" t="s">
        <v>96</v>
      </c>
      <c r="H155" s="374">
        <f>+'Merluza común Artesanal'!G142</f>
        <v>5.8680000000000003</v>
      </c>
      <c r="I155" s="374">
        <f>+'Merluza común Artesanal'!H142</f>
        <v>0</v>
      </c>
      <c r="J155" s="374">
        <f>+'Merluza común Artesanal'!I142</f>
        <v>6.8410000000000002</v>
      </c>
      <c r="K155" s="374">
        <f>+'Merluza común Artesanal'!J142</f>
        <v>0.14000000000000001</v>
      </c>
      <c r="L155" s="374">
        <f>+'Merluza común Artesanal'!K142</f>
        <v>6.7010000000000005</v>
      </c>
      <c r="M155" s="362">
        <f>+'Merluza común Artesanal'!L142</f>
        <v>2.0464844321005701E-2</v>
      </c>
      <c r="N155" s="350" t="str">
        <f>+'Merluza común Artesanal'!M142</f>
        <v>-</v>
      </c>
      <c r="O155" s="504">
        <f>Resumen_año!$C$5</f>
        <v>43868</v>
      </c>
      <c r="P155" s="365">
        <v>2019</v>
      </c>
      <c r="Q155" s="367"/>
    </row>
    <row r="156" spans="1:17" s="366" customFormat="1" ht="15">
      <c r="A156" s="371" t="s">
        <v>90</v>
      </c>
      <c r="B156" s="371" t="s">
        <v>91</v>
      </c>
      <c r="C156" s="371" t="s">
        <v>112</v>
      </c>
      <c r="D156" s="359" t="s">
        <v>434</v>
      </c>
      <c r="E156" s="373" t="str">
        <f>+'Merluza común Artesanal'!E141</f>
        <v>LOS GOMEZ (968121)</v>
      </c>
      <c r="F156" s="371" t="s">
        <v>97</v>
      </c>
      <c r="G156" s="371" t="s">
        <v>98</v>
      </c>
      <c r="H156" s="374">
        <f>+'Merluza común Artesanal'!G143</f>
        <v>7.1210000000000004</v>
      </c>
      <c r="I156" s="374">
        <f>+'Merluza común Artesanal'!H143</f>
        <v>0</v>
      </c>
      <c r="J156" s="374">
        <f>+'Merluza común Artesanal'!I143</f>
        <v>13.822000000000001</v>
      </c>
      <c r="K156" s="374">
        <f>+'Merluza común Artesanal'!J143</f>
        <v>0</v>
      </c>
      <c r="L156" s="374">
        <f>+'Merluza común Artesanal'!K143</f>
        <v>13.822000000000001</v>
      </c>
      <c r="M156" s="362">
        <f>+'Merluza común Artesanal'!L143</f>
        <v>0</v>
      </c>
      <c r="N156" s="350" t="str">
        <f>+'Merluza común Artesanal'!M143</f>
        <v>-</v>
      </c>
      <c r="O156" s="504">
        <f>Resumen_año!$C$5</f>
        <v>43868</v>
      </c>
      <c r="P156" s="365">
        <v>2019</v>
      </c>
      <c r="Q156" s="367"/>
    </row>
    <row r="157" spans="1:17" s="366" customFormat="1" ht="15">
      <c r="A157" s="371" t="s">
        <v>90</v>
      </c>
      <c r="B157" s="371" t="s">
        <v>91</v>
      </c>
      <c r="C157" s="371" t="s">
        <v>112</v>
      </c>
      <c r="D157" s="359" t="s">
        <v>434</v>
      </c>
      <c r="E157" s="373" t="str">
        <f>+'Merluza común Artesanal'!E141</f>
        <v>LOS GOMEZ (968121)</v>
      </c>
      <c r="F157" s="371" t="s">
        <v>101</v>
      </c>
      <c r="G157" s="371" t="s">
        <v>98</v>
      </c>
      <c r="H157" s="374">
        <f>+'Merluza común Artesanal'!N142</f>
        <v>0</v>
      </c>
      <c r="I157" s="374">
        <f>+'Merluza común Artesanal'!O142</f>
        <v>0</v>
      </c>
      <c r="J157" s="374">
        <f>+'Merluza común Artesanal'!P142</f>
        <v>0</v>
      </c>
      <c r="K157" s="374">
        <f>+'Merluza común Artesanal'!Q142</f>
        <v>0</v>
      </c>
      <c r="L157" s="374">
        <f>+'Merluza común Artesanal'!R142</f>
        <v>0</v>
      </c>
      <c r="M157" s="362">
        <f>+'Merluza común Artesanal'!S142</f>
        <v>0</v>
      </c>
      <c r="N157" s="350" t="s">
        <v>262</v>
      </c>
      <c r="O157" s="504">
        <f>Resumen_año!$C$5</f>
        <v>43868</v>
      </c>
      <c r="P157" s="365">
        <v>2019</v>
      </c>
      <c r="Q157" s="367"/>
    </row>
    <row r="158" spans="1:17" s="366" customFormat="1" ht="15">
      <c r="A158" s="371" t="s">
        <v>90</v>
      </c>
      <c r="B158" s="371" t="s">
        <v>91</v>
      </c>
      <c r="C158" s="371" t="s">
        <v>112</v>
      </c>
      <c r="D158" s="359" t="s">
        <v>434</v>
      </c>
      <c r="E158" s="373" t="str">
        <f>+'Merluza común Artesanal'!E144</f>
        <v>R. JUNIOR (RPA 966604)</v>
      </c>
      <c r="F158" s="371" t="s">
        <v>101</v>
      </c>
      <c r="G158" s="371" t="s">
        <v>96</v>
      </c>
      <c r="H158" s="374">
        <f>+'Merluza común Artesanal'!G145</f>
        <v>5.8639999999999999</v>
      </c>
      <c r="I158" s="374">
        <f>+'Merluza común Artesanal'!H145</f>
        <v>0</v>
      </c>
      <c r="J158" s="374">
        <f>+'Merluza común Artesanal'!I145</f>
        <v>6.2759999999999998</v>
      </c>
      <c r="K158" s="374">
        <f>+'Merluza común Artesanal'!J145</f>
        <v>0.16800000000000001</v>
      </c>
      <c r="L158" s="374">
        <f>+'Merluza común Artesanal'!K145</f>
        <v>6.1079999999999997</v>
      </c>
      <c r="M158" s="362">
        <f>+'Merluza común Artesanal'!L145</f>
        <v>2.676864244741874E-2</v>
      </c>
      <c r="N158" s="350" t="str">
        <f>+'Merluza común Artesanal'!M145</f>
        <v>-</v>
      </c>
      <c r="O158" s="504">
        <f>Resumen_año!$C$5</f>
        <v>43868</v>
      </c>
      <c r="P158" s="365">
        <v>2019</v>
      </c>
      <c r="Q158" s="367"/>
    </row>
    <row r="159" spans="1:17" s="366" customFormat="1" ht="15">
      <c r="A159" s="371" t="s">
        <v>90</v>
      </c>
      <c r="B159" s="371" t="s">
        <v>91</v>
      </c>
      <c r="C159" s="371" t="s">
        <v>112</v>
      </c>
      <c r="D159" s="359" t="s">
        <v>434</v>
      </c>
      <c r="E159" s="373" t="str">
        <f>+'Merluza común Artesanal'!E144</f>
        <v>R. JUNIOR (RPA 966604)</v>
      </c>
      <c r="F159" s="371" t="s">
        <v>97</v>
      </c>
      <c r="G159" s="371" t="s">
        <v>98</v>
      </c>
      <c r="H159" s="374">
        <f>+'Merluza común Artesanal'!G146</f>
        <v>7.1180000000000003</v>
      </c>
      <c r="I159" s="374">
        <f>+'Merluza común Artesanal'!H146</f>
        <v>0</v>
      </c>
      <c r="J159" s="374">
        <f>+'Merluza común Artesanal'!I146</f>
        <v>13.225999999999999</v>
      </c>
      <c r="K159" s="374">
        <f>+'Merluza común Artesanal'!J146</f>
        <v>0</v>
      </c>
      <c r="L159" s="374">
        <f>+'Merluza común Artesanal'!K146</f>
        <v>13.225999999999999</v>
      </c>
      <c r="M159" s="362">
        <f>+'Merluza común Artesanal'!L146</f>
        <v>0</v>
      </c>
      <c r="N159" s="350" t="str">
        <f>+'Merluza común Artesanal'!M146</f>
        <v>-</v>
      </c>
      <c r="O159" s="504">
        <f>Resumen_año!$C$5</f>
        <v>43868</v>
      </c>
      <c r="P159" s="365">
        <v>2019</v>
      </c>
      <c r="Q159" s="367"/>
    </row>
    <row r="160" spans="1:17" s="366" customFormat="1" ht="15">
      <c r="A160" s="371" t="s">
        <v>90</v>
      </c>
      <c r="B160" s="371" t="s">
        <v>91</v>
      </c>
      <c r="C160" s="371" t="s">
        <v>112</v>
      </c>
      <c r="D160" s="359" t="s">
        <v>434</v>
      </c>
      <c r="E160" s="373" t="str">
        <f>+'Merluza común Artesanal'!E144</f>
        <v>R. JUNIOR (RPA 966604)</v>
      </c>
      <c r="F160" s="371" t="s">
        <v>101</v>
      </c>
      <c r="G160" s="371" t="s">
        <v>98</v>
      </c>
      <c r="H160" s="374">
        <f>+'Merluza común Artesanal'!N145</f>
        <v>0</v>
      </c>
      <c r="I160" s="374">
        <f>+'Merluza común Artesanal'!O145</f>
        <v>0</v>
      </c>
      <c r="J160" s="374">
        <f>+'Merluza común Artesanal'!P145</f>
        <v>0</v>
      </c>
      <c r="K160" s="374">
        <f>+'Merluza común Artesanal'!Q145</f>
        <v>0</v>
      </c>
      <c r="L160" s="374">
        <f>+'Merluza común Artesanal'!R145</f>
        <v>0</v>
      </c>
      <c r="M160" s="362">
        <f>+'Merluza común Artesanal'!S145</f>
        <v>0</v>
      </c>
      <c r="N160" s="350" t="s">
        <v>262</v>
      </c>
      <c r="O160" s="504">
        <f>Resumen_año!$C$5</f>
        <v>43868</v>
      </c>
      <c r="P160" s="365">
        <v>2019</v>
      </c>
      <c r="Q160" s="367"/>
    </row>
    <row r="161" spans="1:17" s="366" customFormat="1" ht="15">
      <c r="A161" s="371" t="s">
        <v>90</v>
      </c>
      <c r="B161" s="371" t="s">
        <v>91</v>
      </c>
      <c r="C161" s="371" t="s">
        <v>112</v>
      </c>
      <c r="D161" s="359" t="s">
        <v>107</v>
      </c>
      <c r="E161" s="373" t="e">
        <f>+'Merluza común Artesanal'!#REF!</f>
        <v>#REF!</v>
      </c>
      <c r="F161" s="371" t="s">
        <v>95</v>
      </c>
      <c r="G161" s="371" t="s">
        <v>100</v>
      </c>
      <c r="H161" s="374">
        <f>+'Merluza común Artesanal'!G147</f>
        <v>1.254</v>
      </c>
      <c r="I161" s="374">
        <f>+'Merluza común Artesanal'!H147</f>
        <v>0</v>
      </c>
      <c r="J161" s="374">
        <f>+'Merluza común Artesanal'!I147</f>
        <v>1.254</v>
      </c>
      <c r="K161" s="374">
        <f>+'Merluza común Artesanal'!J147</f>
        <v>0</v>
      </c>
      <c r="L161" s="374">
        <f>+'Merluza común Artesanal'!K147</f>
        <v>1.254</v>
      </c>
      <c r="M161" s="362">
        <f>+'Merluza común Artesanal'!L147</f>
        <v>0</v>
      </c>
      <c r="N161" s="350" t="str">
        <f>+'Merluza común Artesanal'!M147</f>
        <v>-</v>
      </c>
      <c r="O161" s="504">
        <f>Resumen_año!$C$5</f>
        <v>43868</v>
      </c>
      <c r="P161" s="365">
        <v>2019</v>
      </c>
      <c r="Q161" s="367"/>
    </row>
    <row r="162" spans="1:17" s="366" customFormat="1" ht="15">
      <c r="A162" s="371" t="s">
        <v>90</v>
      </c>
      <c r="B162" s="371" t="s">
        <v>91</v>
      </c>
      <c r="C162" s="371" t="s">
        <v>112</v>
      </c>
      <c r="D162" s="359" t="s">
        <v>434</v>
      </c>
      <c r="E162" s="373" t="str">
        <f>+'Merluza común Artesanal'!E147</f>
        <v>EBEN-EZER (RPA 902004)</v>
      </c>
      <c r="F162" s="371" t="s">
        <v>101</v>
      </c>
      <c r="G162" s="371" t="s">
        <v>96</v>
      </c>
      <c r="H162" s="374">
        <f>+'Merluza común Artesanal'!G148</f>
        <v>5.8689999999999998</v>
      </c>
      <c r="I162" s="374">
        <f>+'Merluza común Artesanal'!H148</f>
        <v>0</v>
      </c>
      <c r="J162" s="374">
        <f>+'Merluza común Artesanal'!I148</f>
        <v>7.1229999999999993</v>
      </c>
      <c r="K162" s="374">
        <f>+'Merluza común Artesanal'!J148</f>
        <v>0</v>
      </c>
      <c r="L162" s="374">
        <f>+'Merluza común Artesanal'!K148</f>
        <v>7.1229999999999993</v>
      </c>
      <c r="M162" s="362">
        <f>+'Merluza común Artesanal'!L148</f>
        <v>0</v>
      </c>
      <c r="N162" s="350" t="str">
        <f>+'Merluza común Artesanal'!M148</f>
        <v>-</v>
      </c>
      <c r="O162" s="504">
        <f>Resumen_año!$C$5</f>
        <v>43868</v>
      </c>
      <c r="P162" s="365">
        <v>2019</v>
      </c>
      <c r="Q162" s="367"/>
    </row>
    <row r="163" spans="1:17" s="366" customFormat="1" ht="15">
      <c r="A163" s="371" t="s">
        <v>90</v>
      </c>
      <c r="B163" s="371" t="s">
        <v>91</v>
      </c>
      <c r="C163" s="371" t="s">
        <v>112</v>
      </c>
      <c r="D163" s="359" t="s">
        <v>434</v>
      </c>
      <c r="E163" s="373" t="str">
        <f>+'Merluza común Artesanal'!E147</f>
        <v>EBEN-EZER (RPA 902004)</v>
      </c>
      <c r="F163" s="371" t="s">
        <v>97</v>
      </c>
      <c r="G163" s="371" t="s">
        <v>98</v>
      </c>
      <c r="H163" s="374">
        <f>+'Merluza común Artesanal'!G149</f>
        <v>7.1239999999999997</v>
      </c>
      <c r="I163" s="374">
        <f>+'Merluza común Artesanal'!H149</f>
        <v>0</v>
      </c>
      <c r="J163" s="374">
        <f>+'Merluza común Artesanal'!I149</f>
        <v>14.247</v>
      </c>
      <c r="K163" s="374">
        <f>+'Merluza común Artesanal'!J149</f>
        <v>0</v>
      </c>
      <c r="L163" s="374">
        <f>+'Merluza común Artesanal'!K149</f>
        <v>14.247</v>
      </c>
      <c r="M163" s="362">
        <f>+'Merluza común Artesanal'!L149</f>
        <v>0</v>
      </c>
      <c r="N163" s="350" t="str">
        <f>+'Merluza común Artesanal'!M149</f>
        <v>-</v>
      </c>
      <c r="O163" s="504">
        <f>Resumen_año!$C$5</f>
        <v>43868</v>
      </c>
      <c r="P163" s="365">
        <v>2019</v>
      </c>
      <c r="Q163" s="367"/>
    </row>
    <row r="164" spans="1:17" s="366" customFormat="1" ht="15">
      <c r="A164" s="371" t="s">
        <v>90</v>
      </c>
      <c r="B164" s="371" t="s">
        <v>91</v>
      </c>
      <c r="C164" s="371" t="s">
        <v>112</v>
      </c>
      <c r="D164" s="359" t="s">
        <v>434</v>
      </c>
      <c r="E164" s="373" t="str">
        <f>+'Merluza común Artesanal'!E147</f>
        <v>EBEN-EZER (RPA 902004)</v>
      </c>
      <c r="F164" s="371" t="s">
        <v>101</v>
      </c>
      <c r="G164" s="371" t="s">
        <v>98</v>
      </c>
      <c r="H164" s="374">
        <f>+'Merluza común Artesanal'!N148</f>
        <v>0</v>
      </c>
      <c r="I164" s="374">
        <f>+'Merluza común Artesanal'!O148</f>
        <v>0</v>
      </c>
      <c r="J164" s="374">
        <f>+'Merluza común Artesanal'!P148</f>
        <v>0</v>
      </c>
      <c r="K164" s="374">
        <f>+'Merluza común Artesanal'!Q148</f>
        <v>0</v>
      </c>
      <c r="L164" s="374">
        <f>+'Merluza común Artesanal'!R148</f>
        <v>0</v>
      </c>
      <c r="M164" s="362">
        <f>+'Merluza común Artesanal'!S148</f>
        <v>0</v>
      </c>
      <c r="N164" s="350" t="s">
        <v>262</v>
      </c>
      <c r="O164" s="504">
        <f>Resumen_año!$C$5</f>
        <v>43868</v>
      </c>
      <c r="P164" s="365">
        <v>2019</v>
      </c>
      <c r="Q164" s="367"/>
    </row>
    <row r="165" spans="1:17" s="366" customFormat="1" ht="15">
      <c r="A165" s="371" t="s">
        <v>90</v>
      </c>
      <c r="B165" s="371" t="s">
        <v>91</v>
      </c>
      <c r="C165" s="371" t="s">
        <v>112</v>
      </c>
      <c r="D165" s="359" t="s">
        <v>107</v>
      </c>
      <c r="E165" s="373" t="e">
        <f>+'Merluza común Artesanal'!#REF!</f>
        <v>#REF!</v>
      </c>
      <c r="F165" s="371" t="s">
        <v>95</v>
      </c>
      <c r="G165" s="371" t="s">
        <v>100</v>
      </c>
      <c r="H165" s="374">
        <f>+'Merluza común Artesanal'!G150</f>
        <v>1.2529999999999999</v>
      </c>
      <c r="I165" s="374">
        <f>+'Merluza común Artesanal'!H150</f>
        <v>0</v>
      </c>
      <c r="J165" s="374">
        <f>+'Merluza común Artesanal'!I150</f>
        <v>1.2529999999999999</v>
      </c>
      <c r="K165" s="374">
        <f>+'Merluza común Artesanal'!J150</f>
        <v>0</v>
      </c>
      <c r="L165" s="374">
        <f>+'Merluza común Artesanal'!K150</f>
        <v>1.2529999999999999</v>
      </c>
      <c r="M165" s="362">
        <f>+'Merluza común Artesanal'!L150</f>
        <v>0</v>
      </c>
      <c r="N165" s="350" t="str">
        <f>+'Merluza común Artesanal'!M150</f>
        <v>-</v>
      </c>
      <c r="O165" s="504">
        <f>Resumen_año!$C$5</f>
        <v>43868</v>
      </c>
      <c r="P165" s="365">
        <v>2019</v>
      </c>
      <c r="Q165" s="367"/>
    </row>
    <row r="166" spans="1:17" s="366" customFormat="1" ht="15">
      <c r="A166" s="371" t="s">
        <v>90</v>
      </c>
      <c r="B166" s="371" t="s">
        <v>91</v>
      </c>
      <c r="C166" s="371" t="s">
        <v>112</v>
      </c>
      <c r="D166" s="359" t="s">
        <v>434</v>
      </c>
      <c r="E166" s="373" t="str">
        <f>+'Merluza común Artesanal'!E150</f>
        <v>PERLA NEGRA (RPA 953991)</v>
      </c>
      <c r="F166" s="371" t="s">
        <v>101</v>
      </c>
      <c r="G166" s="371" t="s">
        <v>96</v>
      </c>
      <c r="H166" s="374">
        <f>+'Merluza común Artesanal'!G151</f>
        <v>5.8650000000000002</v>
      </c>
      <c r="I166" s="374">
        <f>+'Merluza común Artesanal'!H151</f>
        <v>0</v>
      </c>
      <c r="J166" s="374">
        <f>+'Merluza común Artesanal'!I151</f>
        <v>7.1180000000000003</v>
      </c>
      <c r="K166" s="374">
        <f>+'Merluza común Artesanal'!J151</f>
        <v>0</v>
      </c>
      <c r="L166" s="374">
        <f>+'Merluza común Artesanal'!K151</f>
        <v>7.1180000000000003</v>
      </c>
      <c r="M166" s="362">
        <f>+'Merluza común Artesanal'!L151</f>
        <v>0</v>
      </c>
      <c r="N166" s="350" t="str">
        <f>+'Merluza común Artesanal'!M151</f>
        <v>-</v>
      </c>
      <c r="O166" s="504">
        <f>Resumen_año!$C$5</f>
        <v>43868</v>
      </c>
      <c r="P166" s="365">
        <v>2019</v>
      </c>
      <c r="Q166" s="367"/>
    </row>
    <row r="167" spans="1:17" s="366" customFormat="1" ht="15">
      <c r="A167" s="371" t="s">
        <v>90</v>
      </c>
      <c r="B167" s="371" t="s">
        <v>91</v>
      </c>
      <c r="C167" s="371" t="s">
        <v>112</v>
      </c>
      <c r="D167" s="359" t="s">
        <v>434</v>
      </c>
      <c r="E167" s="373" t="str">
        <f>+'Merluza común Artesanal'!E150</f>
        <v>PERLA NEGRA (RPA 953991)</v>
      </c>
      <c r="F167" s="371" t="s">
        <v>97</v>
      </c>
      <c r="G167" s="371" t="s">
        <v>98</v>
      </c>
      <c r="H167" s="374">
        <f>+'Merluza común Artesanal'!G152</f>
        <v>7.1180000000000003</v>
      </c>
      <c r="I167" s="374">
        <f>+'Merluza común Artesanal'!H152</f>
        <v>0</v>
      </c>
      <c r="J167" s="374">
        <f>+'Merluza común Artesanal'!I152</f>
        <v>14.236000000000001</v>
      </c>
      <c r="K167" s="374">
        <f>+'Merluza común Artesanal'!J152</f>
        <v>0</v>
      </c>
      <c r="L167" s="374">
        <f>+'Merluza común Artesanal'!K152</f>
        <v>14.236000000000001</v>
      </c>
      <c r="M167" s="362">
        <f>+'Merluza común Artesanal'!L152</f>
        <v>0</v>
      </c>
      <c r="N167" s="350" t="str">
        <f>+'Merluza común Artesanal'!M152</f>
        <v>-</v>
      </c>
      <c r="O167" s="504">
        <f>Resumen_año!$C$5</f>
        <v>43868</v>
      </c>
      <c r="P167" s="365">
        <v>2019</v>
      </c>
      <c r="Q167" s="367"/>
    </row>
    <row r="168" spans="1:17" s="366" customFormat="1" ht="15">
      <c r="A168" s="371" t="s">
        <v>90</v>
      </c>
      <c r="B168" s="371" t="s">
        <v>91</v>
      </c>
      <c r="C168" s="371" t="s">
        <v>112</v>
      </c>
      <c r="D168" s="359" t="s">
        <v>434</v>
      </c>
      <c r="E168" s="373" t="str">
        <f>+'Merluza común Artesanal'!E150</f>
        <v>PERLA NEGRA (RPA 953991)</v>
      </c>
      <c r="F168" s="371" t="s">
        <v>101</v>
      </c>
      <c r="G168" s="371" t="s">
        <v>98</v>
      </c>
      <c r="H168" s="374">
        <f>+'Merluza común Artesanal'!N151</f>
        <v>0</v>
      </c>
      <c r="I168" s="374">
        <f>+'Merluza común Artesanal'!O151</f>
        <v>0</v>
      </c>
      <c r="J168" s="374">
        <f>+'Merluza común Artesanal'!P151</f>
        <v>0</v>
      </c>
      <c r="K168" s="374">
        <f>+'Merluza común Artesanal'!Q151</f>
        <v>0</v>
      </c>
      <c r="L168" s="374">
        <f>+'Merluza común Artesanal'!R151</f>
        <v>0</v>
      </c>
      <c r="M168" s="362">
        <f>+'Merluza común Artesanal'!S151</f>
        <v>0</v>
      </c>
      <c r="N168" s="350" t="s">
        <v>262</v>
      </c>
      <c r="O168" s="504">
        <f>Resumen_año!$C$5</f>
        <v>43868</v>
      </c>
      <c r="P168" s="365">
        <v>2019</v>
      </c>
      <c r="Q168" s="367"/>
    </row>
    <row r="169" spans="1:17" s="366" customFormat="1" ht="15">
      <c r="A169" s="371" t="s">
        <v>90</v>
      </c>
      <c r="B169" s="371" t="s">
        <v>91</v>
      </c>
      <c r="C169" s="371" t="s">
        <v>112</v>
      </c>
      <c r="D169" s="359" t="s">
        <v>434</v>
      </c>
      <c r="E169" s="373" t="str">
        <f>+'Merluza común Artesanal'!E153</f>
        <v>FULLU (RPA 954253)</v>
      </c>
      <c r="F169" s="371" t="s">
        <v>101</v>
      </c>
      <c r="G169" s="371" t="s">
        <v>96</v>
      </c>
      <c r="H169" s="374">
        <f>+'Merluza común Artesanal'!G154</f>
        <v>5.8630000000000004</v>
      </c>
      <c r="I169" s="374">
        <f>+'Merluza común Artesanal'!H154</f>
        <v>0</v>
      </c>
      <c r="J169" s="374">
        <f>+'Merluza común Artesanal'!I154</f>
        <v>6.9710000000000001</v>
      </c>
      <c r="K169" s="374">
        <f>+'Merluza común Artesanal'!J154</f>
        <v>7.8E-2</v>
      </c>
      <c r="L169" s="374">
        <f>+'Merluza común Artesanal'!K154</f>
        <v>6.8929999999999998</v>
      </c>
      <c r="M169" s="362">
        <f>+'Merluza común Artesanal'!L154</f>
        <v>1.1189212451585138E-2</v>
      </c>
      <c r="N169" s="350" t="str">
        <f>+'Merluza común Artesanal'!M154</f>
        <v>-</v>
      </c>
      <c r="O169" s="504">
        <f>Resumen_año!$C$5</f>
        <v>43868</v>
      </c>
      <c r="P169" s="365">
        <v>2019</v>
      </c>
      <c r="Q169" s="367"/>
    </row>
    <row r="170" spans="1:17" s="366" customFormat="1" ht="15">
      <c r="A170" s="371" t="s">
        <v>90</v>
      </c>
      <c r="B170" s="371" t="s">
        <v>91</v>
      </c>
      <c r="C170" s="371" t="s">
        <v>112</v>
      </c>
      <c r="D170" s="359" t="s">
        <v>434</v>
      </c>
      <c r="E170" s="373" t="str">
        <f>+'Merluza común Artesanal'!E153</f>
        <v>FULLU (RPA 954253)</v>
      </c>
      <c r="F170" s="371" t="s">
        <v>97</v>
      </c>
      <c r="G170" s="371" t="s">
        <v>98</v>
      </c>
      <c r="H170" s="374">
        <f>+'Merluza común Artesanal'!G155</f>
        <v>7.1150000000000002</v>
      </c>
      <c r="I170" s="374">
        <f>+'Merluza común Artesanal'!H155</f>
        <v>0</v>
      </c>
      <c r="J170" s="374">
        <f>+'Merluza común Artesanal'!I155</f>
        <v>14.007999999999999</v>
      </c>
      <c r="K170" s="374">
        <f>+'Merluza común Artesanal'!J155</f>
        <v>0</v>
      </c>
      <c r="L170" s="374">
        <f>+'Merluza común Artesanal'!K155</f>
        <v>14.007999999999999</v>
      </c>
      <c r="M170" s="362">
        <f>+'Merluza común Artesanal'!L155</f>
        <v>0</v>
      </c>
      <c r="N170" s="350" t="str">
        <f>+'Merluza común Artesanal'!M155</f>
        <v>-</v>
      </c>
      <c r="O170" s="504">
        <f>Resumen_año!$C$5</f>
        <v>43868</v>
      </c>
      <c r="P170" s="365">
        <v>2019</v>
      </c>
      <c r="Q170" s="367"/>
    </row>
    <row r="171" spans="1:17" s="366" customFormat="1" ht="15">
      <c r="A171" s="371" t="s">
        <v>90</v>
      </c>
      <c r="B171" s="371" t="s">
        <v>91</v>
      </c>
      <c r="C171" s="371" t="s">
        <v>112</v>
      </c>
      <c r="D171" s="359" t="s">
        <v>434</v>
      </c>
      <c r="E171" s="373" t="str">
        <f>+'Merluza común Artesanal'!E153</f>
        <v>FULLU (RPA 954253)</v>
      </c>
      <c r="F171" s="371" t="s">
        <v>101</v>
      </c>
      <c r="G171" s="371" t="s">
        <v>98</v>
      </c>
      <c r="H171" s="374">
        <f>+'Merluza común Artesanal'!N154</f>
        <v>0</v>
      </c>
      <c r="I171" s="374">
        <f>+'Merluza común Artesanal'!O154</f>
        <v>0</v>
      </c>
      <c r="J171" s="374">
        <f>+'Merluza común Artesanal'!P154</f>
        <v>0</v>
      </c>
      <c r="K171" s="374">
        <f>+'Merluza común Artesanal'!Q154</f>
        <v>0</v>
      </c>
      <c r="L171" s="374">
        <f>+'Merluza común Artesanal'!R154</f>
        <v>0</v>
      </c>
      <c r="M171" s="362">
        <f>+'Merluza común Artesanal'!S154</f>
        <v>0</v>
      </c>
      <c r="N171" s="350" t="s">
        <v>262</v>
      </c>
      <c r="O171" s="504">
        <f>Resumen_año!$C$5</f>
        <v>43868</v>
      </c>
      <c r="P171" s="365">
        <v>2019</v>
      </c>
      <c r="Q171" s="367"/>
    </row>
    <row r="172" spans="1:17" s="366" customFormat="1" ht="15">
      <c r="A172" s="371" t="s">
        <v>90</v>
      </c>
      <c r="B172" s="371" t="s">
        <v>91</v>
      </c>
      <c r="C172" s="371" t="s">
        <v>112</v>
      </c>
      <c r="D172" s="359" t="s">
        <v>434</v>
      </c>
      <c r="E172" s="373" t="str">
        <f>+'Merluza común Artesanal'!E156</f>
        <v>ESPERANZA I (RPA 955167)</v>
      </c>
      <c r="F172" s="371" t="s">
        <v>101</v>
      </c>
      <c r="G172" s="371" t="s">
        <v>96</v>
      </c>
      <c r="H172" s="374">
        <f>+'Merluza común Artesanal'!G157</f>
        <v>5.8630000000000004</v>
      </c>
      <c r="I172" s="374">
        <f>+'Merluza común Artesanal'!H157</f>
        <v>0</v>
      </c>
      <c r="J172" s="374">
        <f>+'Merluza común Artesanal'!I157</f>
        <v>7.1150000000000002</v>
      </c>
      <c r="K172" s="374">
        <f>+'Merluza común Artesanal'!J157</f>
        <v>0</v>
      </c>
      <c r="L172" s="374">
        <f>+'Merluza común Artesanal'!K157</f>
        <v>7.1150000000000002</v>
      </c>
      <c r="M172" s="362">
        <f>+'Merluza común Artesanal'!L157</f>
        <v>0</v>
      </c>
      <c r="N172" s="350" t="str">
        <f>+'Merluza común Artesanal'!M157</f>
        <v>-</v>
      </c>
      <c r="O172" s="504">
        <f>Resumen_año!$C$5</f>
        <v>43868</v>
      </c>
      <c r="P172" s="365">
        <v>2019</v>
      </c>
      <c r="Q172" s="367"/>
    </row>
    <row r="173" spans="1:17" s="366" customFormat="1" ht="15">
      <c r="A173" s="371" t="s">
        <v>90</v>
      </c>
      <c r="B173" s="371" t="s">
        <v>91</v>
      </c>
      <c r="C173" s="371" t="s">
        <v>112</v>
      </c>
      <c r="D173" s="359" t="s">
        <v>434</v>
      </c>
      <c r="E173" s="373" t="str">
        <f>+'Merluza común Artesanal'!E156</f>
        <v>ESPERANZA I (RPA 955167)</v>
      </c>
      <c r="F173" s="371" t="s">
        <v>97</v>
      </c>
      <c r="G173" s="371" t="s">
        <v>98</v>
      </c>
      <c r="H173" s="374">
        <f>+'Merluza común Artesanal'!G158</f>
        <v>7.1150000000000002</v>
      </c>
      <c r="I173" s="374">
        <f>+'Merluza común Artesanal'!H158</f>
        <v>0</v>
      </c>
      <c r="J173" s="374">
        <f>+'Merluza común Artesanal'!I158</f>
        <v>14.23</v>
      </c>
      <c r="K173" s="374">
        <f>+'Merluza común Artesanal'!J158</f>
        <v>0</v>
      </c>
      <c r="L173" s="374">
        <f>+'Merluza común Artesanal'!K158</f>
        <v>14.23</v>
      </c>
      <c r="M173" s="362">
        <f>+'Merluza común Artesanal'!L158</f>
        <v>0</v>
      </c>
      <c r="N173" s="350" t="str">
        <f>+'Merluza común Artesanal'!M158</f>
        <v>-</v>
      </c>
      <c r="O173" s="504">
        <f>Resumen_año!$C$5</f>
        <v>43868</v>
      </c>
      <c r="P173" s="365">
        <v>2019</v>
      </c>
      <c r="Q173" s="367"/>
    </row>
    <row r="174" spans="1:17" s="366" customFormat="1" ht="15">
      <c r="A174" s="371" t="s">
        <v>90</v>
      </c>
      <c r="B174" s="371" t="s">
        <v>91</v>
      </c>
      <c r="C174" s="371" t="s">
        <v>112</v>
      </c>
      <c r="D174" s="359" t="s">
        <v>434</v>
      </c>
      <c r="E174" s="373" t="str">
        <f>+'Merluza común Artesanal'!E156</f>
        <v>ESPERANZA I (RPA 955167)</v>
      </c>
      <c r="F174" s="371" t="s">
        <v>101</v>
      </c>
      <c r="G174" s="371" t="s">
        <v>98</v>
      </c>
      <c r="H174" s="374">
        <f>+'Merluza común Artesanal'!N157</f>
        <v>0</v>
      </c>
      <c r="I174" s="374">
        <f>+'Merluza común Artesanal'!O157</f>
        <v>0</v>
      </c>
      <c r="J174" s="374">
        <f>+'Merluza común Artesanal'!P157</f>
        <v>0</v>
      </c>
      <c r="K174" s="374">
        <f>+'Merluza común Artesanal'!Q157</f>
        <v>0</v>
      </c>
      <c r="L174" s="374">
        <f>+'Merluza común Artesanal'!R157</f>
        <v>0</v>
      </c>
      <c r="M174" s="362">
        <f>+'Merluza común Artesanal'!S157</f>
        <v>0</v>
      </c>
      <c r="N174" s="350" t="s">
        <v>262</v>
      </c>
      <c r="O174" s="504">
        <f>Resumen_año!$C$5</f>
        <v>43868</v>
      </c>
      <c r="P174" s="365">
        <v>2019</v>
      </c>
      <c r="Q174" s="367"/>
    </row>
    <row r="175" spans="1:17" s="366" customFormat="1" ht="15">
      <c r="A175" s="371" t="s">
        <v>90</v>
      </c>
      <c r="B175" s="371" t="s">
        <v>91</v>
      </c>
      <c r="C175" s="371" t="s">
        <v>112</v>
      </c>
      <c r="D175" s="359" t="s">
        <v>434</v>
      </c>
      <c r="E175" s="373" t="str">
        <f>+'Merluza común Artesanal'!E159</f>
        <v>EL PATRON (RPA 962485)</v>
      </c>
      <c r="F175" s="371" t="s">
        <v>101</v>
      </c>
      <c r="G175" s="371" t="s">
        <v>96</v>
      </c>
      <c r="H175" s="374">
        <f>+'Merluza común Artesanal'!G160</f>
        <v>5.8680000000000003</v>
      </c>
      <c r="I175" s="374">
        <f>+'Merluza común Artesanal'!H160</f>
        <v>0</v>
      </c>
      <c r="J175" s="374">
        <f>+'Merluza común Artesanal'!I160</f>
        <v>6.5049999999999999</v>
      </c>
      <c r="K175" s="374">
        <f>+'Merluza común Artesanal'!J160</f>
        <v>0.67200000000000004</v>
      </c>
      <c r="L175" s="374">
        <f>+'Merluza común Artesanal'!K160</f>
        <v>5.8330000000000002</v>
      </c>
      <c r="M175" s="362">
        <f>+'Merluza común Artesanal'!L160</f>
        <v>0.10330514988470409</v>
      </c>
      <c r="N175" s="350" t="str">
        <f>+'Merluza común Artesanal'!M160</f>
        <v>-</v>
      </c>
      <c r="O175" s="504">
        <f>Resumen_año!$C$5</f>
        <v>43868</v>
      </c>
      <c r="P175" s="365">
        <v>2019</v>
      </c>
      <c r="Q175" s="367"/>
    </row>
    <row r="176" spans="1:17" s="366" customFormat="1" ht="15">
      <c r="A176" s="371" t="s">
        <v>90</v>
      </c>
      <c r="B176" s="371" t="s">
        <v>91</v>
      </c>
      <c r="C176" s="371" t="s">
        <v>112</v>
      </c>
      <c r="D176" s="359" t="s">
        <v>434</v>
      </c>
      <c r="E176" s="373" t="str">
        <f>+'Merluza común Artesanal'!E159</f>
        <v>EL PATRON (RPA 962485)</v>
      </c>
      <c r="F176" s="371" t="s">
        <v>97</v>
      </c>
      <c r="G176" s="371" t="s">
        <v>98</v>
      </c>
      <c r="H176" s="374">
        <f>+'Merluza común Artesanal'!G161</f>
        <v>7.1210000000000004</v>
      </c>
      <c r="I176" s="374">
        <f>+'Merluza común Artesanal'!H161</f>
        <v>0</v>
      </c>
      <c r="J176" s="374">
        <f>+'Merluza común Artesanal'!I161</f>
        <v>12.954000000000001</v>
      </c>
      <c r="K176" s="374">
        <f>+'Merluza común Artesanal'!J161</f>
        <v>0</v>
      </c>
      <c r="L176" s="374">
        <f>+'Merluza común Artesanal'!K161</f>
        <v>12.954000000000001</v>
      </c>
      <c r="M176" s="362">
        <f>+'Merluza común Artesanal'!L161</f>
        <v>0</v>
      </c>
      <c r="N176" s="350" t="str">
        <f>+'Merluza común Artesanal'!M161</f>
        <v>-</v>
      </c>
      <c r="O176" s="504">
        <f>Resumen_año!$C$5</f>
        <v>43868</v>
      </c>
      <c r="P176" s="365">
        <v>2019</v>
      </c>
      <c r="Q176" s="367"/>
    </row>
    <row r="177" spans="1:17" s="366" customFormat="1" ht="15">
      <c r="A177" s="371" t="s">
        <v>90</v>
      </c>
      <c r="B177" s="371" t="s">
        <v>91</v>
      </c>
      <c r="C177" s="371" t="s">
        <v>112</v>
      </c>
      <c r="D177" s="359" t="s">
        <v>434</v>
      </c>
      <c r="E177" s="373" t="str">
        <f>+'Merluza común Artesanal'!E159</f>
        <v>EL PATRON (RPA 962485)</v>
      </c>
      <c r="F177" s="371" t="s">
        <v>101</v>
      </c>
      <c r="G177" s="371" t="s">
        <v>98</v>
      </c>
      <c r="H177" s="374">
        <f>+'Merluza común Artesanal'!N160</f>
        <v>0</v>
      </c>
      <c r="I177" s="374">
        <f>+'Merluza común Artesanal'!O160</f>
        <v>0</v>
      </c>
      <c r="J177" s="374">
        <f>+'Merluza común Artesanal'!P160</f>
        <v>0</v>
      </c>
      <c r="K177" s="374">
        <f>+'Merluza común Artesanal'!Q160</f>
        <v>0</v>
      </c>
      <c r="L177" s="374">
        <f>+'Merluza común Artesanal'!R160</f>
        <v>0</v>
      </c>
      <c r="M177" s="362">
        <f>+'Merluza común Artesanal'!S160</f>
        <v>0</v>
      </c>
      <c r="N177" s="350" t="s">
        <v>262</v>
      </c>
      <c r="O177" s="504">
        <f>Resumen_año!$C$5</f>
        <v>43868</v>
      </c>
      <c r="P177" s="365">
        <v>2019</v>
      </c>
      <c r="Q177" s="367"/>
    </row>
    <row r="178" spans="1:17" s="366" customFormat="1" ht="15">
      <c r="A178" s="371" t="s">
        <v>90</v>
      </c>
      <c r="B178" s="371" t="s">
        <v>91</v>
      </c>
      <c r="C178" s="371" t="s">
        <v>112</v>
      </c>
      <c r="D178" s="359" t="s">
        <v>434</v>
      </c>
      <c r="E178" s="373" t="str">
        <f>+'Merluza común Artesanal'!E162</f>
        <v>GYTTANO (RPA 963675)</v>
      </c>
      <c r="F178" s="371" t="s">
        <v>101</v>
      </c>
      <c r="G178" s="371" t="s">
        <v>96</v>
      </c>
      <c r="H178" s="374">
        <f>+'Merluza común Artesanal'!G163</f>
        <v>5.8650000000000002</v>
      </c>
      <c r="I178" s="374">
        <f>+'Merluza común Artesanal'!H163</f>
        <v>0</v>
      </c>
      <c r="J178" s="374">
        <f>+'Merluza común Artesanal'!I163</f>
        <v>6.67</v>
      </c>
      <c r="K178" s="374">
        <f>+'Merluza común Artesanal'!J163</f>
        <v>0</v>
      </c>
      <c r="L178" s="374">
        <f>+'Merluza común Artesanal'!K163</f>
        <v>6.67</v>
      </c>
      <c r="M178" s="362">
        <f>+'Merluza común Artesanal'!L163</f>
        <v>0</v>
      </c>
      <c r="N178" s="350" t="str">
        <f>+'Merluza común Artesanal'!M163</f>
        <v>-</v>
      </c>
      <c r="O178" s="504">
        <f>Resumen_año!$C$5</f>
        <v>43868</v>
      </c>
      <c r="P178" s="365">
        <v>2019</v>
      </c>
      <c r="Q178" s="367"/>
    </row>
    <row r="179" spans="1:17" s="366" customFormat="1" ht="15">
      <c r="A179" s="371" t="s">
        <v>90</v>
      </c>
      <c r="B179" s="371" t="s">
        <v>91</v>
      </c>
      <c r="C179" s="371" t="s">
        <v>112</v>
      </c>
      <c r="D179" s="359" t="s">
        <v>434</v>
      </c>
      <c r="E179" s="373" t="str">
        <f>+'Merluza común Artesanal'!E162</f>
        <v>GYTTANO (RPA 963675)</v>
      </c>
      <c r="F179" s="371" t="s">
        <v>97</v>
      </c>
      <c r="G179" s="371" t="s">
        <v>98</v>
      </c>
      <c r="H179" s="374">
        <f>+'Merluza común Artesanal'!G164</f>
        <v>7.1180000000000003</v>
      </c>
      <c r="I179" s="374">
        <f>+'Merluza común Artesanal'!H164</f>
        <v>0</v>
      </c>
      <c r="J179" s="374">
        <f>+'Merluza común Artesanal'!I164</f>
        <v>13.788</v>
      </c>
      <c r="K179" s="374">
        <f>+'Merluza común Artesanal'!J164</f>
        <v>0</v>
      </c>
      <c r="L179" s="374">
        <f>+'Merluza común Artesanal'!K164</f>
        <v>13.788</v>
      </c>
      <c r="M179" s="362">
        <f>+'Merluza común Artesanal'!L164</f>
        <v>0</v>
      </c>
      <c r="N179" s="350" t="str">
        <f>+'Merluza común Artesanal'!M164</f>
        <v>-</v>
      </c>
      <c r="O179" s="504">
        <f>Resumen_año!$C$5</f>
        <v>43868</v>
      </c>
      <c r="P179" s="365">
        <v>2019</v>
      </c>
      <c r="Q179" s="367"/>
    </row>
    <row r="180" spans="1:17" s="366" customFormat="1" ht="15">
      <c r="A180" s="371" t="s">
        <v>90</v>
      </c>
      <c r="B180" s="371" t="s">
        <v>91</v>
      </c>
      <c r="C180" s="371" t="s">
        <v>112</v>
      </c>
      <c r="D180" s="359" t="s">
        <v>434</v>
      </c>
      <c r="E180" s="373" t="str">
        <f>+'Merluza común Artesanal'!E162</f>
        <v>GYTTANO (RPA 963675)</v>
      </c>
      <c r="F180" s="371" t="s">
        <v>101</v>
      </c>
      <c r="G180" s="371" t="s">
        <v>98</v>
      </c>
      <c r="H180" s="374">
        <f>+'Merluza común Artesanal'!N163</f>
        <v>0</v>
      </c>
      <c r="I180" s="374">
        <f>+'Merluza común Artesanal'!O163</f>
        <v>0</v>
      </c>
      <c r="J180" s="374">
        <f>+'Merluza común Artesanal'!P163</f>
        <v>0</v>
      </c>
      <c r="K180" s="374">
        <f>+'Merluza común Artesanal'!Q163</f>
        <v>0</v>
      </c>
      <c r="L180" s="374">
        <f>+'Merluza común Artesanal'!R163</f>
        <v>0</v>
      </c>
      <c r="M180" s="362">
        <f>+'Merluza común Artesanal'!S163</f>
        <v>0</v>
      </c>
      <c r="N180" s="350" t="s">
        <v>262</v>
      </c>
      <c r="O180" s="504">
        <f>Resumen_año!$C$5</f>
        <v>43868</v>
      </c>
      <c r="P180" s="365">
        <v>2019</v>
      </c>
      <c r="Q180" s="367"/>
    </row>
    <row r="181" spans="1:17" s="366" customFormat="1" ht="15">
      <c r="A181" s="371" t="s">
        <v>90</v>
      </c>
      <c r="B181" s="371" t="s">
        <v>91</v>
      </c>
      <c r="C181" s="371" t="s">
        <v>112</v>
      </c>
      <c r="D181" s="359" t="s">
        <v>434</v>
      </c>
      <c r="E181" s="373" t="str">
        <f>+'Merluza común Artesanal'!E165</f>
        <v>SAN DIEGO III (RPA 964920)</v>
      </c>
      <c r="F181" s="371" t="s">
        <v>101</v>
      </c>
      <c r="G181" s="371" t="s">
        <v>96</v>
      </c>
      <c r="H181" s="374">
        <f>+'Merluza común Artesanal'!G166</f>
        <v>5.8639999999999999</v>
      </c>
      <c r="I181" s="374">
        <f>+'Merluza común Artesanal'!H166</f>
        <v>0</v>
      </c>
      <c r="J181" s="374">
        <f>+'Merluza común Artesanal'!I166</f>
        <v>7.117</v>
      </c>
      <c r="K181" s="374">
        <f>+'Merluza común Artesanal'!J166</f>
        <v>0.56000000000000005</v>
      </c>
      <c r="L181" s="374">
        <f>+'Merluza común Artesanal'!K166</f>
        <v>6.5570000000000004</v>
      </c>
      <c r="M181" s="362">
        <f>+'Merluza común Artesanal'!L166</f>
        <v>7.8684839117605737E-2</v>
      </c>
      <c r="N181" s="350" t="str">
        <f>+'Merluza común Artesanal'!M166</f>
        <v>-</v>
      </c>
      <c r="O181" s="504">
        <f>Resumen_año!$C$5</f>
        <v>43868</v>
      </c>
      <c r="P181" s="365">
        <v>2019</v>
      </c>
      <c r="Q181" s="367"/>
    </row>
    <row r="182" spans="1:17" s="366" customFormat="1" ht="15">
      <c r="A182" s="371" t="s">
        <v>90</v>
      </c>
      <c r="B182" s="371" t="s">
        <v>91</v>
      </c>
      <c r="C182" s="371" t="s">
        <v>112</v>
      </c>
      <c r="D182" s="359" t="s">
        <v>434</v>
      </c>
      <c r="E182" s="373" t="str">
        <f>+'Merluza común Artesanal'!E165</f>
        <v>SAN DIEGO III (RPA 964920)</v>
      </c>
      <c r="F182" s="371" t="s">
        <v>97</v>
      </c>
      <c r="G182" s="371" t="s">
        <v>98</v>
      </c>
      <c r="H182" s="374">
        <f>+'Merluza común Artesanal'!G167</f>
        <v>7.1159999999999997</v>
      </c>
      <c r="I182" s="374">
        <f>+'Merluza común Artesanal'!H167</f>
        <v>0</v>
      </c>
      <c r="J182" s="374">
        <f>+'Merluza común Artesanal'!I167</f>
        <v>13.673</v>
      </c>
      <c r="K182" s="374">
        <f>+'Merluza común Artesanal'!J167</f>
        <v>0</v>
      </c>
      <c r="L182" s="374">
        <f>+'Merluza común Artesanal'!K167</f>
        <v>13.673</v>
      </c>
      <c r="M182" s="362">
        <f>+'Merluza común Artesanal'!L167</f>
        <v>0</v>
      </c>
      <c r="N182" s="350" t="str">
        <f>+'Merluza común Artesanal'!M167</f>
        <v>-</v>
      </c>
      <c r="O182" s="504">
        <f>Resumen_año!$C$5</f>
        <v>43868</v>
      </c>
      <c r="P182" s="365">
        <v>2019</v>
      </c>
      <c r="Q182" s="367"/>
    </row>
    <row r="183" spans="1:17" s="366" customFormat="1" ht="15">
      <c r="A183" s="371" t="s">
        <v>90</v>
      </c>
      <c r="B183" s="371" t="s">
        <v>91</v>
      </c>
      <c r="C183" s="371" t="s">
        <v>112</v>
      </c>
      <c r="D183" s="359" t="s">
        <v>434</v>
      </c>
      <c r="E183" s="373" t="str">
        <f>+'Merluza común Artesanal'!E165</f>
        <v>SAN DIEGO III (RPA 964920)</v>
      </c>
      <c r="F183" s="371" t="s">
        <v>101</v>
      </c>
      <c r="G183" s="371" t="s">
        <v>98</v>
      </c>
      <c r="H183" s="374">
        <f>+'Merluza común Artesanal'!N166</f>
        <v>0</v>
      </c>
      <c r="I183" s="374">
        <f>+'Merluza común Artesanal'!O166</f>
        <v>0</v>
      </c>
      <c r="J183" s="374">
        <f>+'Merluza común Artesanal'!P166</f>
        <v>0</v>
      </c>
      <c r="K183" s="374">
        <f>+'Merluza común Artesanal'!Q166</f>
        <v>0</v>
      </c>
      <c r="L183" s="374">
        <f>+'Merluza común Artesanal'!R166</f>
        <v>0</v>
      </c>
      <c r="M183" s="362">
        <f>+'Merluza común Artesanal'!S166</f>
        <v>0</v>
      </c>
      <c r="N183" s="350" t="s">
        <v>262</v>
      </c>
      <c r="O183" s="504">
        <f>Resumen_año!$C$5</f>
        <v>43868</v>
      </c>
      <c r="P183" s="365">
        <v>2019</v>
      </c>
      <c r="Q183" s="367"/>
    </row>
    <row r="184" spans="1:17" s="366" customFormat="1" ht="15">
      <c r="A184" s="371" t="s">
        <v>90</v>
      </c>
      <c r="B184" s="371" t="s">
        <v>91</v>
      </c>
      <c r="C184" s="371" t="s">
        <v>70</v>
      </c>
      <c r="D184" s="345" t="s">
        <v>125</v>
      </c>
      <c r="E184" s="379" t="s">
        <v>124</v>
      </c>
      <c r="F184" s="371" t="s">
        <v>94</v>
      </c>
      <c r="G184" s="371" t="s">
        <v>98</v>
      </c>
      <c r="H184" s="374">
        <f>+Resumen_año!E11</f>
        <v>556.09100000000001</v>
      </c>
      <c r="I184" s="374">
        <f>+Resumen_año!F11</f>
        <v>0</v>
      </c>
      <c r="J184" s="374">
        <f>+Resumen_año!G11</f>
        <v>556.09100000000001</v>
      </c>
      <c r="K184" s="374">
        <f>+Resumen_año!H11</f>
        <v>21.417999999999999</v>
      </c>
      <c r="L184" s="374">
        <f>+Resumen_año!I11</f>
        <v>534.673</v>
      </c>
      <c r="M184" s="362">
        <f>+Resumen_año!J11</f>
        <v>3.8515278974124739E-2</v>
      </c>
      <c r="N184" s="350" t="s">
        <v>262</v>
      </c>
      <c r="O184" s="504">
        <f>Resumen_año!$C$5</f>
        <v>43868</v>
      </c>
      <c r="P184" s="365">
        <v>2019</v>
      </c>
      <c r="Q184" s="367"/>
    </row>
    <row r="185" spans="1:17" s="366" customFormat="1" ht="14.45" customHeight="1">
      <c r="A185" s="371" t="s">
        <v>90</v>
      </c>
      <c r="B185" s="371" t="s">
        <v>91</v>
      </c>
      <c r="C185" s="371" t="s">
        <v>113</v>
      </c>
      <c r="D185" s="359" t="s">
        <v>92</v>
      </c>
      <c r="E185" s="373" t="e">
        <f>+'Merluza común Artesanal'!#REF!</f>
        <v>#REF!</v>
      </c>
      <c r="F185" s="371" t="s">
        <v>94</v>
      </c>
      <c r="G185" s="371" t="s">
        <v>94</v>
      </c>
      <c r="H185" s="374" t="e">
        <f>'Merluza común Artesanal'!#REF!</f>
        <v>#REF!</v>
      </c>
      <c r="I185" s="374" t="e">
        <f>'Merluza común Artesanal'!#REF!</f>
        <v>#REF!</v>
      </c>
      <c r="J185" s="374" t="e">
        <f>'Merluza común Artesanal'!#REF!</f>
        <v>#REF!</v>
      </c>
      <c r="K185" s="374" t="e">
        <f>'Merluza común Artesanal'!#REF!</f>
        <v>#REF!</v>
      </c>
      <c r="L185" s="374" t="e">
        <f>'Merluza común Artesanal'!#REF!</f>
        <v>#REF!</v>
      </c>
      <c r="M185" s="362" t="e">
        <f>'Merluza común Artesanal'!#REF!</f>
        <v>#REF!</v>
      </c>
      <c r="N185" s="350" t="e">
        <f>'Merluza común Artesanal'!#REF!</f>
        <v>#REF!</v>
      </c>
      <c r="O185" s="504">
        <f>Resumen_año!$C$5</f>
        <v>43868</v>
      </c>
      <c r="P185" s="365">
        <v>2019</v>
      </c>
      <c r="Q185" s="367"/>
    </row>
    <row r="186" spans="1:17" s="366" customFormat="1" ht="15">
      <c r="A186" s="371" t="s">
        <v>90</v>
      </c>
      <c r="B186" s="371" t="s">
        <v>91</v>
      </c>
      <c r="C186" s="371" t="s">
        <v>113</v>
      </c>
      <c r="D186" s="359" t="s">
        <v>107</v>
      </c>
      <c r="E186" s="373" t="e">
        <f>+'Merluza común Artesanal'!#REF!</f>
        <v>#REF!</v>
      </c>
      <c r="F186" s="371" t="s">
        <v>95</v>
      </c>
      <c r="G186" s="371" t="s">
        <v>100</v>
      </c>
      <c r="H186" s="374">
        <f>'Merluza común Artesanal'!G169</f>
        <v>1.31</v>
      </c>
      <c r="I186" s="374">
        <f>'Merluza común Artesanal'!H169</f>
        <v>0</v>
      </c>
      <c r="J186" s="374">
        <f>'Merluza común Artesanal'!I169</f>
        <v>1.31</v>
      </c>
      <c r="K186" s="374">
        <f>'Merluza común Artesanal'!J169</f>
        <v>0</v>
      </c>
      <c r="L186" s="374">
        <f>'Merluza común Artesanal'!K169</f>
        <v>1.31</v>
      </c>
      <c r="M186" s="362">
        <f>'Merluza común Artesanal'!L169</f>
        <v>0</v>
      </c>
      <c r="N186" s="350" t="str">
        <f>'Merluza común Artesanal'!M169</f>
        <v>-</v>
      </c>
      <c r="O186" s="504">
        <f>Resumen_año!$C$5</f>
        <v>43868</v>
      </c>
      <c r="P186" s="365">
        <v>2019</v>
      </c>
      <c r="Q186" s="367"/>
    </row>
    <row r="187" spans="1:17" s="366" customFormat="1" ht="15">
      <c r="A187" s="371" t="s">
        <v>90</v>
      </c>
      <c r="B187" s="371" t="s">
        <v>91</v>
      </c>
      <c r="C187" s="371" t="s">
        <v>113</v>
      </c>
      <c r="D187" s="359" t="s">
        <v>434</v>
      </c>
      <c r="E187" s="373" t="str">
        <f>+'Merluza común Artesanal'!E169</f>
        <v>CARLITA II (RPA 963657)</v>
      </c>
      <c r="F187" s="371" t="s">
        <v>101</v>
      </c>
      <c r="G187" s="371" t="s">
        <v>96</v>
      </c>
      <c r="H187" s="374">
        <f>'Merluza común Artesanal'!G170</f>
        <v>6.133</v>
      </c>
      <c r="I187" s="374">
        <f>'Merluza común Artesanal'!H170</f>
        <v>0</v>
      </c>
      <c r="J187" s="374">
        <f>'Merluza común Artesanal'!I170</f>
        <v>7.4429999999999996</v>
      </c>
      <c r="K187" s="374">
        <f>'Merluza común Artesanal'!J170</f>
        <v>0</v>
      </c>
      <c r="L187" s="374">
        <f>'Merluza común Artesanal'!K170</f>
        <v>7.4429999999999996</v>
      </c>
      <c r="M187" s="362">
        <f>'Merluza común Artesanal'!L170</f>
        <v>0</v>
      </c>
      <c r="N187" s="350" t="str">
        <f>'Merluza común Artesanal'!M170</f>
        <v>-</v>
      </c>
      <c r="O187" s="504">
        <f>Resumen_año!$C$5</f>
        <v>43868</v>
      </c>
      <c r="P187" s="365">
        <v>2019</v>
      </c>
      <c r="Q187" s="367"/>
    </row>
    <row r="188" spans="1:17" s="366" customFormat="1" ht="15">
      <c r="A188" s="371" t="s">
        <v>90</v>
      </c>
      <c r="B188" s="371" t="s">
        <v>91</v>
      </c>
      <c r="C188" s="371" t="s">
        <v>113</v>
      </c>
      <c r="D188" s="359" t="s">
        <v>434</v>
      </c>
      <c r="E188" s="373" t="str">
        <f>+'Merluza común Artesanal'!E169</f>
        <v>CARLITA II (RPA 963657)</v>
      </c>
      <c r="F188" s="371" t="s">
        <v>97</v>
      </c>
      <c r="G188" s="371" t="s">
        <v>98</v>
      </c>
      <c r="H188" s="374">
        <f>'Merluza común Artesanal'!G171</f>
        <v>7.4429999999999996</v>
      </c>
      <c r="I188" s="374">
        <f>'Merluza común Artesanal'!H171</f>
        <v>0</v>
      </c>
      <c r="J188" s="374">
        <f>'Merluza común Artesanal'!I171</f>
        <v>14.885999999999999</v>
      </c>
      <c r="K188" s="374">
        <f>'Merluza común Artesanal'!J171</f>
        <v>0</v>
      </c>
      <c r="L188" s="374">
        <f>'Merluza común Artesanal'!K171</f>
        <v>14.885999999999999</v>
      </c>
      <c r="M188" s="362">
        <f>'Merluza común Artesanal'!L171</f>
        <v>0</v>
      </c>
      <c r="N188" s="350" t="str">
        <f>'Merluza común Artesanal'!M171</f>
        <v>-</v>
      </c>
      <c r="O188" s="504">
        <f>Resumen_año!$C$5</f>
        <v>43868</v>
      </c>
      <c r="P188" s="365">
        <v>2019</v>
      </c>
      <c r="Q188" s="367"/>
    </row>
    <row r="189" spans="1:17" s="366" customFormat="1" ht="15">
      <c r="A189" s="371" t="s">
        <v>90</v>
      </c>
      <c r="B189" s="371" t="s">
        <v>91</v>
      </c>
      <c r="C189" s="371" t="s">
        <v>113</v>
      </c>
      <c r="D189" s="359" t="s">
        <v>434</v>
      </c>
      <c r="E189" s="373" t="str">
        <f>+'Merluza común Artesanal'!E169</f>
        <v>CARLITA II (RPA 963657)</v>
      </c>
      <c r="F189" s="371" t="s">
        <v>101</v>
      </c>
      <c r="G189" s="371" t="s">
        <v>98</v>
      </c>
      <c r="H189" s="374">
        <f>'Merluza común Artesanal'!N170</f>
        <v>0</v>
      </c>
      <c r="I189" s="374" t="e">
        <f>'Merluza común Artesanal'!#REF!</f>
        <v>#REF!</v>
      </c>
      <c r="J189" s="374">
        <f>'Merluza común Artesanal'!O170</f>
        <v>0</v>
      </c>
      <c r="K189" s="374">
        <f>'Merluza común Artesanal'!P170</f>
        <v>0</v>
      </c>
      <c r="L189" s="374">
        <f>'Merluza común Artesanal'!Q170</f>
        <v>0</v>
      </c>
      <c r="M189" s="362" t="e">
        <f>'Merluza común Artesanal'!R170</f>
        <v>#DIV/0!</v>
      </c>
      <c r="N189" s="350" t="s">
        <v>262</v>
      </c>
      <c r="O189" s="504">
        <f>Resumen_año!$C$5</f>
        <v>43868</v>
      </c>
      <c r="P189" s="365">
        <v>2019</v>
      </c>
      <c r="Q189" s="367"/>
    </row>
    <row r="190" spans="1:17" s="366" customFormat="1" ht="15">
      <c r="A190" s="371" t="s">
        <v>90</v>
      </c>
      <c r="B190" s="371" t="s">
        <v>91</v>
      </c>
      <c r="C190" s="371" t="s">
        <v>113</v>
      </c>
      <c r="D190" s="359" t="s">
        <v>434</v>
      </c>
      <c r="E190" s="373" t="str">
        <f>+'Merluza común Artesanal'!E172</f>
        <v>CRUCERO DEL MAR I (RPA 963743)</v>
      </c>
      <c r="F190" s="371" t="s">
        <v>101</v>
      </c>
      <c r="G190" s="371" t="s">
        <v>96</v>
      </c>
      <c r="H190" s="374">
        <f>+'Merluza común Artesanal'!G173</f>
        <v>6.133</v>
      </c>
      <c r="I190" s="374">
        <f>+'Merluza común Artesanal'!H173</f>
        <v>0</v>
      </c>
      <c r="J190" s="374">
        <f>+'Merluza común Artesanal'!I173</f>
        <v>6.133</v>
      </c>
      <c r="K190" s="374">
        <f>+'Merluza común Artesanal'!J173</f>
        <v>0</v>
      </c>
      <c r="L190" s="374">
        <f>+'Merluza común Artesanal'!K173</f>
        <v>6.133</v>
      </c>
      <c r="M190" s="362">
        <f>+'Merluza común Artesanal'!L173</f>
        <v>0</v>
      </c>
      <c r="N190" s="350" t="str">
        <f>+'Merluza común Artesanal'!M173</f>
        <v>-</v>
      </c>
      <c r="O190" s="504">
        <f>Resumen_año!$C$5</f>
        <v>43868</v>
      </c>
      <c r="P190" s="365">
        <v>2019</v>
      </c>
      <c r="Q190" s="367"/>
    </row>
    <row r="191" spans="1:17" s="366" customFormat="1" ht="15">
      <c r="A191" s="371" t="s">
        <v>90</v>
      </c>
      <c r="B191" s="371" t="s">
        <v>91</v>
      </c>
      <c r="C191" s="371" t="s">
        <v>113</v>
      </c>
      <c r="D191" s="359" t="s">
        <v>434</v>
      </c>
      <c r="E191" s="373" t="str">
        <f>+'Merluza común Artesanal'!E172</f>
        <v>CRUCERO DEL MAR I (RPA 963743)</v>
      </c>
      <c r="F191" s="371" t="s">
        <v>97</v>
      </c>
      <c r="G191" s="371" t="s">
        <v>98</v>
      </c>
      <c r="H191" s="374">
        <f>+'Merluza común Artesanal'!G174</f>
        <v>7.4429999999999996</v>
      </c>
      <c r="I191" s="374">
        <f>+'Merluza común Artesanal'!H174</f>
        <v>0</v>
      </c>
      <c r="J191" s="374">
        <f>+'Merluza común Artesanal'!I174</f>
        <v>13.576000000000001</v>
      </c>
      <c r="K191" s="374">
        <f>+'Merluza común Artesanal'!J174</f>
        <v>0</v>
      </c>
      <c r="L191" s="374">
        <f>+'Merluza común Artesanal'!K174</f>
        <v>13.576000000000001</v>
      </c>
      <c r="M191" s="362">
        <f>+'Merluza común Artesanal'!L174</f>
        <v>0</v>
      </c>
      <c r="N191" s="350" t="str">
        <f>+'Merluza común Artesanal'!M174</f>
        <v>-</v>
      </c>
      <c r="O191" s="504">
        <f>Resumen_año!$C$5</f>
        <v>43868</v>
      </c>
      <c r="P191" s="365">
        <v>2019</v>
      </c>
      <c r="Q191" s="367"/>
    </row>
    <row r="192" spans="1:17" s="366" customFormat="1" ht="15">
      <c r="A192" s="371" t="s">
        <v>90</v>
      </c>
      <c r="B192" s="371" t="s">
        <v>91</v>
      </c>
      <c r="C192" s="371" t="s">
        <v>113</v>
      </c>
      <c r="D192" s="359" t="s">
        <v>434</v>
      </c>
      <c r="E192" s="373" t="str">
        <f>+'Merluza común Artesanal'!E172</f>
        <v>CRUCERO DEL MAR I (RPA 963743)</v>
      </c>
      <c r="F192" s="371" t="s">
        <v>101</v>
      </c>
      <c r="G192" s="371" t="s">
        <v>98</v>
      </c>
      <c r="H192" s="374">
        <f>+'Merluza común Artesanal'!N173</f>
        <v>0</v>
      </c>
      <c r="I192" s="374">
        <f>+'Merluza común Artesanal'!O172</f>
        <v>0</v>
      </c>
      <c r="J192" s="374">
        <f>+'Merluza común Artesanal'!P173</f>
        <v>0</v>
      </c>
      <c r="K192" s="374">
        <f>+'Merluza común Artesanal'!Q173</f>
        <v>0</v>
      </c>
      <c r="L192" s="374" t="e">
        <f>+'Merluza común Artesanal'!R173</f>
        <v>#DIV/0!</v>
      </c>
      <c r="M192" s="362" t="e">
        <f>+'Merluza común Artesanal'!S173</f>
        <v>#DIV/0!</v>
      </c>
      <c r="N192" s="350" t="s">
        <v>262</v>
      </c>
      <c r="O192" s="504">
        <f>Resumen_año!$C$5</f>
        <v>43868</v>
      </c>
      <c r="P192" s="365">
        <v>2019</v>
      </c>
      <c r="Q192" s="367"/>
    </row>
    <row r="193" spans="1:17" s="366" customFormat="1" ht="15">
      <c r="A193" s="371" t="s">
        <v>90</v>
      </c>
      <c r="B193" s="371" t="s">
        <v>91</v>
      </c>
      <c r="C193" s="371" t="s">
        <v>113</v>
      </c>
      <c r="D193" s="359" t="s">
        <v>434</v>
      </c>
      <c r="E193" s="373" t="str">
        <f>+'Merluza común Artesanal'!E175</f>
        <v>DIEGO ANTONIO I (RPA 957350)</v>
      </c>
      <c r="F193" s="371" t="s">
        <v>101</v>
      </c>
      <c r="G193" s="371" t="s">
        <v>96</v>
      </c>
      <c r="H193" s="374">
        <f>+'Merluza común Artesanal'!G176</f>
        <v>6.1429999999999998</v>
      </c>
      <c r="I193" s="374">
        <f>+'Merluza común Artesanal'!H176</f>
        <v>0</v>
      </c>
      <c r="J193" s="374">
        <f>+'Merluza común Artesanal'!I176</f>
        <v>6.1429999999999998</v>
      </c>
      <c r="K193" s="374">
        <f>+'Merluza común Artesanal'!J176</f>
        <v>0</v>
      </c>
      <c r="L193" s="374">
        <f>+'Merluza común Artesanal'!K176</f>
        <v>6.1429999999999998</v>
      </c>
      <c r="M193" s="362">
        <f>+'Merluza común Artesanal'!L176</f>
        <v>0</v>
      </c>
      <c r="N193" s="350" t="str">
        <f>+'Merluza común Artesanal'!M176</f>
        <v>-</v>
      </c>
      <c r="O193" s="504">
        <f>Resumen_año!$C$5</f>
        <v>43868</v>
      </c>
      <c r="P193" s="365">
        <v>2019</v>
      </c>
      <c r="Q193" s="367"/>
    </row>
    <row r="194" spans="1:17" s="366" customFormat="1" ht="15">
      <c r="A194" s="371" t="s">
        <v>90</v>
      </c>
      <c r="B194" s="371" t="s">
        <v>91</v>
      </c>
      <c r="C194" s="371" t="s">
        <v>113</v>
      </c>
      <c r="D194" s="359" t="s">
        <v>434</v>
      </c>
      <c r="E194" s="373" t="str">
        <f>+'Merluza común Artesanal'!E175</f>
        <v>DIEGO ANTONIO I (RPA 957350)</v>
      </c>
      <c r="F194" s="371" t="s">
        <v>97</v>
      </c>
      <c r="G194" s="371" t="s">
        <v>98</v>
      </c>
      <c r="H194" s="374">
        <f>+'Merluza común Artesanal'!G177</f>
        <v>7.4550000000000001</v>
      </c>
      <c r="I194" s="374">
        <f>+'Merluza común Artesanal'!H177</f>
        <v>0</v>
      </c>
      <c r="J194" s="374">
        <f>+'Merluza común Artesanal'!I177</f>
        <v>13.597999999999999</v>
      </c>
      <c r="K194" s="374">
        <f>+'Merluza común Artesanal'!J177</f>
        <v>0</v>
      </c>
      <c r="L194" s="374">
        <f>+'Merluza común Artesanal'!K177</f>
        <v>13.597999999999999</v>
      </c>
      <c r="M194" s="362">
        <f>+'Merluza común Artesanal'!L177</f>
        <v>0</v>
      </c>
      <c r="N194" s="350" t="str">
        <f>+'Merluza común Artesanal'!M177</f>
        <v>-</v>
      </c>
      <c r="O194" s="504">
        <f>Resumen_año!$C$5</f>
        <v>43868</v>
      </c>
      <c r="P194" s="365">
        <v>2019</v>
      </c>
      <c r="Q194" s="367"/>
    </row>
    <row r="195" spans="1:17" s="366" customFormat="1" ht="15">
      <c r="A195" s="371" t="s">
        <v>90</v>
      </c>
      <c r="B195" s="371" t="s">
        <v>91</v>
      </c>
      <c r="C195" s="371" t="s">
        <v>113</v>
      </c>
      <c r="D195" s="359" t="s">
        <v>434</v>
      </c>
      <c r="E195" s="373" t="str">
        <f>+'Merluza común Artesanal'!E175</f>
        <v>DIEGO ANTONIO I (RPA 957350)</v>
      </c>
      <c r="F195" s="371" t="s">
        <v>101</v>
      </c>
      <c r="G195" s="371" t="s">
        <v>98</v>
      </c>
      <c r="H195" s="374">
        <f>+'Merluza común Artesanal'!N176</f>
        <v>0</v>
      </c>
      <c r="I195" s="374">
        <f>+'Merluza común Artesanal'!O176</f>
        <v>0</v>
      </c>
      <c r="J195" s="374">
        <f>+'Merluza común Artesanal'!P176</f>
        <v>0</v>
      </c>
      <c r="K195" s="374">
        <f>+'Merluza común Artesanal'!Q176</f>
        <v>0</v>
      </c>
      <c r="L195" s="374" t="e">
        <f>+'Merluza común Artesanal'!R176</f>
        <v>#DIV/0!</v>
      </c>
      <c r="M195" s="362" t="e">
        <f>+'Merluza común Artesanal'!S176</f>
        <v>#DIV/0!</v>
      </c>
      <c r="N195" s="350" t="s">
        <v>262</v>
      </c>
      <c r="O195" s="504">
        <f>Resumen_año!$C$5</f>
        <v>43868</v>
      </c>
      <c r="P195" s="365">
        <v>2019</v>
      </c>
      <c r="Q195" s="367"/>
    </row>
    <row r="196" spans="1:17" s="366" customFormat="1" ht="15">
      <c r="A196" s="371" t="s">
        <v>90</v>
      </c>
      <c r="B196" s="371" t="s">
        <v>91</v>
      </c>
      <c r="C196" s="371" t="s">
        <v>113</v>
      </c>
      <c r="D196" s="359" t="s">
        <v>434</v>
      </c>
      <c r="E196" s="373" t="str">
        <f>+'Merluza común Artesanal'!E178</f>
        <v>EL NIÑO I (RPA 963683)</v>
      </c>
      <c r="F196" s="371" t="s">
        <v>101</v>
      </c>
      <c r="G196" s="371" t="s">
        <v>96</v>
      </c>
      <c r="H196" s="374">
        <f>+'Merluza común Artesanal'!G179</f>
        <v>6.1319999999999997</v>
      </c>
      <c r="I196" s="374">
        <f>+'Merluza común Artesanal'!H179</f>
        <v>0</v>
      </c>
      <c r="J196" s="374">
        <f>+'Merluza común Artesanal'!I179</f>
        <v>6.1319999999999997</v>
      </c>
      <c r="K196" s="374">
        <f>+'Merluza común Artesanal'!J179</f>
        <v>0</v>
      </c>
      <c r="L196" s="374">
        <f>+'Merluza común Artesanal'!K179</f>
        <v>6.1319999999999997</v>
      </c>
      <c r="M196" s="362">
        <f>+'Merluza común Artesanal'!L179</f>
        <v>0</v>
      </c>
      <c r="N196" s="350" t="str">
        <f>+'Merluza común Artesanal'!M179</f>
        <v>-</v>
      </c>
      <c r="O196" s="504">
        <f>Resumen_año!$C$5</f>
        <v>43868</v>
      </c>
      <c r="P196" s="365">
        <v>2019</v>
      </c>
      <c r="Q196" s="367"/>
    </row>
    <row r="197" spans="1:17" s="366" customFormat="1" ht="15">
      <c r="A197" s="371" t="s">
        <v>90</v>
      </c>
      <c r="B197" s="371" t="s">
        <v>91</v>
      </c>
      <c r="C197" s="371" t="s">
        <v>113</v>
      </c>
      <c r="D197" s="359" t="s">
        <v>434</v>
      </c>
      <c r="E197" s="373" t="str">
        <f>+'Merluza común Artesanal'!E178</f>
        <v>EL NIÑO I (RPA 963683)</v>
      </c>
      <c r="F197" s="371" t="s">
        <v>97</v>
      </c>
      <c r="G197" s="371" t="s">
        <v>98</v>
      </c>
      <c r="H197" s="374">
        <f>+'Merluza común Artesanal'!G180</f>
        <v>7.4420000000000002</v>
      </c>
      <c r="I197" s="374">
        <f>+'Merluza común Artesanal'!H180</f>
        <v>0</v>
      </c>
      <c r="J197" s="374">
        <f>+'Merluza común Artesanal'!I180</f>
        <v>13.574</v>
      </c>
      <c r="K197" s="374">
        <f>+'Merluza común Artesanal'!J180</f>
        <v>0</v>
      </c>
      <c r="L197" s="374">
        <f>+'Merluza común Artesanal'!K180</f>
        <v>13.574</v>
      </c>
      <c r="M197" s="362">
        <f>+'Merluza común Artesanal'!L180</f>
        <v>0</v>
      </c>
      <c r="N197" s="350" t="str">
        <f>+'Merluza común Artesanal'!M180</f>
        <v>-</v>
      </c>
      <c r="O197" s="504">
        <f>Resumen_año!$C$5</f>
        <v>43868</v>
      </c>
      <c r="P197" s="365">
        <v>2019</v>
      </c>
      <c r="Q197" s="367"/>
    </row>
    <row r="198" spans="1:17" s="366" customFormat="1" ht="15">
      <c r="A198" s="371" t="s">
        <v>90</v>
      </c>
      <c r="B198" s="371" t="s">
        <v>91</v>
      </c>
      <c r="C198" s="371" t="s">
        <v>113</v>
      </c>
      <c r="D198" s="359" t="s">
        <v>434</v>
      </c>
      <c r="E198" s="373" t="str">
        <f>+'Merluza común Artesanal'!E178</f>
        <v>EL NIÑO I (RPA 963683)</v>
      </c>
      <c r="F198" s="371" t="s">
        <v>101</v>
      </c>
      <c r="G198" s="371" t="s">
        <v>98</v>
      </c>
      <c r="H198" s="374">
        <f>+'Merluza común Artesanal'!N179</f>
        <v>0</v>
      </c>
      <c r="I198" s="374">
        <f>+'Merluza común Artesanal'!O179</f>
        <v>0</v>
      </c>
      <c r="J198" s="374">
        <f>+'Merluza común Artesanal'!P179</f>
        <v>0</v>
      </c>
      <c r="K198" s="374">
        <f>+'Merluza común Artesanal'!Q179</f>
        <v>0</v>
      </c>
      <c r="L198" s="374" t="e">
        <f>+'Merluza común Artesanal'!R179</f>
        <v>#DIV/0!</v>
      </c>
      <c r="M198" s="362" t="e">
        <f>+'Merluza común Artesanal'!S179</f>
        <v>#DIV/0!</v>
      </c>
      <c r="N198" s="350" t="s">
        <v>262</v>
      </c>
      <c r="O198" s="504">
        <f>Resumen_año!$C$5</f>
        <v>43868</v>
      </c>
      <c r="P198" s="365">
        <v>2019</v>
      </c>
      <c r="Q198" s="367"/>
    </row>
    <row r="199" spans="1:17" s="366" customFormat="1" ht="15">
      <c r="A199" s="371" t="s">
        <v>90</v>
      </c>
      <c r="B199" s="371" t="s">
        <v>91</v>
      </c>
      <c r="C199" s="371" t="s">
        <v>113</v>
      </c>
      <c r="D199" s="359" t="s">
        <v>434</v>
      </c>
      <c r="E199" s="373" t="str">
        <f>+'Merluza común Artesanal'!E181</f>
        <v>EL RAUL I (RPA 959324)</v>
      </c>
      <c r="F199" s="371" t="s">
        <v>101</v>
      </c>
      <c r="G199" s="371" t="s">
        <v>96</v>
      </c>
      <c r="H199" s="374">
        <f>+'Merluza común Artesanal'!G182</f>
        <v>6.1360000000000001</v>
      </c>
      <c r="I199" s="374">
        <f>+'Merluza común Artesanal'!H182</f>
        <v>0</v>
      </c>
      <c r="J199" s="374">
        <f>+'Merluza común Artesanal'!I182</f>
        <v>6.1360000000000001</v>
      </c>
      <c r="K199" s="374">
        <f>+'Merluza común Artesanal'!J182</f>
        <v>0</v>
      </c>
      <c r="L199" s="374">
        <f>+'Merluza común Artesanal'!K182</f>
        <v>6.1360000000000001</v>
      </c>
      <c r="M199" s="362">
        <f>+'Merluza común Artesanal'!L182</f>
        <v>0</v>
      </c>
      <c r="N199" s="350" t="str">
        <f>+'Merluza común Artesanal'!M182</f>
        <v>-</v>
      </c>
      <c r="O199" s="504">
        <f>Resumen_año!$C$5</f>
        <v>43868</v>
      </c>
      <c r="P199" s="365">
        <v>2019</v>
      </c>
      <c r="Q199" s="367"/>
    </row>
    <row r="200" spans="1:17" s="366" customFormat="1" ht="15">
      <c r="A200" s="371" t="s">
        <v>90</v>
      </c>
      <c r="B200" s="371" t="s">
        <v>91</v>
      </c>
      <c r="C200" s="371" t="s">
        <v>113</v>
      </c>
      <c r="D200" s="359" t="s">
        <v>434</v>
      </c>
      <c r="E200" s="373" t="str">
        <f>+'Merluza común Artesanal'!E181</f>
        <v>EL RAUL I (RPA 959324)</v>
      </c>
      <c r="F200" s="371" t="s">
        <v>97</v>
      </c>
      <c r="G200" s="371" t="s">
        <v>98</v>
      </c>
      <c r="H200" s="374">
        <f>+'Merluza común Artesanal'!G183</f>
        <v>7.4470000000000001</v>
      </c>
      <c r="I200" s="374">
        <f>+'Merluza común Artesanal'!H183</f>
        <v>0</v>
      </c>
      <c r="J200" s="374">
        <f>+'Merluza común Artesanal'!I183</f>
        <v>13.583</v>
      </c>
      <c r="K200" s="374">
        <f>+'Merluza común Artesanal'!J183</f>
        <v>0</v>
      </c>
      <c r="L200" s="374">
        <f>+'Merluza común Artesanal'!K183</f>
        <v>13.583</v>
      </c>
      <c r="M200" s="362">
        <f>+'Merluza común Artesanal'!L183</f>
        <v>0</v>
      </c>
      <c r="N200" s="350" t="str">
        <f>+'Merluza común Artesanal'!M183</f>
        <v>-</v>
      </c>
      <c r="O200" s="504">
        <f>Resumen_año!$C$5</f>
        <v>43868</v>
      </c>
      <c r="P200" s="365">
        <v>2019</v>
      </c>
      <c r="Q200" s="367"/>
    </row>
    <row r="201" spans="1:17" s="366" customFormat="1" ht="15">
      <c r="A201" s="371" t="s">
        <v>90</v>
      </c>
      <c r="B201" s="371" t="s">
        <v>91</v>
      </c>
      <c r="C201" s="371" t="s">
        <v>113</v>
      </c>
      <c r="D201" s="359" t="s">
        <v>434</v>
      </c>
      <c r="E201" s="373" t="str">
        <f>+'Merluza común Artesanal'!E181</f>
        <v>EL RAUL I (RPA 959324)</v>
      </c>
      <c r="F201" s="371" t="s">
        <v>101</v>
      </c>
      <c r="G201" s="371" t="s">
        <v>98</v>
      </c>
      <c r="H201" s="374">
        <f>+'Merluza común Artesanal'!N182</f>
        <v>0</v>
      </c>
      <c r="I201" s="374">
        <f>+'Merluza común Artesanal'!O182</f>
        <v>0</v>
      </c>
      <c r="J201" s="374">
        <f>+'Merluza común Artesanal'!P182</f>
        <v>0</v>
      </c>
      <c r="K201" s="374">
        <f>+'Merluza común Artesanal'!Q182</f>
        <v>0</v>
      </c>
      <c r="L201" s="374" t="e">
        <f>+'Merluza común Artesanal'!R182</f>
        <v>#DIV/0!</v>
      </c>
      <c r="M201" s="362" t="e">
        <f>+'Merluza común Artesanal'!S182</f>
        <v>#DIV/0!</v>
      </c>
      <c r="N201" s="350" t="s">
        <v>262</v>
      </c>
      <c r="O201" s="504">
        <f>Resumen_año!$C$5</f>
        <v>43868</v>
      </c>
      <c r="P201" s="365">
        <v>2019</v>
      </c>
      <c r="Q201" s="367"/>
    </row>
    <row r="202" spans="1:17" s="366" customFormat="1" ht="15">
      <c r="A202" s="371" t="s">
        <v>90</v>
      </c>
      <c r="B202" s="371" t="s">
        <v>91</v>
      </c>
      <c r="C202" s="371" t="s">
        <v>113</v>
      </c>
      <c r="D202" s="359" t="s">
        <v>434</v>
      </c>
      <c r="E202" s="373" t="str">
        <f>+'Merluza común Artesanal'!E184</f>
        <v>MARIA IRENE III (RPA 965110)</v>
      </c>
      <c r="F202" s="371" t="s">
        <v>101</v>
      </c>
      <c r="G202" s="371" t="s">
        <v>96</v>
      </c>
      <c r="H202" s="374">
        <f>+'Merluza común Artesanal'!G185</f>
        <v>6.1340000000000003</v>
      </c>
      <c r="I202" s="374">
        <f>+'Merluza común Artesanal'!H185</f>
        <v>0</v>
      </c>
      <c r="J202" s="374">
        <f>+'Merluza común Artesanal'!I185</f>
        <v>6.1340000000000003</v>
      </c>
      <c r="K202" s="374">
        <f>+'Merluza común Artesanal'!J185</f>
        <v>0</v>
      </c>
      <c r="L202" s="374">
        <f>+'Merluza común Artesanal'!K185</f>
        <v>6.1340000000000003</v>
      </c>
      <c r="M202" s="362">
        <f>+'Merluza común Artesanal'!L185</f>
        <v>0</v>
      </c>
      <c r="N202" s="350" t="str">
        <f>+'Merluza común Artesanal'!M185</f>
        <v>-</v>
      </c>
      <c r="O202" s="504">
        <f>Resumen_año!$C$5</f>
        <v>43868</v>
      </c>
      <c r="P202" s="365">
        <v>2019</v>
      </c>
      <c r="Q202" s="367"/>
    </row>
    <row r="203" spans="1:17" s="366" customFormat="1" ht="15">
      <c r="A203" s="371" t="s">
        <v>90</v>
      </c>
      <c r="B203" s="371" t="s">
        <v>91</v>
      </c>
      <c r="C203" s="371" t="s">
        <v>113</v>
      </c>
      <c r="D203" s="359" t="s">
        <v>434</v>
      </c>
      <c r="E203" s="373" t="str">
        <f>+'Merluza común Artesanal'!E184</f>
        <v>MARIA IRENE III (RPA 965110)</v>
      </c>
      <c r="F203" s="371" t="s">
        <v>97</v>
      </c>
      <c r="G203" s="371" t="s">
        <v>98</v>
      </c>
      <c r="H203" s="374">
        <f>+'Merluza común Artesanal'!G186</f>
        <v>7.444</v>
      </c>
      <c r="I203" s="374">
        <f>+'Merluza común Artesanal'!H186</f>
        <v>0</v>
      </c>
      <c r="J203" s="374">
        <f>+'Merluza común Artesanal'!I186</f>
        <v>13.577999999999999</v>
      </c>
      <c r="K203" s="374">
        <f>+'Merluza común Artesanal'!J186</f>
        <v>0</v>
      </c>
      <c r="L203" s="374">
        <f>+'Merluza común Artesanal'!K186</f>
        <v>13.577999999999999</v>
      </c>
      <c r="M203" s="362">
        <f>+'Merluza común Artesanal'!L186</f>
        <v>0</v>
      </c>
      <c r="N203" s="350" t="str">
        <f>+'Merluza común Artesanal'!M186</f>
        <v>-</v>
      </c>
      <c r="O203" s="504">
        <f>Resumen_año!$C$5</f>
        <v>43868</v>
      </c>
      <c r="P203" s="365">
        <v>2019</v>
      </c>
      <c r="Q203" s="367"/>
    </row>
    <row r="204" spans="1:17" s="366" customFormat="1" ht="15">
      <c r="A204" s="371" t="s">
        <v>90</v>
      </c>
      <c r="B204" s="371" t="s">
        <v>91</v>
      </c>
      <c r="C204" s="371" t="s">
        <v>113</v>
      </c>
      <c r="D204" s="359" t="s">
        <v>434</v>
      </c>
      <c r="E204" s="373" t="str">
        <f>+'Merluza común Artesanal'!E184</f>
        <v>MARIA IRENE III (RPA 965110)</v>
      </c>
      <c r="F204" s="371" t="s">
        <v>101</v>
      </c>
      <c r="G204" s="371" t="s">
        <v>98</v>
      </c>
      <c r="H204" s="374">
        <f>+'Merluza común Artesanal'!N185</f>
        <v>0</v>
      </c>
      <c r="I204" s="374">
        <f>+'Merluza común Artesanal'!O185</f>
        <v>0</v>
      </c>
      <c r="J204" s="374">
        <f>+'Merluza común Artesanal'!P185</f>
        <v>0</v>
      </c>
      <c r="K204" s="374">
        <f>+'Merluza común Artesanal'!Q185</f>
        <v>0</v>
      </c>
      <c r="L204" s="374" t="e">
        <f>+'Merluza común Artesanal'!R185</f>
        <v>#DIV/0!</v>
      </c>
      <c r="M204" s="362" t="e">
        <f>+'Merluza común Artesanal'!S185</f>
        <v>#DIV/0!</v>
      </c>
      <c r="N204" s="350" t="s">
        <v>262</v>
      </c>
      <c r="O204" s="504">
        <f>Resumen_año!$C$5</f>
        <v>43868</v>
      </c>
      <c r="P204" s="365">
        <v>2019</v>
      </c>
      <c r="Q204" s="367"/>
    </row>
    <row r="205" spans="1:17" s="366" customFormat="1" ht="15">
      <c r="A205" s="371" t="s">
        <v>90</v>
      </c>
      <c r="B205" s="371" t="s">
        <v>91</v>
      </c>
      <c r="C205" s="371" t="s">
        <v>113</v>
      </c>
      <c r="D205" s="359" t="s">
        <v>434</v>
      </c>
      <c r="E205" s="373" t="str">
        <f>+'Merluza común Artesanal'!E187</f>
        <v>MARIA VICTORIA (RPA 968287)</v>
      </c>
      <c r="F205" s="371" t="s">
        <v>101</v>
      </c>
      <c r="G205" s="371" t="s">
        <v>96</v>
      </c>
      <c r="H205" s="374">
        <f>+'Merluza común Artesanal'!G188</f>
        <v>6.1349999999999998</v>
      </c>
      <c r="I205" s="374">
        <f>+'Merluza común Artesanal'!H188</f>
        <v>0</v>
      </c>
      <c r="J205" s="374">
        <f>+'Merluza común Artesanal'!I188</f>
        <v>6.1349999999999998</v>
      </c>
      <c r="K205" s="374">
        <f>+'Merluza común Artesanal'!J188</f>
        <v>0</v>
      </c>
      <c r="L205" s="374">
        <f>+'Merluza común Artesanal'!K188</f>
        <v>6.1349999999999998</v>
      </c>
      <c r="M205" s="362">
        <f>+'Merluza común Artesanal'!L188</f>
        <v>0</v>
      </c>
      <c r="N205" s="350" t="str">
        <f>+'Merluza común Artesanal'!M188</f>
        <v>-</v>
      </c>
      <c r="O205" s="504">
        <f>Resumen_año!$C$5</f>
        <v>43868</v>
      </c>
      <c r="P205" s="365">
        <v>2019</v>
      </c>
      <c r="Q205" s="367"/>
    </row>
    <row r="206" spans="1:17" s="366" customFormat="1" ht="15">
      <c r="A206" s="371" t="s">
        <v>90</v>
      </c>
      <c r="B206" s="371" t="s">
        <v>91</v>
      </c>
      <c r="C206" s="371" t="s">
        <v>113</v>
      </c>
      <c r="D206" s="359" t="s">
        <v>434</v>
      </c>
      <c r="E206" s="373" t="str">
        <f>+'Merluza común Artesanal'!E187</f>
        <v>MARIA VICTORIA (RPA 968287)</v>
      </c>
      <c r="F206" s="371" t="s">
        <v>97</v>
      </c>
      <c r="G206" s="371" t="s">
        <v>98</v>
      </c>
      <c r="H206" s="374">
        <f>+'Merluza común Artesanal'!G189</f>
        <v>7.4459999999999997</v>
      </c>
      <c r="I206" s="374">
        <f>+'Merluza común Artesanal'!H189</f>
        <v>0</v>
      </c>
      <c r="J206" s="374">
        <f>+'Merluza común Artesanal'!I189</f>
        <v>13.581</v>
      </c>
      <c r="K206" s="374">
        <f>+'Merluza común Artesanal'!J189</f>
        <v>0</v>
      </c>
      <c r="L206" s="374">
        <f>+'Merluza común Artesanal'!K189</f>
        <v>13.581</v>
      </c>
      <c r="M206" s="362">
        <f>+'Merluza común Artesanal'!L189</f>
        <v>0</v>
      </c>
      <c r="N206" s="350" t="str">
        <f>+'Merluza común Artesanal'!M189</f>
        <v>-</v>
      </c>
      <c r="O206" s="504">
        <f>Resumen_año!$C$5</f>
        <v>43868</v>
      </c>
      <c r="P206" s="365">
        <v>2019</v>
      </c>
      <c r="Q206" s="367"/>
    </row>
    <row r="207" spans="1:17" s="366" customFormat="1" ht="15">
      <c r="A207" s="371" t="s">
        <v>90</v>
      </c>
      <c r="B207" s="371" t="s">
        <v>91</v>
      </c>
      <c r="C207" s="371" t="s">
        <v>113</v>
      </c>
      <c r="D207" s="359" t="s">
        <v>434</v>
      </c>
      <c r="E207" s="373" t="str">
        <f>+'Merluza común Artesanal'!E187</f>
        <v>MARIA VICTORIA (RPA 968287)</v>
      </c>
      <c r="F207" s="371" t="s">
        <v>101</v>
      </c>
      <c r="G207" s="371" t="s">
        <v>98</v>
      </c>
      <c r="H207" s="374">
        <f>+'Merluza común Artesanal'!N188</f>
        <v>0</v>
      </c>
      <c r="I207" s="374">
        <f>+'Merluza común Artesanal'!O188</f>
        <v>0</v>
      </c>
      <c r="J207" s="374">
        <f>+'Merluza común Artesanal'!P188</f>
        <v>0</v>
      </c>
      <c r="K207" s="374">
        <f>+'Merluza común Artesanal'!Q188</f>
        <v>0</v>
      </c>
      <c r="L207" s="374" t="e">
        <f>+'Merluza común Artesanal'!R188</f>
        <v>#DIV/0!</v>
      </c>
      <c r="M207" s="362" t="e">
        <f>+'Merluza común Artesanal'!S188</f>
        <v>#DIV/0!</v>
      </c>
      <c r="N207" s="350" t="s">
        <v>262</v>
      </c>
      <c r="O207" s="504">
        <f>Resumen_año!$C$5</f>
        <v>43868</v>
      </c>
      <c r="P207" s="365">
        <v>2019</v>
      </c>
      <c r="Q207" s="367"/>
    </row>
    <row r="208" spans="1:17" s="366" customFormat="1" ht="15">
      <c r="A208" s="371" t="s">
        <v>90</v>
      </c>
      <c r="B208" s="371" t="s">
        <v>91</v>
      </c>
      <c r="C208" s="371" t="s">
        <v>113</v>
      </c>
      <c r="D208" s="359" t="s">
        <v>434</v>
      </c>
      <c r="E208" s="373" t="str">
        <f>+'Merluza común Artesanal'!E190</f>
        <v>PINGÜINO I (RPA 956576)</v>
      </c>
      <c r="F208" s="371" t="s">
        <v>101</v>
      </c>
      <c r="G208" s="371" t="s">
        <v>96</v>
      </c>
      <c r="H208" s="374">
        <f>+'Merluza común Artesanal'!G191</f>
        <v>6.1349999999999998</v>
      </c>
      <c r="I208" s="374">
        <f>+'Merluza común Artesanal'!H191</f>
        <v>0</v>
      </c>
      <c r="J208" s="374">
        <f>+'Merluza común Artesanal'!I191</f>
        <v>6.1349999999999998</v>
      </c>
      <c r="K208" s="374">
        <f>+'Merluza común Artesanal'!J191</f>
        <v>0</v>
      </c>
      <c r="L208" s="374">
        <f>+'Merluza común Artesanal'!K191</f>
        <v>6.1349999999999998</v>
      </c>
      <c r="M208" s="362">
        <f>+'Merluza común Artesanal'!L191</f>
        <v>0</v>
      </c>
      <c r="N208" s="350" t="str">
        <f>+'Merluza común Artesanal'!M191</f>
        <v>-</v>
      </c>
      <c r="O208" s="504">
        <f>Resumen_año!$C$5</f>
        <v>43868</v>
      </c>
      <c r="P208" s="365">
        <v>2019</v>
      </c>
      <c r="Q208" s="367"/>
    </row>
    <row r="209" spans="1:17" s="366" customFormat="1" ht="15">
      <c r="A209" s="371" t="s">
        <v>90</v>
      </c>
      <c r="B209" s="371" t="s">
        <v>91</v>
      </c>
      <c r="C209" s="371" t="s">
        <v>113</v>
      </c>
      <c r="D209" s="359" t="s">
        <v>434</v>
      </c>
      <c r="E209" s="373" t="str">
        <f>+'Merluza común Artesanal'!E190</f>
        <v>PINGÜINO I (RPA 956576)</v>
      </c>
      <c r="F209" s="371" t="s">
        <v>97</v>
      </c>
      <c r="G209" s="371" t="s">
        <v>98</v>
      </c>
      <c r="H209" s="374">
        <f>+'Merluza común Artesanal'!G192</f>
        <v>7.4459999999999997</v>
      </c>
      <c r="I209" s="374">
        <f>+'Merluza común Artesanal'!H192</f>
        <v>0</v>
      </c>
      <c r="J209" s="374">
        <f>+'Merluza común Artesanal'!I192</f>
        <v>13.581</v>
      </c>
      <c r="K209" s="374">
        <f>+'Merluza común Artesanal'!J192</f>
        <v>0</v>
      </c>
      <c r="L209" s="374">
        <f>+'Merluza común Artesanal'!K192</f>
        <v>13.581</v>
      </c>
      <c r="M209" s="362">
        <f>+'Merluza común Artesanal'!L192</f>
        <v>0</v>
      </c>
      <c r="N209" s="350" t="str">
        <f>+'Merluza común Artesanal'!M192</f>
        <v>-</v>
      </c>
      <c r="O209" s="504">
        <f>Resumen_año!$C$5</f>
        <v>43868</v>
      </c>
      <c r="P209" s="365">
        <v>2019</v>
      </c>
      <c r="Q209" s="367"/>
    </row>
    <row r="210" spans="1:17" s="366" customFormat="1" ht="15">
      <c r="A210" s="371" t="s">
        <v>90</v>
      </c>
      <c r="B210" s="371" t="s">
        <v>91</v>
      </c>
      <c r="C210" s="371" t="s">
        <v>113</v>
      </c>
      <c r="D210" s="359" t="s">
        <v>434</v>
      </c>
      <c r="E210" s="373" t="str">
        <f>+'Merluza común Artesanal'!E190</f>
        <v>PINGÜINO I (RPA 956576)</v>
      </c>
      <c r="F210" s="371" t="s">
        <v>101</v>
      </c>
      <c r="G210" s="371" t="s">
        <v>98</v>
      </c>
      <c r="H210" s="374">
        <f>+'Merluza común Artesanal'!N191</f>
        <v>0</v>
      </c>
      <c r="I210" s="374">
        <f>+'Merluza común Artesanal'!O191</f>
        <v>0</v>
      </c>
      <c r="J210" s="374">
        <f>+'Merluza común Artesanal'!P191</f>
        <v>0</v>
      </c>
      <c r="K210" s="374">
        <f>+'Merluza común Artesanal'!Q191</f>
        <v>0</v>
      </c>
      <c r="L210" s="374" t="e">
        <f>+'Merluza común Artesanal'!R191</f>
        <v>#DIV/0!</v>
      </c>
      <c r="M210" s="362" t="e">
        <f>+'Merluza común Artesanal'!S191</f>
        <v>#DIV/0!</v>
      </c>
      <c r="N210" s="350" t="s">
        <v>262</v>
      </c>
      <c r="O210" s="504">
        <f>Resumen_año!$C$5</f>
        <v>43868</v>
      </c>
      <c r="P210" s="365">
        <v>2019</v>
      </c>
      <c r="Q210" s="367"/>
    </row>
    <row r="211" spans="1:17" s="366" customFormat="1" ht="15">
      <c r="A211" s="371" t="s">
        <v>90</v>
      </c>
      <c r="B211" s="371" t="s">
        <v>91</v>
      </c>
      <c r="C211" s="371" t="s">
        <v>113</v>
      </c>
      <c r="D211" s="359" t="s">
        <v>434</v>
      </c>
      <c r="E211" s="373" t="str">
        <f>+'Merluza común Artesanal'!E193</f>
        <v>SANTA ROSA II (RPA 956905)</v>
      </c>
      <c r="F211" s="371" t="s">
        <v>101</v>
      </c>
      <c r="G211" s="371" t="s">
        <v>96</v>
      </c>
      <c r="H211" s="374">
        <f>+'Merluza común Artesanal'!G194</f>
        <v>6.1319999999999997</v>
      </c>
      <c r="I211" s="374">
        <f>+'Merluza común Artesanal'!H194</f>
        <v>0</v>
      </c>
      <c r="J211" s="374">
        <f>+'Merluza común Artesanal'!I194</f>
        <v>6.1319999999999997</v>
      </c>
      <c r="K211" s="374">
        <f>+'Merluza común Artesanal'!J194</f>
        <v>0</v>
      </c>
      <c r="L211" s="374">
        <f>+'Merluza común Artesanal'!K194</f>
        <v>6.1319999999999997</v>
      </c>
      <c r="M211" s="362">
        <f>+'Merluza común Artesanal'!L194</f>
        <v>0</v>
      </c>
      <c r="N211" s="350" t="str">
        <f>+'Merluza común Artesanal'!M194</f>
        <v>-</v>
      </c>
      <c r="O211" s="504">
        <f>Resumen_año!$C$5</f>
        <v>43868</v>
      </c>
      <c r="P211" s="365">
        <v>2019</v>
      </c>
      <c r="Q211" s="367"/>
    </row>
    <row r="212" spans="1:17" s="366" customFormat="1" ht="15">
      <c r="A212" s="371" t="s">
        <v>90</v>
      </c>
      <c r="B212" s="371" t="s">
        <v>91</v>
      </c>
      <c r="C212" s="371" t="s">
        <v>113</v>
      </c>
      <c r="D212" s="359" t="s">
        <v>434</v>
      </c>
      <c r="E212" s="373" t="str">
        <f>+'Merluza común Artesanal'!E193</f>
        <v>SANTA ROSA II (RPA 956905)</v>
      </c>
      <c r="F212" s="371" t="s">
        <v>97</v>
      </c>
      <c r="G212" s="371" t="s">
        <v>98</v>
      </c>
      <c r="H212" s="374">
        <f>+'Merluza común Artesanal'!G195</f>
        <v>7.4420000000000002</v>
      </c>
      <c r="I212" s="374">
        <f>+'Merluza común Artesanal'!H195</f>
        <v>0</v>
      </c>
      <c r="J212" s="374">
        <f>+'Merluza común Artesanal'!I195</f>
        <v>13.574</v>
      </c>
      <c r="K212" s="374">
        <f>+'Merluza común Artesanal'!J195</f>
        <v>0</v>
      </c>
      <c r="L212" s="374">
        <f>+'Merluza común Artesanal'!K195</f>
        <v>13.574</v>
      </c>
      <c r="M212" s="362">
        <f>+'Merluza común Artesanal'!L195</f>
        <v>0</v>
      </c>
      <c r="N212" s="350" t="str">
        <f>+'Merluza común Artesanal'!M195</f>
        <v>-</v>
      </c>
      <c r="O212" s="504">
        <f>Resumen_año!$C$5</f>
        <v>43868</v>
      </c>
      <c r="P212" s="365">
        <v>2019</v>
      </c>
      <c r="Q212" s="367"/>
    </row>
    <row r="213" spans="1:17" s="366" customFormat="1" ht="15">
      <c r="A213" s="371" t="s">
        <v>90</v>
      </c>
      <c r="B213" s="371" t="s">
        <v>91</v>
      </c>
      <c r="C213" s="371" t="s">
        <v>113</v>
      </c>
      <c r="D213" s="359" t="s">
        <v>434</v>
      </c>
      <c r="E213" s="373" t="str">
        <f>+'Merluza común Artesanal'!E193</f>
        <v>SANTA ROSA II (RPA 956905)</v>
      </c>
      <c r="F213" s="371" t="s">
        <v>101</v>
      </c>
      <c r="G213" s="371" t="s">
        <v>98</v>
      </c>
      <c r="H213" s="374">
        <f>+'Merluza común Artesanal'!N194</f>
        <v>0</v>
      </c>
      <c r="I213" s="374">
        <f>+'Merluza común Artesanal'!O194</f>
        <v>0</v>
      </c>
      <c r="J213" s="374">
        <f>+'Merluza común Artesanal'!P194</f>
        <v>0</v>
      </c>
      <c r="K213" s="374">
        <f>+'Merluza común Artesanal'!Q194</f>
        <v>0</v>
      </c>
      <c r="L213" s="374" t="e">
        <f>+'Merluza común Artesanal'!R194</f>
        <v>#DIV/0!</v>
      </c>
      <c r="M213" s="362" t="e">
        <f>+'Merluza común Artesanal'!S194</f>
        <v>#DIV/0!</v>
      </c>
      <c r="N213" s="350" t="s">
        <v>262</v>
      </c>
      <c r="O213" s="504">
        <f>Resumen_año!$C$5</f>
        <v>43868</v>
      </c>
      <c r="P213" s="365">
        <v>2019</v>
      </c>
      <c r="Q213" s="367"/>
    </row>
    <row r="214" spans="1:17" s="366" customFormat="1" ht="15">
      <c r="A214" s="371" t="s">
        <v>90</v>
      </c>
      <c r="B214" s="371" t="s">
        <v>91</v>
      </c>
      <c r="C214" s="371" t="s">
        <v>113</v>
      </c>
      <c r="D214" s="359" t="s">
        <v>434</v>
      </c>
      <c r="E214" s="373" t="str">
        <f>+'Merluza común Artesanal'!E196</f>
        <v>TITAN DEL MAR I (RPA 965111)</v>
      </c>
      <c r="F214" s="371" t="s">
        <v>101</v>
      </c>
      <c r="G214" s="371" t="s">
        <v>96</v>
      </c>
      <c r="H214" s="374">
        <f>+'Merluza común Artesanal'!G197</f>
        <v>6.1369999999999996</v>
      </c>
      <c r="I214" s="374">
        <f>+'Merluza común Artesanal'!H197</f>
        <v>0</v>
      </c>
      <c r="J214" s="374">
        <f>+'Merluza común Artesanal'!I197</f>
        <v>6.1369999999999996</v>
      </c>
      <c r="K214" s="374">
        <f>+'Merluza común Artesanal'!J197</f>
        <v>0</v>
      </c>
      <c r="L214" s="374">
        <f>+'Merluza común Artesanal'!K197</f>
        <v>6.1369999999999996</v>
      </c>
      <c r="M214" s="362">
        <f>+'Merluza común Artesanal'!L197</f>
        <v>0</v>
      </c>
      <c r="N214" s="350" t="str">
        <f>+'Merluza común Artesanal'!M197</f>
        <v>-</v>
      </c>
      <c r="O214" s="504">
        <f>Resumen_año!$C$5</f>
        <v>43868</v>
      </c>
      <c r="P214" s="365">
        <v>2019</v>
      </c>
      <c r="Q214" s="367"/>
    </row>
    <row r="215" spans="1:17" s="366" customFormat="1" ht="15">
      <c r="A215" s="371" t="s">
        <v>90</v>
      </c>
      <c r="B215" s="371" t="s">
        <v>91</v>
      </c>
      <c r="C215" s="371" t="s">
        <v>113</v>
      </c>
      <c r="D215" s="359" t="s">
        <v>434</v>
      </c>
      <c r="E215" s="373" t="str">
        <f>+'Merluza común Artesanal'!E196</f>
        <v>TITAN DEL MAR I (RPA 965111)</v>
      </c>
      <c r="F215" s="371" t="s">
        <v>97</v>
      </c>
      <c r="G215" s="371" t="s">
        <v>98</v>
      </c>
      <c r="H215" s="374">
        <f>+'Merluza común Artesanal'!G198</f>
        <v>7.4480000000000004</v>
      </c>
      <c r="I215" s="374">
        <f>+'Merluza común Artesanal'!H198</f>
        <v>0</v>
      </c>
      <c r="J215" s="374">
        <f>+'Merluza común Artesanal'!I198</f>
        <v>13.585000000000001</v>
      </c>
      <c r="K215" s="374">
        <f>+'Merluza común Artesanal'!J198</f>
        <v>0</v>
      </c>
      <c r="L215" s="374">
        <f>+'Merluza común Artesanal'!K198</f>
        <v>13.585000000000001</v>
      </c>
      <c r="M215" s="362">
        <f>+'Merluza común Artesanal'!L198</f>
        <v>0</v>
      </c>
      <c r="N215" s="350" t="str">
        <f>+'Merluza común Artesanal'!M198</f>
        <v>-</v>
      </c>
      <c r="O215" s="504">
        <f>Resumen_año!$C$5</f>
        <v>43868</v>
      </c>
      <c r="P215" s="365">
        <v>2019</v>
      </c>
      <c r="Q215" s="367"/>
    </row>
    <row r="216" spans="1:17" s="366" customFormat="1" ht="15">
      <c r="A216" s="371" t="s">
        <v>90</v>
      </c>
      <c r="B216" s="371" t="s">
        <v>91</v>
      </c>
      <c r="C216" s="371" t="s">
        <v>113</v>
      </c>
      <c r="D216" s="359" t="s">
        <v>434</v>
      </c>
      <c r="E216" s="373" t="str">
        <f>+'Merluza común Artesanal'!E196</f>
        <v>TITAN DEL MAR I (RPA 965111)</v>
      </c>
      <c r="F216" s="371" t="s">
        <v>101</v>
      </c>
      <c r="G216" s="371" t="s">
        <v>98</v>
      </c>
      <c r="H216" s="374">
        <f>+'Merluza común Artesanal'!N197</f>
        <v>0</v>
      </c>
      <c r="I216" s="374">
        <f>+'Merluza común Artesanal'!O197</f>
        <v>0</v>
      </c>
      <c r="J216" s="374">
        <f>+'Merluza común Artesanal'!P197</f>
        <v>0</v>
      </c>
      <c r="K216" s="374">
        <f>+'Merluza común Artesanal'!Q197</f>
        <v>0</v>
      </c>
      <c r="L216" s="374" t="e">
        <f>+'Merluza común Artesanal'!R197</f>
        <v>#DIV/0!</v>
      </c>
      <c r="M216" s="362" t="e">
        <f>+'Merluza común Artesanal'!S197</f>
        <v>#DIV/0!</v>
      </c>
      <c r="N216" s="350" t="s">
        <v>262</v>
      </c>
      <c r="O216" s="504">
        <f>Resumen_año!$C$5</f>
        <v>43868</v>
      </c>
      <c r="P216" s="365">
        <v>2019</v>
      </c>
      <c r="Q216" s="367"/>
    </row>
    <row r="217" spans="1:17" s="366" customFormat="1" ht="15">
      <c r="A217" s="371" t="s">
        <v>90</v>
      </c>
      <c r="B217" s="371" t="s">
        <v>91</v>
      </c>
      <c r="C217" s="371" t="s">
        <v>113</v>
      </c>
      <c r="D217" s="359" t="s">
        <v>434</v>
      </c>
      <c r="E217" s="373" t="str">
        <f>+'Merluza común Artesanal'!E199</f>
        <v>VICENTE ALONSO (RPA 966350)</v>
      </c>
      <c r="F217" s="371" t="s">
        <v>101</v>
      </c>
      <c r="G217" s="371" t="s">
        <v>96</v>
      </c>
      <c r="H217" s="374">
        <f>+'Merluza común Artesanal'!G200</f>
        <v>6.1310000000000002</v>
      </c>
      <c r="I217" s="374">
        <f>+'Merluza común Artesanal'!H200</f>
        <v>0</v>
      </c>
      <c r="J217" s="374">
        <f>+'Merluza común Artesanal'!I200</f>
        <v>6.1310000000000002</v>
      </c>
      <c r="K217" s="374">
        <f>+'Merluza común Artesanal'!J200</f>
        <v>0</v>
      </c>
      <c r="L217" s="374">
        <f>+'Merluza común Artesanal'!K200</f>
        <v>6.1310000000000002</v>
      </c>
      <c r="M217" s="362">
        <f>+'Merluza común Artesanal'!L200</f>
        <v>0</v>
      </c>
      <c r="N217" s="350" t="str">
        <f>+'Merluza común Artesanal'!M200</f>
        <v>-</v>
      </c>
      <c r="O217" s="504">
        <f>Resumen_año!$C$5</f>
        <v>43868</v>
      </c>
      <c r="P217" s="365">
        <v>2019</v>
      </c>
      <c r="Q217" s="367"/>
    </row>
    <row r="218" spans="1:17" s="366" customFormat="1" ht="15">
      <c r="A218" s="371" t="s">
        <v>90</v>
      </c>
      <c r="B218" s="371" t="s">
        <v>91</v>
      </c>
      <c r="C218" s="371" t="s">
        <v>113</v>
      </c>
      <c r="D218" s="359" t="s">
        <v>434</v>
      </c>
      <c r="E218" s="373" t="str">
        <f>+'Merluza común Artesanal'!E199</f>
        <v>VICENTE ALONSO (RPA 966350)</v>
      </c>
      <c r="F218" s="371" t="s">
        <v>97</v>
      </c>
      <c r="G218" s="371" t="s">
        <v>98</v>
      </c>
      <c r="H218" s="374">
        <f>+'Merluza común Artesanal'!G201</f>
        <v>7.4390000000000001</v>
      </c>
      <c r="I218" s="374">
        <f>+'Merluza común Artesanal'!H201</f>
        <v>0</v>
      </c>
      <c r="J218" s="374">
        <f>+'Merluza común Artesanal'!I201</f>
        <v>13.57</v>
      </c>
      <c r="K218" s="374">
        <f>+'Merluza común Artesanal'!J201</f>
        <v>0</v>
      </c>
      <c r="L218" s="374">
        <f>+'Merluza común Artesanal'!K201</f>
        <v>13.57</v>
      </c>
      <c r="M218" s="362">
        <f>+'Merluza común Artesanal'!L201</f>
        <v>0</v>
      </c>
      <c r="N218" s="350" t="str">
        <f>+'Merluza común Artesanal'!M201</f>
        <v>-</v>
      </c>
      <c r="O218" s="504">
        <f>Resumen_año!$C$5</f>
        <v>43868</v>
      </c>
      <c r="P218" s="365">
        <v>2019</v>
      </c>
      <c r="Q218" s="367"/>
    </row>
    <row r="219" spans="1:17" s="366" customFormat="1" ht="15">
      <c r="A219" s="371" t="s">
        <v>90</v>
      </c>
      <c r="B219" s="371" t="s">
        <v>91</v>
      </c>
      <c r="C219" s="371" t="s">
        <v>113</v>
      </c>
      <c r="D219" s="359" t="s">
        <v>434</v>
      </c>
      <c r="E219" s="373" t="str">
        <f>+'Merluza común Artesanal'!E199</f>
        <v>VICENTE ALONSO (RPA 966350)</v>
      </c>
      <c r="F219" s="371" t="s">
        <v>101</v>
      </c>
      <c r="G219" s="371" t="s">
        <v>98</v>
      </c>
      <c r="H219" s="374">
        <f>+'Merluza común Artesanal'!N200</f>
        <v>0</v>
      </c>
      <c r="I219" s="374">
        <f>+'Merluza común Artesanal'!O200</f>
        <v>0</v>
      </c>
      <c r="J219" s="374">
        <f>+'Merluza común Artesanal'!P200</f>
        <v>0</v>
      </c>
      <c r="K219" s="374">
        <f>+'Merluza común Artesanal'!Q200</f>
        <v>0</v>
      </c>
      <c r="L219" s="374" t="e">
        <f>+'Merluza común Artesanal'!R200</f>
        <v>#DIV/0!</v>
      </c>
      <c r="M219" s="362" t="e">
        <f>+'Merluza común Artesanal'!S200</f>
        <v>#DIV/0!</v>
      </c>
      <c r="N219" s="350" t="s">
        <v>262</v>
      </c>
      <c r="O219" s="504">
        <f>Resumen_año!$C$5</f>
        <v>43868</v>
      </c>
      <c r="P219" s="365">
        <v>2019</v>
      </c>
      <c r="Q219" s="367"/>
    </row>
    <row r="220" spans="1:17" s="366" customFormat="1" ht="15">
      <c r="A220" s="371" t="s">
        <v>90</v>
      </c>
      <c r="B220" s="371" t="s">
        <v>91</v>
      </c>
      <c r="C220" s="371" t="s">
        <v>113</v>
      </c>
      <c r="D220" s="359" t="s">
        <v>107</v>
      </c>
      <c r="E220" s="373" t="e">
        <f>+'Merluza común Artesanal'!#REF!</f>
        <v>#REF!</v>
      </c>
      <c r="F220" s="371" t="s">
        <v>95</v>
      </c>
      <c r="G220" s="371" t="s">
        <v>100</v>
      </c>
      <c r="H220" s="374">
        <f>'Merluza común Artesanal'!G202</f>
        <v>1.31</v>
      </c>
      <c r="I220" s="374">
        <f>'Merluza común Artesanal'!H202</f>
        <v>0</v>
      </c>
      <c r="J220" s="374">
        <f>'Merluza común Artesanal'!I202</f>
        <v>1.31</v>
      </c>
      <c r="K220" s="374">
        <f>'Merluza común Artesanal'!J202</f>
        <v>0.27</v>
      </c>
      <c r="L220" s="374">
        <f>'Merluza común Artesanal'!K202</f>
        <v>1.04</v>
      </c>
      <c r="M220" s="362">
        <f>'Merluza común Artesanal'!L202</f>
        <v>0.20610687022900764</v>
      </c>
      <c r="N220" s="350" t="str">
        <f>'Merluza común Artesanal'!M202</f>
        <v>-</v>
      </c>
      <c r="O220" s="504">
        <f>Resumen_año!$C$5</f>
        <v>43868</v>
      </c>
      <c r="P220" s="365">
        <v>2019</v>
      </c>
      <c r="Q220" s="367"/>
    </row>
    <row r="221" spans="1:17" ht="15.75" customHeight="1">
      <c r="A221" s="371" t="s">
        <v>90</v>
      </c>
      <c r="B221" s="371" t="s">
        <v>91</v>
      </c>
      <c r="C221" s="371" t="s">
        <v>113</v>
      </c>
      <c r="D221" s="359" t="s">
        <v>434</v>
      </c>
      <c r="E221" s="373" t="str">
        <f>+'Merluza común Artesanal'!E202</f>
        <v>EL PELICANO III (RPA 963242)</v>
      </c>
      <c r="F221" s="371" t="s">
        <v>101</v>
      </c>
      <c r="G221" s="371" t="s">
        <v>96</v>
      </c>
      <c r="H221" s="374">
        <f>'Merluza común Artesanal'!G203</f>
        <v>6.1340000000000003</v>
      </c>
      <c r="I221" s="374">
        <f>'Merluza común Artesanal'!H203</f>
        <v>0</v>
      </c>
      <c r="J221" s="374">
        <f>'Merluza común Artesanal'!I203</f>
        <v>7.1740000000000004</v>
      </c>
      <c r="K221" s="374">
        <f>'Merluza común Artesanal'!J203</f>
        <v>0</v>
      </c>
      <c r="L221" s="374">
        <f>'Merluza común Artesanal'!K203</f>
        <v>7.1740000000000004</v>
      </c>
      <c r="M221" s="362">
        <f>'Merluza común Artesanal'!L203</f>
        <v>0</v>
      </c>
      <c r="N221" s="350" t="str">
        <f>'Merluza común Artesanal'!M203</f>
        <v>-</v>
      </c>
      <c r="O221" s="504">
        <f>Resumen_año!$C$5</f>
        <v>43868</v>
      </c>
      <c r="P221" s="365">
        <v>2019</v>
      </c>
    </row>
    <row r="222" spans="1:17" s="366" customFormat="1" ht="15">
      <c r="A222" s="371" t="s">
        <v>90</v>
      </c>
      <c r="B222" s="371" t="s">
        <v>91</v>
      </c>
      <c r="C222" s="371" t="s">
        <v>113</v>
      </c>
      <c r="D222" s="359" t="s">
        <v>434</v>
      </c>
      <c r="E222" s="373" t="str">
        <f>+'Merluza común Artesanal'!E202</f>
        <v>EL PELICANO III (RPA 963242)</v>
      </c>
      <c r="F222" s="371" t="s">
        <v>97</v>
      </c>
      <c r="G222" s="371" t="s">
        <v>98</v>
      </c>
      <c r="H222" s="374">
        <f>'Merluza común Artesanal'!G204</f>
        <v>7.444</v>
      </c>
      <c r="I222" s="374">
        <f>'Merluza común Artesanal'!H204</f>
        <v>0</v>
      </c>
      <c r="J222" s="374">
        <f>'Merluza común Artesanal'!I204</f>
        <v>14.618</v>
      </c>
      <c r="K222" s="374">
        <f>'Merluza común Artesanal'!J204</f>
        <v>0</v>
      </c>
      <c r="L222" s="374">
        <f>'Merluza común Artesanal'!K204</f>
        <v>14.618</v>
      </c>
      <c r="M222" s="362">
        <f>'Merluza común Artesanal'!L204</f>
        <v>0</v>
      </c>
      <c r="N222" s="350" t="str">
        <f>'Merluza común Artesanal'!M204</f>
        <v>-</v>
      </c>
      <c r="O222" s="504">
        <f>Resumen_año!$C$5</f>
        <v>43868</v>
      </c>
      <c r="P222" s="365">
        <v>2019</v>
      </c>
      <c r="Q222" s="367"/>
    </row>
    <row r="223" spans="1:17" s="366" customFormat="1" ht="15">
      <c r="A223" s="371" t="s">
        <v>90</v>
      </c>
      <c r="B223" s="371" t="s">
        <v>91</v>
      </c>
      <c r="C223" s="371" t="s">
        <v>113</v>
      </c>
      <c r="D223" s="359" t="s">
        <v>434</v>
      </c>
      <c r="E223" s="373" t="str">
        <f>+'Merluza común Artesanal'!E202</f>
        <v>EL PELICANO III (RPA 963242)</v>
      </c>
      <c r="F223" s="371" t="s">
        <v>101</v>
      </c>
      <c r="G223" s="371" t="s">
        <v>98</v>
      </c>
      <c r="H223" s="374">
        <f>'Merluza común Artesanal'!N203</f>
        <v>0</v>
      </c>
      <c r="I223" s="374">
        <f>'Merluza común Artesanal'!O203</f>
        <v>0</v>
      </c>
      <c r="J223" s="374">
        <f>'Merluza común Artesanal'!P203</f>
        <v>0</v>
      </c>
      <c r="K223" s="374">
        <f>'Merluza común Artesanal'!Q203</f>
        <v>0</v>
      </c>
      <c r="L223" s="374" t="e">
        <f>'Merluza común Artesanal'!R203</f>
        <v>#DIV/0!</v>
      </c>
      <c r="M223" s="362" t="e">
        <f>'Merluza común Artesanal'!S203</f>
        <v>#DIV/0!</v>
      </c>
      <c r="N223" s="350" t="s">
        <v>262</v>
      </c>
      <c r="O223" s="504">
        <f>Resumen_año!$C$5</f>
        <v>43868</v>
      </c>
      <c r="P223" s="365">
        <v>2019</v>
      </c>
      <c r="Q223" s="367"/>
    </row>
    <row r="224" spans="1:17" s="366" customFormat="1" ht="15">
      <c r="A224" s="371" t="s">
        <v>90</v>
      </c>
      <c r="B224" s="371" t="s">
        <v>91</v>
      </c>
      <c r="C224" s="371" t="s">
        <v>113</v>
      </c>
      <c r="D224" s="359" t="s">
        <v>434</v>
      </c>
      <c r="E224" s="373" t="str">
        <f>+'Merluza común Artesanal'!E205</f>
        <v>EL VIEJO ROLA (RPA 966699)</v>
      </c>
      <c r="F224" s="371" t="s">
        <v>101</v>
      </c>
      <c r="G224" s="371" t="s">
        <v>96</v>
      </c>
      <c r="H224" s="374">
        <f>+'Merluza común Artesanal'!G206</f>
        <v>6.1349999999999998</v>
      </c>
      <c r="I224" s="374">
        <f>+'Merluza común Artesanal'!H206</f>
        <v>0</v>
      </c>
      <c r="J224" s="374">
        <f>+'Merluza común Artesanal'!I206</f>
        <v>6.1349999999999998</v>
      </c>
      <c r="K224" s="374">
        <f>+'Merluza común Artesanal'!J206</f>
        <v>0</v>
      </c>
      <c r="L224" s="374">
        <f>+'Merluza común Artesanal'!K206</f>
        <v>6.1349999999999998</v>
      </c>
      <c r="M224" s="362">
        <f>+'Merluza común Artesanal'!L206</f>
        <v>0</v>
      </c>
      <c r="N224" s="350" t="str">
        <f>+'Merluza común Artesanal'!M206</f>
        <v>-</v>
      </c>
      <c r="O224" s="504">
        <f>Resumen_año!$C$5</f>
        <v>43868</v>
      </c>
      <c r="P224" s="365">
        <v>2019</v>
      </c>
      <c r="Q224" s="367"/>
    </row>
    <row r="225" spans="1:17" s="366" customFormat="1" ht="15">
      <c r="A225" s="371" t="s">
        <v>90</v>
      </c>
      <c r="B225" s="371" t="s">
        <v>91</v>
      </c>
      <c r="C225" s="371" t="s">
        <v>113</v>
      </c>
      <c r="D225" s="359" t="s">
        <v>434</v>
      </c>
      <c r="E225" s="373" t="str">
        <f>+'Merluza común Artesanal'!E205</f>
        <v>EL VIEJO ROLA (RPA 966699)</v>
      </c>
      <c r="F225" s="371" t="s">
        <v>97</v>
      </c>
      <c r="G225" s="371" t="s">
        <v>98</v>
      </c>
      <c r="H225" s="374">
        <f>+'Merluza común Artesanal'!G207</f>
        <v>7.4450000000000003</v>
      </c>
      <c r="I225" s="374">
        <f>+'Merluza común Artesanal'!H207</f>
        <v>0</v>
      </c>
      <c r="J225" s="374">
        <f>+'Merluza común Artesanal'!I207</f>
        <v>13.58</v>
      </c>
      <c r="K225" s="374">
        <f>+'Merluza común Artesanal'!J207</f>
        <v>0</v>
      </c>
      <c r="L225" s="374">
        <f>+'Merluza común Artesanal'!K207</f>
        <v>13.58</v>
      </c>
      <c r="M225" s="362">
        <f>+'Merluza común Artesanal'!L207</f>
        <v>0</v>
      </c>
      <c r="N225" s="350" t="str">
        <f>+'Merluza común Artesanal'!M207</f>
        <v>-</v>
      </c>
      <c r="O225" s="504">
        <f>Resumen_año!$C$5</f>
        <v>43868</v>
      </c>
      <c r="P225" s="365">
        <v>2019</v>
      </c>
      <c r="Q225" s="367"/>
    </row>
    <row r="226" spans="1:17" s="366" customFormat="1" ht="15">
      <c r="A226" s="371" t="s">
        <v>90</v>
      </c>
      <c r="B226" s="371" t="s">
        <v>91</v>
      </c>
      <c r="C226" s="371" t="s">
        <v>113</v>
      </c>
      <c r="D226" s="359" t="s">
        <v>434</v>
      </c>
      <c r="E226" s="373" t="str">
        <f>+'Merluza común Artesanal'!E205</f>
        <v>EL VIEJO ROLA (RPA 966699)</v>
      </c>
      <c r="F226" s="371" t="s">
        <v>101</v>
      </c>
      <c r="G226" s="371" t="s">
        <v>98</v>
      </c>
      <c r="H226" s="374">
        <f>+'Merluza común Artesanal'!N206</f>
        <v>0</v>
      </c>
      <c r="I226" s="374">
        <f>+'Merluza común Artesanal'!O206</f>
        <v>0</v>
      </c>
      <c r="J226" s="374">
        <f>+'Merluza común Artesanal'!P206</f>
        <v>0</v>
      </c>
      <c r="K226" s="374">
        <f>+'Merluza común Artesanal'!Q206</f>
        <v>0</v>
      </c>
      <c r="L226" s="374" t="e">
        <f>+'Merluza común Artesanal'!R206</f>
        <v>#DIV/0!</v>
      </c>
      <c r="M226" s="362" t="e">
        <f>+'Merluza común Artesanal'!S206</f>
        <v>#DIV/0!</v>
      </c>
      <c r="N226" s="350" t="s">
        <v>262</v>
      </c>
      <c r="O226" s="504">
        <f>Resumen_año!$C$5</f>
        <v>43868</v>
      </c>
      <c r="P226" s="365">
        <v>2019</v>
      </c>
      <c r="Q226" s="367"/>
    </row>
    <row r="227" spans="1:17" s="366" customFormat="1" ht="15">
      <c r="A227" s="371" t="s">
        <v>90</v>
      </c>
      <c r="B227" s="371" t="s">
        <v>91</v>
      </c>
      <c r="C227" s="371" t="s">
        <v>113</v>
      </c>
      <c r="D227" s="359" t="s">
        <v>434</v>
      </c>
      <c r="E227" s="373" t="str">
        <f>+'Merluza común Artesanal'!E208</f>
        <v>KARINA ANDREA II (RPA 966887)</v>
      </c>
      <c r="F227" s="371" t="s">
        <v>101</v>
      </c>
      <c r="G227" s="371" t="s">
        <v>96</v>
      </c>
      <c r="H227" s="374">
        <f>+'Merluza común Artesanal'!G209</f>
        <v>6.1360000000000001</v>
      </c>
      <c r="I227" s="374">
        <f>+'Merluza común Artesanal'!H209</f>
        <v>0</v>
      </c>
      <c r="J227" s="374">
        <f>+'Merluza común Artesanal'!I209</f>
        <v>6.1360000000000001</v>
      </c>
      <c r="K227" s="374">
        <f>+'Merluza común Artesanal'!J209</f>
        <v>0</v>
      </c>
      <c r="L227" s="374">
        <f>+'Merluza común Artesanal'!K209</f>
        <v>6.1360000000000001</v>
      </c>
      <c r="M227" s="362">
        <f>+'Merluza común Artesanal'!L209</f>
        <v>0</v>
      </c>
      <c r="N227" s="350" t="str">
        <f>+'Merluza común Artesanal'!M209</f>
        <v>-</v>
      </c>
      <c r="O227" s="504">
        <f>Resumen_año!$C$5</f>
        <v>43868</v>
      </c>
      <c r="P227" s="365">
        <v>2019</v>
      </c>
      <c r="Q227" s="367"/>
    </row>
    <row r="228" spans="1:17" s="366" customFormat="1" ht="15">
      <c r="A228" s="371" t="s">
        <v>90</v>
      </c>
      <c r="B228" s="371" t="s">
        <v>91</v>
      </c>
      <c r="C228" s="371" t="s">
        <v>113</v>
      </c>
      <c r="D228" s="359" t="s">
        <v>434</v>
      </c>
      <c r="E228" s="373" t="str">
        <f>+'Merluza común Artesanal'!E208</f>
        <v>KARINA ANDREA II (RPA 966887)</v>
      </c>
      <c r="F228" s="371" t="s">
        <v>97</v>
      </c>
      <c r="G228" s="371" t="s">
        <v>98</v>
      </c>
      <c r="H228" s="374">
        <f>+'Merluza común Artesanal'!G210</f>
        <v>7.4459999999999997</v>
      </c>
      <c r="I228" s="374">
        <f>+'Merluza común Artesanal'!H210</f>
        <v>0</v>
      </c>
      <c r="J228" s="374">
        <f>+'Merluza común Artesanal'!I210</f>
        <v>13.582000000000001</v>
      </c>
      <c r="K228" s="374">
        <f>+'Merluza común Artesanal'!J210</f>
        <v>0</v>
      </c>
      <c r="L228" s="374">
        <f>+'Merluza común Artesanal'!K210</f>
        <v>13.582000000000001</v>
      </c>
      <c r="M228" s="362">
        <f>+'Merluza común Artesanal'!L210</f>
        <v>0</v>
      </c>
      <c r="N228" s="350" t="str">
        <f>+'Merluza común Artesanal'!M210</f>
        <v>-</v>
      </c>
      <c r="O228" s="504">
        <f>Resumen_año!$C$5</f>
        <v>43868</v>
      </c>
      <c r="P228" s="365">
        <v>2019</v>
      </c>
      <c r="Q228" s="367"/>
    </row>
    <row r="229" spans="1:17" s="366" customFormat="1" ht="15">
      <c r="A229" s="371" t="s">
        <v>90</v>
      </c>
      <c r="B229" s="371" t="s">
        <v>91</v>
      </c>
      <c r="C229" s="371" t="s">
        <v>113</v>
      </c>
      <c r="D229" s="359" t="s">
        <v>434</v>
      </c>
      <c r="E229" s="373" t="str">
        <f>+'Merluza común Artesanal'!E208</f>
        <v>KARINA ANDREA II (RPA 966887)</v>
      </c>
      <c r="F229" s="371" t="s">
        <v>101</v>
      </c>
      <c r="G229" s="371" t="s">
        <v>98</v>
      </c>
      <c r="H229" s="374">
        <f>+'Merluza común Artesanal'!N209</f>
        <v>0</v>
      </c>
      <c r="I229" s="374">
        <f>+'Merluza común Artesanal'!O209</f>
        <v>0</v>
      </c>
      <c r="J229" s="374">
        <f>+'Merluza común Artesanal'!P209</f>
        <v>0</v>
      </c>
      <c r="K229" s="374">
        <f>+'Merluza común Artesanal'!Q209</f>
        <v>0</v>
      </c>
      <c r="L229" s="374" t="e">
        <f>+'Merluza común Artesanal'!R209</f>
        <v>#DIV/0!</v>
      </c>
      <c r="M229" s="362" t="e">
        <f>+'Merluza común Artesanal'!S209</f>
        <v>#DIV/0!</v>
      </c>
      <c r="N229" s="350" t="s">
        <v>262</v>
      </c>
      <c r="O229" s="504">
        <f>Resumen_año!$C$5</f>
        <v>43868</v>
      </c>
      <c r="P229" s="365">
        <v>2019</v>
      </c>
      <c r="Q229" s="367"/>
    </row>
    <row r="230" spans="1:17" s="366" customFormat="1" ht="15">
      <c r="A230" s="371" t="s">
        <v>90</v>
      </c>
      <c r="B230" s="371" t="s">
        <v>91</v>
      </c>
      <c r="C230" s="371" t="s">
        <v>113</v>
      </c>
      <c r="D230" s="359" t="s">
        <v>434</v>
      </c>
      <c r="E230" s="373" t="str">
        <f>+'Merluza común Artesanal'!E211</f>
        <v>LOS CARRERA I (RPA 967344)</v>
      </c>
      <c r="F230" s="371" t="s">
        <v>101</v>
      </c>
      <c r="G230" s="371" t="s">
        <v>96</v>
      </c>
      <c r="H230" s="374">
        <f>+'Merluza común Artesanal'!G212</f>
        <v>6.1340000000000003</v>
      </c>
      <c r="I230" s="374">
        <f>+'Merluza común Artesanal'!H212</f>
        <v>0</v>
      </c>
      <c r="J230" s="374">
        <f>+'Merluza común Artesanal'!I212</f>
        <v>6.1340000000000003</v>
      </c>
      <c r="K230" s="374">
        <f>+'Merluza común Artesanal'!J212</f>
        <v>0</v>
      </c>
      <c r="L230" s="374">
        <f>+'Merluza común Artesanal'!K212</f>
        <v>6.1340000000000003</v>
      </c>
      <c r="M230" s="362">
        <f>+'Merluza común Artesanal'!L212</f>
        <v>0</v>
      </c>
      <c r="N230" s="350" t="str">
        <f>+'Merluza común Artesanal'!M212</f>
        <v>-</v>
      </c>
      <c r="O230" s="504">
        <f>Resumen_año!$C$5</f>
        <v>43868</v>
      </c>
      <c r="P230" s="365">
        <v>2019</v>
      </c>
      <c r="Q230" s="367"/>
    </row>
    <row r="231" spans="1:17" s="366" customFormat="1" ht="15">
      <c r="A231" s="371" t="s">
        <v>90</v>
      </c>
      <c r="B231" s="371" t="s">
        <v>91</v>
      </c>
      <c r="C231" s="371" t="s">
        <v>113</v>
      </c>
      <c r="D231" s="359" t="s">
        <v>434</v>
      </c>
      <c r="E231" s="373" t="str">
        <f>+'Merluza común Artesanal'!E211</f>
        <v>LOS CARRERA I (RPA 967344)</v>
      </c>
      <c r="F231" s="371" t="s">
        <v>97</v>
      </c>
      <c r="G231" s="371" t="s">
        <v>98</v>
      </c>
      <c r="H231" s="374">
        <f>+'Merluza común Artesanal'!G213</f>
        <v>7.4450000000000003</v>
      </c>
      <c r="I231" s="374">
        <f>+'Merluza común Artesanal'!H213</f>
        <v>0</v>
      </c>
      <c r="J231" s="374">
        <f>+'Merluza común Artesanal'!I213</f>
        <v>13.579000000000001</v>
      </c>
      <c r="K231" s="374">
        <f>+'Merluza común Artesanal'!J213</f>
        <v>0</v>
      </c>
      <c r="L231" s="374">
        <f>+'Merluza común Artesanal'!K213</f>
        <v>13.579000000000001</v>
      </c>
      <c r="M231" s="362">
        <f>+'Merluza común Artesanal'!L213</f>
        <v>0</v>
      </c>
      <c r="N231" s="350" t="str">
        <f>+'Merluza común Artesanal'!M213</f>
        <v>-</v>
      </c>
      <c r="O231" s="504">
        <f>Resumen_año!$C$5</f>
        <v>43868</v>
      </c>
      <c r="P231" s="365">
        <v>2019</v>
      </c>
      <c r="Q231" s="367"/>
    </row>
    <row r="232" spans="1:17" s="366" customFormat="1" ht="15">
      <c r="A232" s="371" t="s">
        <v>90</v>
      </c>
      <c r="B232" s="371" t="s">
        <v>91</v>
      </c>
      <c r="C232" s="371" t="s">
        <v>113</v>
      </c>
      <c r="D232" s="359" t="s">
        <v>434</v>
      </c>
      <c r="E232" s="373" t="str">
        <f>+'Merluza común Artesanal'!E211</f>
        <v>LOS CARRERA I (RPA 967344)</v>
      </c>
      <c r="F232" s="371" t="s">
        <v>101</v>
      </c>
      <c r="G232" s="371" t="s">
        <v>98</v>
      </c>
      <c r="H232" s="374">
        <f>+'Merluza común Artesanal'!N212</f>
        <v>0</v>
      </c>
      <c r="I232" s="374">
        <f>+'Merluza común Artesanal'!O212</f>
        <v>0</v>
      </c>
      <c r="J232" s="374">
        <f>+'Merluza común Artesanal'!P212</f>
        <v>0</v>
      </c>
      <c r="K232" s="374">
        <f>+'Merluza común Artesanal'!Q212</f>
        <v>0</v>
      </c>
      <c r="L232" s="374" t="e">
        <f>+'Merluza común Artesanal'!R212</f>
        <v>#DIV/0!</v>
      </c>
      <c r="M232" s="362" t="e">
        <f>+'Merluza común Artesanal'!S212</f>
        <v>#DIV/0!</v>
      </c>
      <c r="N232" s="350" t="s">
        <v>262</v>
      </c>
      <c r="O232" s="504">
        <f>Resumen_año!$C$5</f>
        <v>43868</v>
      </c>
      <c r="P232" s="365">
        <v>2019</v>
      </c>
      <c r="Q232" s="367"/>
    </row>
    <row r="233" spans="1:17" s="366" customFormat="1" ht="15">
      <c r="A233" s="371" t="s">
        <v>90</v>
      </c>
      <c r="B233" s="371" t="s">
        <v>91</v>
      </c>
      <c r="C233" s="371" t="s">
        <v>113</v>
      </c>
      <c r="D233" s="359" t="s">
        <v>434</v>
      </c>
      <c r="E233" s="373" t="str">
        <f>+'Merluza común Artesanal'!E214</f>
        <v>MARGAB II (RPA 967798)</v>
      </c>
      <c r="F233" s="371" t="s">
        <v>101</v>
      </c>
      <c r="G233" s="371" t="s">
        <v>96</v>
      </c>
      <c r="H233" s="374">
        <f>+'Merluza común Artesanal'!G215</f>
        <v>6.1340000000000003</v>
      </c>
      <c r="I233" s="374">
        <f>+'Merluza común Artesanal'!H215</f>
        <v>0</v>
      </c>
      <c r="J233" s="374">
        <f>+'Merluza común Artesanal'!I215</f>
        <v>6.1340000000000003</v>
      </c>
      <c r="K233" s="374">
        <f>+'Merluza común Artesanal'!J215</f>
        <v>0</v>
      </c>
      <c r="L233" s="374">
        <f>+'Merluza común Artesanal'!K215</f>
        <v>6.1340000000000003</v>
      </c>
      <c r="M233" s="362">
        <f>+'Merluza común Artesanal'!L215</f>
        <v>0</v>
      </c>
      <c r="N233" s="350" t="str">
        <f>+'Merluza común Artesanal'!M215</f>
        <v>-</v>
      </c>
      <c r="O233" s="504">
        <f>Resumen_año!$C$5</f>
        <v>43868</v>
      </c>
      <c r="P233" s="365">
        <v>2019</v>
      </c>
      <c r="Q233" s="367"/>
    </row>
    <row r="234" spans="1:17" s="366" customFormat="1" ht="15">
      <c r="A234" s="371" t="s">
        <v>90</v>
      </c>
      <c r="B234" s="371" t="s">
        <v>91</v>
      </c>
      <c r="C234" s="371" t="s">
        <v>113</v>
      </c>
      <c r="D234" s="359" t="s">
        <v>434</v>
      </c>
      <c r="E234" s="373" t="str">
        <f>+'Merluza común Artesanal'!E214</f>
        <v>MARGAB II (RPA 967798)</v>
      </c>
      <c r="F234" s="371" t="s">
        <v>97</v>
      </c>
      <c r="G234" s="371" t="s">
        <v>98</v>
      </c>
      <c r="H234" s="374">
        <f>+'Merluza común Artesanal'!G216</f>
        <v>7.444</v>
      </c>
      <c r="I234" s="374">
        <f>+'Merluza común Artesanal'!H216</f>
        <v>0</v>
      </c>
      <c r="J234" s="374">
        <f>+'Merluza común Artesanal'!I216</f>
        <v>13.577999999999999</v>
      </c>
      <c r="K234" s="374">
        <f>+'Merluza común Artesanal'!J216</f>
        <v>0</v>
      </c>
      <c r="L234" s="374">
        <f>+'Merluza común Artesanal'!K216</f>
        <v>13.577999999999999</v>
      </c>
      <c r="M234" s="362">
        <f>+'Merluza común Artesanal'!L216</f>
        <v>0</v>
      </c>
      <c r="N234" s="350" t="str">
        <f>+'Merluza común Artesanal'!M216</f>
        <v>-</v>
      </c>
      <c r="O234" s="504">
        <f>Resumen_año!$C$5</f>
        <v>43868</v>
      </c>
      <c r="P234" s="365">
        <v>2019</v>
      </c>
      <c r="Q234" s="367"/>
    </row>
    <row r="235" spans="1:17" s="366" customFormat="1" ht="15">
      <c r="A235" s="371" t="s">
        <v>90</v>
      </c>
      <c r="B235" s="371" t="s">
        <v>91</v>
      </c>
      <c r="C235" s="371" t="s">
        <v>113</v>
      </c>
      <c r="D235" s="359" t="s">
        <v>434</v>
      </c>
      <c r="E235" s="373" t="str">
        <f>+'Merluza común Artesanal'!E214</f>
        <v>MARGAB II (RPA 967798)</v>
      </c>
      <c r="F235" s="371" t="s">
        <v>101</v>
      </c>
      <c r="G235" s="371" t="s">
        <v>98</v>
      </c>
      <c r="H235" s="374">
        <f>+'Merluza común Artesanal'!N215</f>
        <v>0</v>
      </c>
      <c r="I235" s="374">
        <f>+'Merluza común Artesanal'!O215</f>
        <v>0</v>
      </c>
      <c r="J235" s="374">
        <f>+'Merluza común Artesanal'!P215</f>
        <v>0</v>
      </c>
      <c r="K235" s="374">
        <f>+'Merluza común Artesanal'!Q215</f>
        <v>0</v>
      </c>
      <c r="L235" s="374" t="e">
        <f>+'Merluza común Artesanal'!R215</f>
        <v>#DIV/0!</v>
      </c>
      <c r="M235" s="362" t="e">
        <f>+'Merluza común Artesanal'!S215</f>
        <v>#DIV/0!</v>
      </c>
      <c r="N235" s="350" t="s">
        <v>262</v>
      </c>
      <c r="O235" s="504">
        <f>Resumen_año!$C$5</f>
        <v>43868</v>
      </c>
      <c r="P235" s="365">
        <v>2019</v>
      </c>
      <c r="Q235" s="367"/>
    </row>
    <row r="236" spans="1:17" s="366" customFormat="1" ht="15">
      <c r="A236" s="371" t="s">
        <v>90</v>
      </c>
      <c r="B236" s="371" t="s">
        <v>91</v>
      </c>
      <c r="C236" s="371" t="s">
        <v>113</v>
      </c>
      <c r="D236" s="359" t="s">
        <v>434</v>
      </c>
      <c r="E236" s="373" t="str">
        <f>+'Merluza común Artesanal'!E217</f>
        <v>QUETZAL III (RPA 958072)</v>
      </c>
      <c r="F236" s="371" t="s">
        <v>101</v>
      </c>
      <c r="G236" s="371" t="s">
        <v>96</v>
      </c>
      <c r="H236" s="374">
        <f>+'Merluza común Artesanal'!G218</f>
        <v>6.1369999999999996</v>
      </c>
      <c r="I236" s="374">
        <f>+'Merluza común Artesanal'!H218</f>
        <v>0</v>
      </c>
      <c r="J236" s="374">
        <f>+'Merluza común Artesanal'!I218</f>
        <v>6.1369999999999996</v>
      </c>
      <c r="K236" s="374">
        <f>+'Merluza común Artesanal'!J218</f>
        <v>0</v>
      </c>
      <c r="L236" s="374">
        <f>+'Merluza común Artesanal'!K218</f>
        <v>6.1369999999999996</v>
      </c>
      <c r="M236" s="362">
        <f>+'Merluza común Artesanal'!L218</f>
        <v>0</v>
      </c>
      <c r="N236" s="350" t="str">
        <f>+'Merluza común Artesanal'!M218</f>
        <v>-</v>
      </c>
      <c r="O236" s="504">
        <f>Resumen_año!$C$5</f>
        <v>43868</v>
      </c>
      <c r="P236" s="365">
        <v>2019</v>
      </c>
      <c r="Q236" s="367"/>
    </row>
    <row r="237" spans="1:17" s="366" customFormat="1" ht="15">
      <c r="A237" s="371" t="s">
        <v>90</v>
      </c>
      <c r="B237" s="371" t="s">
        <v>91</v>
      </c>
      <c r="C237" s="371" t="s">
        <v>113</v>
      </c>
      <c r="D237" s="359" t="s">
        <v>434</v>
      </c>
      <c r="E237" s="373" t="str">
        <f>+'Merluza común Artesanal'!E217</f>
        <v>QUETZAL III (RPA 958072)</v>
      </c>
      <c r="F237" s="371" t="s">
        <v>97</v>
      </c>
      <c r="G237" s="371" t="s">
        <v>98</v>
      </c>
      <c r="H237" s="374">
        <f>+'Merluza común Artesanal'!G219</f>
        <v>7.4480000000000004</v>
      </c>
      <c r="I237" s="374">
        <f>+'Merluza común Artesanal'!H219</f>
        <v>0</v>
      </c>
      <c r="J237" s="374">
        <f>+'Merluza común Artesanal'!I219</f>
        <v>13.585000000000001</v>
      </c>
      <c r="K237" s="374">
        <f>+'Merluza común Artesanal'!J219</f>
        <v>0</v>
      </c>
      <c r="L237" s="374">
        <f>+'Merluza común Artesanal'!K219</f>
        <v>13.585000000000001</v>
      </c>
      <c r="M237" s="362">
        <f>+'Merluza común Artesanal'!L219</f>
        <v>0</v>
      </c>
      <c r="N237" s="350" t="str">
        <f>+'Merluza común Artesanal'!M219</f>
        <v>-</v>
      </c>
      <c r="O237" s="504">
        <f>Resumen_año!$C$5</f>
        <v>43868</v>
      </c>
      <c r="P237" s="365">
        <v>2019</v>
      </c>
      <c r="Q237" s="367"/>
    </row>
    <row r="238" spans="1:17" s="366" customFormat="1" ht="15">
      <c r="A238" s="371" t="s">
        <v>90</v>
      </c>
      <c r="B238" s="371" t="s">
        <v>91</v>
      </c>
      <c r="C238" s="371" t="s">
        <v>113</v>
      </c>
      <c r="D238" s="359" t="s">
        <v>434</v>
      </c>
      <c r="E238" s="373" t="str">
        <f>+'Merluza común Artesanal'!E217</f>
        <v>QUETZAL III (RPA 958072)</v>
      </c>
      <c r="F238" s="371" t="s">
        <v>101</v>
      </c>
      <c r="G238" s="371" t="s">
        <v>98</v>
      </c>
      <c r="H238" s="374">
        <f>+'Merluza común Artesanal'!N218</f>
        <v>0</v>
      </c>
      <c r="I238" s="374">
        <f>+'Merluza común Artesanal'!O218</f>
        <v>0</v>
      </c>
      <c r="J238" s="374">
        <f>+'Merluza común Artesanal'!P218</f>
        <v>0</v>
      </c>
      <c r="K238" s="374">
        <f>+'Merluza común Artesanal'!Q218</f>
        <v>0</v>
      </c>
      <c r="L238" s="374" t="e">
        <f>+'Merluza común Artesanal'!R218</f>
        <v>#DIV/0!</v>
      </c>
      <c r="M238" s="362" t="e">
        <f>+'Merluza común Artesanal'!S218</f>
        <v>#DIV/0!</v>
      </c>
      <c r="N238" s="350" t="s">
        <v>262</v>
      </c>
      <c r="O238" s="504">
        <f>Resumen_año!$C$5</f>
        <v>43868</v>
      </c>
      <c r="P238" s="365">
        <v>2019</v>
      </c>
      <c r="Q238" s="367"/>
    </row>
    <row r="239" spans="1:17" ht="15.75" customHeight="1">
      <c r="A239" s="371" t="s">
        <v>90</v>
      </c>
      <c r="B239" s="371" t="s">
        <v>91</v>
      </c>
      <c r="C239" s="371" t="s">
        <v>113</v>
      </c>
      <c r="D239" s="359" t="s">
        <v>107</v>
      </c>
      <c r="E239" s="368" t="e">
        <f>+'Merluza común Artesanal'!#REF!</f>
        <v>#REF!</v>
      </c>
      <c r="F239" s="371" t="s">
        <v>95</v>
      </c>
      <c r="G239" s="371" t="s">
        <v>100</v>
      </c>
      <c r="H239" s="374">
        <f>'Merluza común Artesanal'!G220</f>
        <v>1.31</v>
      </c>
      <c r="I239" s="374">
        <f>'Merluza común Artesanal'!H220</f>
        <v>0</v>
      </c>
      <c r="J239" s="374">
        <f>'Merluza común Artesanal'!I220</f>
        <v>1.31</v>
      </c>
      <c r="K239" s="374">
        <f>'Merluza común Artesanal'!J220</f>
        <v>0</v>
      </c>
      <c r="L239" s="374">
        <f>'Merluza común Artesanal'!K220</f>
        <v>1.31</v>
      </c>
      <c r="M239" s="362">
        <f>'Merluza común Artesanal'!L220</f>
        <v>0</v>
      </c>
      <c r="N239" s="350" t="str">
        <f>'Merluza común Artesanal'!M220</f>
        <v>-</v>
      </c>
      <c r="O239" s="504">
        <f>Resumen_año!$C$5</f>
        <v>43868</v>
      </c>
      <c r="P239" s="365">
        <v>2019</v>
      </c>
    </row>
    <row r="240" spans="1:17" ht="15.75" customHeight="1">
      <c r="A240" s="371" t="s">
        <v>90</v>
      </c>
      <c r="B240" s="371" t="s">
        <v>91</v>
      </c>
      <c r="C240" s="371" t="s">
        <v>113</v>
      </c>
      <c r="D240" s="359" t="s">
        <v>434</v>
      </c>
      <c r="E240" s="368" t="str">
        <f>+'Merluza común Artesanal'!E220</f>
        <v>ESMERALDA III (RPA 966210)</v>
      </c>
      <c r="F240" s="371" t="s">
        <v>101</v>
      </c>
      <c r="G240" s="371" t="s">
        <v>96</v>
      </c>
      <c r="H240" s="374">
        <f>'Merluza común Artesanal'!G221</f>
        <v>6.1319999999999997</v>
      </c>
      <c r="I240" s="374">
        <f>'Merluza común Artesanal'!H221</f>
        <v>0</v>
      </c>
      <c r="J240" s="374">
        <f>'Merluza común Artesanal'!I221</f>
        <v>7.4420000000000002</v>
      </c>
      <c r="K240" s="374">
        <f>'Merluza común Artesanal'!J221</f>
        <v>0</v>
      </c>
      <c r="L240" s="374">
        <f>'Merluza común Artesanal'!K221</f>
        <v>7.4420000000000002</v>
      </c>
      <c r="M240" s="362">
        <f>'Merluza común Artesanal'!L221</f>
        <v>0</v>
      </c>
      <c r="N240" s="350" t="str">
        <f>'Merluza común Artesanal'!M221</f>
        <v>-</v>
      </c>
      <c r="O240" s="504">
        <f>Resumen_año!$C$5</f>
        <v>43868</v>
      </c>
      <c r="P240" s="365">
        <v>2019</v>
      </c>
    </row>
    <row r="241" spans="1:16" ht="15.75" customHeight="1">
      <c r="A241" s="371" t="s">
        <v>90</v>
      </c>
      <c r="B241" s="371" t="s">
        <v>91</v>
      </c>
      <c r="C241" s="371" t="s">
        <v>113</v>
      </c>
      <c r="D241" s="359" t="s">
        <v>434</v>
      </c>
      <c r="E241" s="368" t="str">
        <f>+'Merluza común Artesanal'!E220</f>
        <v>ESMERALDA III (RPA 966210)</v>
      </c>
      <c r="F241" s="371" t="s">
        <v>97</v>
      </c>
      <c r="G241" s="371" t="s">
        <v>98</v>
      </c>
      <c r="H241" s="374">
        <f>'Merluza común Artesanal'!G222</f>
        <v>7.4420000000000002</v>
      </c>
      <c r="I241" s="374">
        <f>'Merluza común Artesanal'!H225</f>
        <v>0</v>
      </c>
      <c r="J241" s="374">
        <f>'Merluza común Artesanal'!I225</f>
        <v>13.58</v>
      </c>
      <c r="K241" s="374">
        <f>'Merluza común Artesanal'!J225</f>
        <v>0</v>
      </c>
      <c r="L241" s="374">
        <f>'Merluza común Artesanal'!K225</f>
        <v>13.58</v>
      </c>
      <c r="M241" s="362">
        <f>'Merluza común Artesanal'!L225</f>
        <v>0</v>
      </c>
      <c r="N241" s="350" t="str">
        <f>'Merluza común Artesanal'!M225</f>
        <v>-</v>
      </c>
      <c r="O241" s="504">
        <f>Resumen_año!$C$5</f>
        <v>43868</v>
      </c>
      <c r="P241" s="365">
        <v>2019</v>
      </c>
    </row>
    <row r="242" spans="1:16" ht="15.75" customHeight="1">
      <c r="A242" s="371" t="s">
        <v>90</v>
      </c>
      <c r="B242" s="371" t="s">
        <v>91</v>
      </c>
      <c r="C242" s="371" t="s">
        <v>113</v>
      </c>
      <c r="D242" s="359" t="s">
        <v>434</v>
      </c>
      <c r="E242" s="368" t="str">
        <f>+'Merluza común Artesanal'!E220</f>
        <v>ESMERALDA III (RPA 966210)</v>
      </c>
      <c r="F242" s="371" t="s">
        <v>101</v>
      </c>
      <c r="G242" s="371" t="s">
        <v>98</v>
      </c>
      <c r="H242" s="374">
        <f>'Merluza común Artesanal'!N221</f>
        <v>0</v>
      </c>
      <c r="I242" s="374">
        <f>'Merluza común Artesanal'!O221</f>
        <v>0</v>
      </c>
      <c r="J242" s="374">
        <f>'Merluza común Artesanal'!P221</f>
        <v>0</v>
      </c>
      <c r="K242" s="374">
        <f>'Merluza común Artesanal'!Q221</f>
        <v>0</v>
      </c>
      <c r="L242" s="374" t="e">
        <f>'Merluza común Artesanal'!R221</f>
        <v>#DIV/0!</v>
      </c>
      <c r="M242" s="362" t="e">
        <f>'Merluza común Artesanal'!S221</f>
        <v>#DIV/0!</v>
      </c>
      <c r="N242" s="350" t="s">
        <v>262</v>
      </c>
      <c r="O242" s="504">
        <f>Resumen_año!$C$5</f>
        <v>43868</v>
      </c>
      <c r="P242" s="365">
        <v>2019</v>
      </c>
    </row>
    <row r="243" spans="1:16" ht="15.75" customHeight="1">
      <c r="A243" s="371" t="s">
        <v>90</v>
      </c>
      <c r="B243" s="371" t="s">
        <v>91</v>
      </c>
      <c r="C243" s="371" t="s">
        <v>113</v>
      </c>
      <c r="D243" s="359" t="s">
        <v>434</v>
      </c>
      <c r="E243" s="368" t="str">
        <f>+'Merluza común Artesanal'!E223</f>
        <v>MERY (RPA 966143)</v>
      </c>
      <c r="F243" s="371" t="s">
        <v>101</v>
      </c>
      <c r="G243" s="371" t="s">
        <v>96</v>
      </c>
      <c r="H243" s="374">
        <f>+'Merluza común Artesanal'!G224</f>
        <v>6.1349999999999998</v>
      </c>
      <c r="I243" s="374">
        <f>+'Merluza común Artesanal'!H224</f>
        <v>0</v>
      </c>
      <c r="J243" s="374">
        <f>+'Merluza común Artesanal'!I224</f>
        <v>6.1349999999999998</v>
      </c>
      <c r="K243" s="374">
        <f>+'Merluza común Artesanal'!J224</f>
        <v>0</v>
      </c>
      <c r="L243" s="374">
        <f>+'Merluza común Artesanal'!K224</f>
        <v>6.1349999999999998</v>
      </c>
      <c r="M243" s="362">
        <f>+'Merluza común Artesanal'!L224</f>
        <v>0</v>
      </c>
      <c r="N243" s="350" t="str">
        <f>+'Merluza común Artesanal'!M224</f>
        <v>-</v>
      </c>
      <c r="O243" s="504">
        <f>Resumen_año!$C$5</f>
        <v>43868</v>
      </c>
      <c r="P243" s="365">
        <v>2019</v>
      </c>
    </row>
    <row r="244" spans="1:16" ht="15.75" customHeight="1">
      <c r="A244" s="371" t="s">
        <v>90</v>
      </c>
      <c r="B244" s="371" t="s">
        <v>91</v>
      </c>
      <c r="C244" s="371" t="s">
        <v>113</v>
      </c>
      <c r="D244" s="359" t="s">
        <v>434</v>
      </c>
      <c r="E244" s="368" t="str">
        <f>+'Merluza común Artesanal'!E223</f>
        <v>MERY (RPA 966143)</v>
      </c>
      <c r="F244" s="371" t="s">
        <v>97</v>
      </c>
      <c r="G244" s="371" t="s">
        <v>98</v>
      </c>
      <c r="H244" s="374">
        <f>+'Merluza común Artesanal'!G225</f>
        <v>7.4450000000000003</v>
      </c>
      <c r="I244" s="374">
        <f>+'Merluza común Artesanal'!H225</f>
        <v>0</v>
      </c>
      <c r="J244" s="374">
        <f>+'Merluza común Artesanal'!I225</f>
        <v>13.58</v>
      </c>
      <c r="K244" s="374">
        <f>+'Merluza común Artesanal'!J225</f>
        <v>0</v>
      </c>
      <c r="L244" s="374">
        <f>+'Merluza común Artesanal'!K225</f>
        <v>13.58</v>
      </c>
      <c r="M244" s="362">
        <f>+'Merluza común Artesanal'!L225</f>
        <v>0</v>
      </c>
      <c r="N244" s="350" t="str">
        <f>+'Merluza común Artesanal'!M225</f>
        <v>-</v>
      </c>
      <c r="O244" s="504">
        <f>Resumen_año!$C$5</f>
        <v>43868</v>
      </c>
      <c r="P244" s="365">
        <v>2019</v>
      </c>
    </row>
    <row r="245" spans="1:16" ht="15.75" customHeight="1">
      <c r="A245" s="371" t="s">
        <v>90</v>
      </c>
      <c r="B245" s="371" t="s">
        <v>91</v>
      </c>
      <c r="C245" s="371" t="s">
        <v>113</v>
      </c>
      <c r="D245" s="359" t="s">
        <v>434</v>
      </c>
      <c r="E245" s="368" t="str">
        <f>+'Merluza común Artesanal'!E223</f>
        <v>MERY (RPA 966143)</v>
      </c>
      <c r="F245" s="371" t="s">
        <v>101</v>
      </c>
      <c r="G245" s="371" t="s">
        <v>98</v>
      </c>
      <c r="H245" s="374">
        <f>+'Merluza común Artesanal'!N224</f>
        <v>0</v>
      </c>
      <c r="I245" s="374">
        <f>+'Merluza común Artesanal'!O224</f>
        <v>0</v>
      </c>
      <c r="J245" s="374">
        <f>+'Merluza común Artesanal'!P224</f>
        <v>0</v>
      </c>
      <c r="K245" s="374">
        <f>+'Merluza común Artesanal'!Q224</f>
        <v>0</v>
      </c>
      <c r="L245" s="374" t="e">
        <f>+'Merluza común Artesanal'!R224</f>
        <v>#DIV/0!</v>
      </c>
      <c r="M245" s="362" t="e">
        <f>+'Merluza común Artesanal'!S224</f>
        <v>#DIV/0!</v>
      </c>
      <c r="N245" s="350" t="s">
        <v>262</v>
      </c>
      <c r="O245" s="504">
        <f>Resumen_año!$C$5</f>
        <v>43868</v>
      </c>
      <c r="P245" s="365">
        <v>2019</v>
      </c>
    </row>
    <row r="246" spans="1:16" ht="15.75" customHeight="1">
      <c r="A246" s="371" t="s">
        <v>90</v>
      </c>
      <c r="B246" s="371" t="s">
        <v>91</v>
      </c>
      <c r="C246" s="371" t="s">
        <v>113</v>
      </c>
      <c r="D246" s="359" t="s">
        <v>434</v>
      </c>
      <c r="E246" s="368" t="e">
        <f>+'Merluza común Artesanal'!#REF!</f>
        <v>#REF!</v>
      </c>
      <c r="F246" s="371" t="s">
        <v>95</v>
      </c>
      <c r="G246" s="371" t="s">
        <v>100</v>
      </c>
      <c r="H246" s="374">
        <f>'Merluza común Artesanal'!G226</f>
        <v>1.31</v>
      </c>
      <c r="I246" s="374">
        <f>'Merluza común Artesanal'!H226</f>
        <v>0</v>
      </c>
      <c r="J246" s="374">
        <f>'Merluza común Artesanal'!I226</f>
        <v>1.31</v>
      </c>
      <c r="K246" s="374">
        <f>'Merluza común Artesanal'!J226</f>
        <v>1.7550000000000001</v>
      </c>
      <c r="L246" s="374">
        <f>'Merluza común Artesanal'!K226</f>
        <v>-0.44500000000000006</v>
      </c>
      <c r="M246" s="362">
        <f>'Merluza común Artesanal'!L226</f>
        <v>1.3396946564885497</v>
      </c>
      <c r="N246" s="350">
        <f>'Merluza común Artesanal'!M226</f>
        <v>43858</v>
      </c>
      <c r="O246" s="504">
        <f>Resumen_año!$C$5</f>
        <v>43868</v>
      </c>
      <c r="P246" s="365">
        <v>2019</v>
      </c>
    </row>
    <row r="247" spans="1:16" ht="15.75" customHeight="1">
      <c r="A247" s="371" t="s">
        <v>90</v>
      </c>
      <c r="B247" s="371" t="s">
        <v>91</v>
      </c>
      <c r="C247" s="371" t="s">
        <v>113</v>
      </c>
      <c r="D247" s="359" t="s">
        <v>434</v>
      </c>
      <c r="E247" s="368" t="str">
        <f>+'Merluza común Artesanal'!E226</f>
        <v>MARIA LUISA (RPA 965925)</v>
      </c>
      <c r="F247" s="371" t="s">
        <v>101</v>
      </c>
      <c r="G247" s="371" t="s">
        <v>96</v>
      </c>
      <c r="H247" s="374">
        <f>'Merluza común Artesanal'!G227</f>
        <v>6.1319999999999997</v>
      </c>
      <c r="I247" s="374">
        <f>'Merluza común Artesanal'!H227</f>
        <v>0</v>
      </c>
      <c r="J247" s="374">
        <f>'Merluza común Artesanal'!I227</f>
        <v>5.6869999999999994</v>
      </c>
      <c r="K247" s="374">
        <f>'Merluza común Artesanal'!J227</f>
        <v>0</v>
      </c>
      <c r="L247" s="374">
        <f>'Merluza común Artesanal'!K227</f>
        <v>5.6869999999999994</v>
      </c>
      <c r="M247" s="362">
        <f>'Merluza común Artesanal'!L227</f>
        <v>0</v>
      </c>
      <c r="N247" s="350" t="str">
        <f>'Merluza común Artesanal'!M227</f>
        <v>-</v>
      </c>
      <c r="O247" s="504">
        <f>Resumen_año!$C$5</f>
        <v>43868</v>
      </c>
      <c r="P247" s="365">
        <v>2019</v>
      </c>
    </row>
    <row r="248" spans="1:16" ht="15.75" customHeight="1">
      <c r="A248" s="371" t="s">
        <v>90</v>
      </c>
      <c r="B248" s="371" t="s">
        <v>91</v>
      </c>
      <c r="C248" s="371" t="s">
        <v>113</v>
      </c>
      <c r="D248" s="359" t="s">
        <v>434</v>
      </c>
      <c r="E248" s="368" t="str">
        <f>+'Merluza común Artesanal'!E226</f>
        <v>MARIA LUISA (RPA 965925)</v>
      </c>
      <c r="F248" s="371" t="s">
        <v>97</v>
      </c>
      <c r="G248" s="371" t="s">
        <v>98</v>
      </c>
      <c r="H248" s="374">
        <f>+'Merluza común Artesanal'!G228</f>
        <v>7.4420000000000002</v>
      </c>
      <c r="I248" s="374">
        <f>+'Merluza común Artesanal'!H228</f>
        <v>0</v>
      </c>
      <c r="J248" s="374">
        <f>+'Merluza común Artesanal'!I228</f>
        <v>13.129</v>
      </c>
      <c r="K248" s="374">
        <f>+'Merluza común Artesanal'!J228</f>
        <v>0</v>
      </c>
      <c r="L248" s="374">
        <f>+'Merluza común Artesanal'!K228</f>
        <v>13.129</v>
      </c>
      <c r="M248" s="362">
        <f>+'Merluza común Artesanal'!L228</f>
        <v>0</v>
      </c>
      <c r="N248" s="350" t="str">
        <f>+'Merluza común Artesanal'!M228</f>
        <v>-</v>
      </c>
      <c r="O248" s="504">
        <f>Resumen_año!$C$5</f>
        <v>43868</v>
      </c>
      <c r="P248" s="365">
        <v>2019</v>
      </c>
    </row>
    <row r="249" spans="1:16" ht="15.75" customHeight="1">
      <c r="A249" s="371" t="s">
        <v>90</v>
      </c>
      <c r="B249" s="371" t="s">
        <v>91</v>
      </c>
      <c r="C249" s="371" t="s">
        <v>113</v>
      </c>
      <c r="D249" s="359" t="s">
        <v>434</v>
      </c>
      <c r="E249" s="368" t="str">
        <f>+'Merluza común Artesanal'!E226</f>
        <v>MARIA LUISA (RPA 965925)</v>
      </c>
      <c r="F249" s="371" t="s">
        <v>101</v>
      </c>
      <c r="G249" s="371" t="s">
        <v>98</v>
      </c>
      <c r="H249" s="374">
        <f>'Merluza común Artesanal'!N227</f>
        <v>0</v>
      </c>
      <c r="I249" s="374">
        <f>'Merluza común Artesanal'!O227</f>
        <v>0</v>
      </c>
      <c r="J249" s="374">
        <f>'Merluza común Artesanal'!P227</f>
        <v>0</v>
      </c>
      <c r="K249" s="374">
        <f>'Merluza común Artesanal'!Q227</f>
        <v>0</v>
      </c>
      <c r="L249" s="374" t="e">
        <f>'Merluza común Artesanal'!R227</f>
        <v>#DIV/0!</v>
      </c>
      <c r="M249" s="362" t="e">
        <f>'Merluza común Artesanal'!S227</f>
        <v>#DIV/0!</v>
      </c>
      <c r="N249" s="350" t="s">
        <v>262</v>
      </c>
      <c r="O249" s="504">
        <f>Resumen_año!$C$5</f>
        <v>43868</v>
      </c>
      <c r="P249" s="365">
        <v>2019</v>
      </c>
    </row>
    <row r="250" spans="1:16" ht="15.75" customHeight="1">
      <c r="A250" s="371" t="s">
        <v>90</v>
      </c>
      <c r="B250" s="371" t="s">
        <v>91</v>
      </c>
      <c r="C250" s="371" t="s">
        <v>113</v>
      </c>
      <c r="D250" s="359" t="s">
        <v>434</v>
      </c>
      <c r="E250" s="368" t="str">
        <f>+'Merluza común Artesanal'!E229</f>
        <v>SAN PEDRO (RPA 913216)</v>
      </c>
      <c r="F250" s="371" t="s">
        <v>101</v>
      </c>
      <c r="G250" s="371" t="s">
        <v>96</v>
      </c>
      <c r="H250" s="374">
        <f>+'Merluza común Artesanal'!G230</f>
        <v>6.1360000000000001</v>
      </c>
      <c r="I250" s="374">
        <f>+'Merluza común Artesanal'!H230</f>
        <v>0</v>
      </c>
      <c r="J250" s="374">
        <f>+'Merluza común Artesanal'!I230</f>
        <v>6.1360000000000001</v>
      </c>
      <c r="K250" s="374">
        <f>+'Merluza común Artesanal'!J230</f>
        <v>0</v>
      </c>
      <c r="L250" s="374">
        <f>+'Merluza común Artesanal'!K230</f>
        <v>6.1360000000000001</v>
      </c>
      <c r="M250" s="362">
        <f>+'Merluza común Artesanal'!L230</f>
        <v>0</v>
      </c>
      <c r="N250" s="350" t="str">
        <f>+'Merluza común Artesanal'!M230</f>
        <v>-</v>
      </c>
      <c r="O250" s="504">
        <f>Resumen_año!$C$5</f>
        <v>43868</v>
      </c>
      <c r="P250" s="365">
        <v>2019</v>
      </c>
    </row>
    <row r="251" spans="1:16" ht="15.75" customHeight="1">
      <c r="A251" s="371" t="s">
        <v>90</v>
      </c>
      <c r="B251" s="371" t="s">
        <v>91</v>
      </c>
      <c r="C251" s="371" t="s">
        <v>113</v>
      </c>
      <c r="D251" s="359" t="s">
        <v>434</v>
      </c>
      <c r="E251" s="368" t="str">
        <f>+'Merluza común Artesanal'!E229</f>
        <v>SAN PEDRO (RPA 913216)</v>
      </c>
      <c r="F251" s="371" t="s">
        <v>97</v>
      </c>
      <c r="G251" s="371" t="s">
        <v>98</v>
      </c>
      <c r="H251" s="374">
        <f>+'Merluza común Artesanal'!G231</f>
        <v>7.4459999999999997</v>
      </c>
      <c r="I251" s="374">
        <f>+'Merluza común Artesanal'!H231</f>
        <v>0</v>
      </c>
      <c r="J251" s="374">
        <f>+'Merluza común Artesanal'!I231</f>
        <v>13.582000000000001</v>
      </c>
      <c r="K251" s="374">
        <f>+'Merluza común Artesanal'!J231</f>
        <v>0</v>
      </c>
      <c r="L251" s="374">
        <f>+'Merluza común Artesanal'!K231</f>
        <v>13.582000000000001</v>
      </c>
      <c r="M251" s="362">
        <f>+'Merluza común Artesanal'!L231</f>
        <v>0</v>
      </c>
      <c r="N251" s="350" t="str">
        <f>+'Merluza común Artesanal'!M231</f>
        <v>-</v>
      </c>
      <c r="O251" s="504">
        <f>Resumen_año!$C$5</f>
        <v>43868</v>
      </c>
      <c r="P251" s="365">
        <v>2019</v>
      </c>
    </row>
    <row r="252" spans="1:16" ht="15.75" customHeight="1">
      <c r="A252" s="371" t="s">
        <v>90</v>
      </c>
      <c r="B252" s="371" t="s">
        <v>91</v>
      </c>
      <c r="C252" s="371" t="s">
        <v>113</v>
      </c>
      <c r="D252" s="359" t="s">
        <v>434</v>
      </c>
      <c r="E252" s="368" t="str">
        <f>+'Merluza común Artesanal'!E229</f>
        <v>SAN PEDRO (RPA 913216)</v>
      </c>
      <c r="F252" s="371" t="s">
        <v>101</v>
      </c>
      <c r="G252" s="371" t="s">
        <v>98</v>
      </c>
      <c r="H252" s="374">
        <f>+'Merluza común Artesanal'!N230</f>
        <v>0</v>
      </c>
      <c r="I252" s="374">
        <f>+'Merluza común Artesanal'!O230</f>
        <v>0</v>
      </c>
      <c r="J252" s="374">
        <f>+'Merluza común Artesanal'!P230</f>
        <v>0</v>
      </c>
      <c r="K252" s="374">
        <f>+'Merluza común Artesanal'!Q230</f>
        <v>0</v>
      </c>
      <c r="L252" s="374" t="e">
        <f>+'Merluza común Artesanal'!R230</f>
        <v>#DIV/0!</v>
      </c>
      <c r="M252" s="362" t="e">
        <f>+'Merluza común Artesanal'!S230</f>
        <v>#DIV/0!</v>
      </c>
      <c r="N252" s="350" t="s">
        <v>262</v>
      </c>
      <c r="O252" s="504">
        <f>Resumen_año!$C$5</f>
        <v>43868</v>
      </c>
      <c r="P252" s="365">
        <v>2019</v>
      </c>
    </row>
    <row r="253" spans="1:16" ht="15.75" customHeight="1">
      <c r="A253" s="371" t="s">
        <v>90</v>
      </c>
      <c r="B253" s="371" t="s">
        <v>91</v>
      </c>
      <c r="C253" s="371" t="s">
        <v>113</v>
      </c>
      <c r="D253" s="359" t="s">
        <v>106</v>
      </c>
      <c r="E253" s="368" t="s">
        <v>410</v>
      </c>
      <c r="F253" s="371" t="s">
        <v>95</v>
      </c>
      <c r="G253" s="371" t="s">
        <v>96</v>
      </c>
      <c r="H253" s="374">
        <f>+'Merluza común Artesanal'!G233</f>
        <v>18.402000000000001</v>
      </c>
      <c r="I253" s="374">
        <f>+'Merluza común Artesanal'!H233</f>
        <v>0</v>
      </c>
      <c r="J253" s="374">
        <f>+'Merluza común Artesanal'!I233</f>
        <v>18.402000000000001</v>
      </c>
      <c r="K253" s="374">
        <f>+'Merluza común Artesanal'!J233</f>
        <v>0</v>
      </c>
      <c r="L253" s="374">
        <f>+'Merluza común Artesanal'!K233</f>
        <v>18.402000000000001</v>
      </c>
      <c r="M253" s="362">
        <f>+'Merluza común Artesanal'!L233</f>
        <v>0</v>
      </c>
      <c r="N253" s="350" t="str">
        <f>+'Merluza común Artesanal'!M233</f>
        <v>-</v>
      </c>
      <c r="O253" s="504">
        <f>Resumen_año!$C$5</f>
        <v>43868</v>
      </c>
      <c r="P253" s="365">
        <v>2019</v>
      </c>
    </row>
    <row r="254" spans="1:16" ht="15.75" customHeight="1">
      <c r="A254" s="371" t="s">
        <v>90</v>
      </c>
      <c r="B254" s="371" t="s">
        <v>91</v>
      </c>
      <c r="C254" s="371" t="s">
        <v>113</v>
      </c>
      <c r="D254" s="359" t="s">
        <v>106</v>
      </c>
      <c r="E254" s="368" t="s">
        <v>410</v>
      </c>
      <c r="F254" s="371" t="s">
        <v>97</v>
      </c>
      <c r="G254" s="371" t="s">
        <v>98</v>
      </c>
      <c r="H254" s="374">
        <f>'Merluza común Artesanal'!G234</f>
        <v>22.332999999999998</v>
      </c>
      <c r="I254" s="374">
        <f>'Merluza común Artesanal'!H234</f>
        <v>0</v>
      </c>
      <c r="J254" s="374">
        <f>'Merluza común Artesanal'!I234</f>
        <v>40.734999999999999</v>
      </c>
      <c r="K254" s="374">
        <f>'Merluza común Artesanal'!J234</f>
        <v>0</v>
      </c>
      <c r="L254" s="374">
        <f>'Merluza común Artesanal'!K234</f>
        <v>40.734999999999999</v>
      </c>
      <c r="M254" s="362">
        <f>'Merluza común Artesanal'!L234</f>
        <v>0</v>
      </c>
      <c r="N254" s="350" t="str">
        <f>'Merluza común Artesanal'!M234</f>
        <v>-</v>
      </c>
      <c r="O254" s="504">
        <f>Resumen_año!$C$5</f>
        <v>43868</v>
      </c>
      <c r="P254" s="365">
        <v>2019</v>
      </c>
    </row>
    <row r="255" spans="1:16" ht="15.75" customHeight="1">
      <c r="A255" s="371" t="s">
        <v>90</v>
      </c>
      <c r="B255" s="371" t="s">
        <v>91</v>
      </c>
      <c r="C255" s="371" t="s">
        <v>113</v>
      </c>
      <c r="D255" s="359" t="s">
        <v>106</v>
      </c>
      <c r="E255" s="368" t="s">
        <v>410</v>
      </c>
      <c r="F255" s="371" t="s">
        <v>95</v>
      </c>
      <c r="G255" s="371" t="s">
        <v>98</v>
      </c>
      <c r="H255" s="374">
        <f>+'Merluza común Artesanal'!N233</f>
        <v>0</v>
      </c>
      <c r="I255" s="374">
        <f>+'Merluza común Artesanal'!O233</f>
        <v>0</v>
      </c>
      <c r="J255" s="374">
        <f>+'Merluza común Artesanal'!P233</f>
        <v>0</v>
      </c>
      <c r="K255" s="374">
        <f>+'Merluza común Artesanal'!Q233</f>
        <v>0</v>
      </c>
      <c r="L255" s="374" t="e">
        <f>+'Merluza común Artesanal'!R233</f>
        <v>#DIV/0!</v>
      </c>
      <c r="M255" s="362" t="e">
        <f>+'Merluza común Artesanal'!S233</f>
        <v>#DIV/0!</v>
      </c>
      <c r="N255" s="350" t="s">
        <v>262</v>
      </c>
      <c r="O255" s="504">
        <f>Resumen_año!$C$5</f>
        <v>43868</v>
      </c>
      <c r="P255" s="365">
        <v>2019</v>
      </c>
    </row>
    <row r="256" spans="1:16" ht="15.75" customHeight="1">
      <c r="A256" s="371" t="s">
        <v>90</v>
      </c>
      <c r="B256" s="371" t="s">
        <v>91</v>
      </c>
      <c r="C256" s="371" t="s">
        <v>113</v>
      </c>
      <c r="D256" s="359" t="s">
        <v>92</v>
      </c>
      <c r="E256" s="368" t="s">
        <v>411</v>
      </c>
      <c r="F256" s="371" t="s">
        <v>94</v>
      </c>
      <c r="G256" s="371" t="s">
        <v>94</v>
      </c>
      <c r="H256" s="374">
        <f>+'Merluza común Artesanal'!G235</f>
        <v>44.015999999999998</v>
      </c>
      <c r="I256" s="374">
        <f>+'Merluza común Artesanal'!H235</f>
        <v>0</v>
      </c>
      <c r="J256" s="374">
        <f>+'Merluza común Artesanal'!I235</f>
        <v>44.015999999999998</v>
      </c>
      <c r="K256" s="374">
        <f>+'Merluza común Artesanal'!J235</f>
        <v>33.194999999999993</v>
      </c>
      <c r="L256" s="374">
        <f>+'Merluza común Artesanal'!K235</f>
        <v>10.821000000000005</v>
      </c>
      <c r="M256" s="362">
        <f>+'Merluza común Artesanal'!L235</f>
        <v>0.75415757906215908</v>
      </c>
      <c r="N256" s="350" t="str">
        <f>+'Merluza común Artesanal'!M235</f>
        <v>-</v>
      </c>
      <c r="O256" s="504">
        <f>Resumen_año!$C$5</f>
        <v>43868</v>
      </c>
      <c r="P256" s="365">
        <v>2019</v>
      </c>
    </row>
    <row r="257" spans="1:16" ht="15.75" customHeight="1">
      <c r="A257" s="371" t="s">
        <v>90</v>
      </c>
      <c r="B257" s="371" t="s">
        <v>91</v>
      </c>
      <c r="C257" s="371" t="s">
        <v>113</v>
      </c>
      <c r="D257" s="359" t="s">
        <v>107</v>
      </c>
      <c r="E257" s="368" t="str">
        <f>+'Merluza común Artesanal'!D235</f>
        <v>STI DE BUZOS Y PESCADORES ALGUEROS Y RAMOS AFINES PROA CENTRO DUAO RSU 07.02.0111 (ROA 433)</v>
      </c>
      <c r="F257" s="371" t="s">
        <v>95</v>
      </c>
      <c r="G257" s="371" t="s">
        <v>96</v>
      </c>
      <c r="H257" s="374">
        <f>+'Merluza común Artesanal'!G236</f>
        <v>206.077</v>
      </c>
      <c r="I257" s="374">
        <f>+'Merluza común Artesanal'!H236</f>
        <v>0</v>
      </c>
      <c r="J257" s="374">
        <f>+'Merluza común Artesanal'!I236</f>
        <v>216.898</v>
      </c>
      <c r="K257" s="374">
        <f>+'Merluza común Artesanal'!J236</f>
        <v>0</v>
      </c>
      <c r="L257" s="374">
        <f>+'Merluza común Artesanal'!K236</f>
        <v>216.898</v>
      </c>
      <c r="M257" s="362">
        <f>+'Merluza común Artesanal'!L236</f>
        <v>0</v>
      </c>
      <c r="N257" s="350" t="str">
        <f>+'Merluza común Artesanal'!M236</f>
        <v>-</v>
      </c>
      <c r="O257" s="504">
        <f>Resumen_año!$C$5</f>
        <v>43868</v>
      </c>
      <c r="P257" s="365">
        <v>2019</v>
      </c>
    </row>
    <row r="258" spans="1:16" ht="15.75" customHeight="1">
      <c r="A258" s="371" t="s">
        <v>90</v>
      </c>
      <c r="B258" s="371" t="s">
        <v>91</v>
      </c>
      <c r="C258" s="371" t="s">
        <v>113</v>
      </c>
      <c r="D258" s="359" t="s">
        <v>107</v>
      </c>
      <c r="E258" s="368" t="str">
        <f>+'Merluza común Artesanal'!D235</f>
        <v>STI DE BUZOS Y PESCADORES ALGUEROS Y RAMOS AFINES PROA CENTRO DUAO RSU 07.02.0111 (ROA 433)</v>
      </c>
      <c r="F258" s="371" t="s">
        <v>97</v>
      </c>
      <c r="G258" s="371" t="s">
        <v>98</v>
      </c>
      <c r="H258" s="374">
        <f>+'Merluza común Artesanal'!G237</f>
        <v>250.09399999999999</v>
      </c>
      <c r="I258" s="374">
        <f>+'Merluza común Artesanal'!H237</f>
        <v>0</v>
      </c>
      <c r="J258" s="374">
        <f>+'Merluza común Artesanal'!I237</f>
        <v>466.99199999999996</v>
      </c>
      <c r="K258" s="374">
        <f>+'Merluza común Artesanal'!J237</f>
        <v>0</v>
      </c>
      <c r="L258" s="374">
        <f>+'Merluza común Artesanal'!K237</f>
        <v>466.99199999999996</v>
      </c>
      <c r="M258" s="362">
        <f>+'Merluza común Artesanal'!L237</f>
        <v>0</v>
      </c>
      <c r="N258" s="350" t="str">
        <f>+'Merluza común Artesanal'!M237</f>
        <v>-</v>
      </c>
      <c r="O258" s="504">
        <f>Resumen_año!$C$5</f>
        <v>43868</v>
      </c>
      <c r="P258" s="365">
        <v>2019</v>
      </c>
    </row>
    <row r="259" spans="1:16" ht="15.75" customHeight="1">
      <c r="A259" s="371" t="s">
        <v>90</v>
      </c>
      <c r="B259" s="371" t="s">
        <v>91</v>
      </c>
      <c r="C259" s="371" t="s">
        <v>113</v>
      </c>
      <c r="D259" s="359" t="s">
        <v>107</v>
      </c>
      <c r="E259" s="368" t="str">
        <f>+'Merluza común Artesanal'!D235</f>
        <v>STI DE BUZOS Y PESCADORES ALGUEROS Y RAMOS AFINES PROA CENTRO DUAO RSU 07.02.0111 (ROA 433)</v>
      </c>
      <c r="F259" s="371" t="s">
        <v>95</v>
      </c>
      <c r="G259" s="371" t="s">
        <v>98</v>
      </c>
      <c r="H259" s="374">
        <f>+'Merluza común Artesanal'!N236</f>
        <v>0</v>
      </c>
      <c r="I259" s="374">
        <f>+'Merluza común Artesanal'!O236</f>
        <v>0</v>
      </c>
      <c r="J259" s="374">
        <f>+'Merluza común Artesanal'!P236</f>
        <v>0</v>
      </c>
      <c r="K259" s="374">
        <f>+'Merluza común Artesanal'!Q236</f>
        <v>0</v>
      </c>
      <c r="L259" s="374" t="e">
        <f>+'Merluza común Artesanal'!R236</f>
        <v>#DIV/0!</v>
      </c>
      <c r="M259" s="362" t="e">
        <f>+'Merluza común Artesanal'!S236</f>
        <v>#DIV/0!</v>
      </c>
      <c r="N259" s="350" t="s">
        <v>262</v>
      </c>
      <c r="O259" s="504">
        <f>Resumen_año!$C$5</f>
        <v>43868</v>
      </c>
      <c r="P259" s="365">
        <v>2019</v>
      </c>
    </row>
    <row r="260" spans="1:16" ht="15.75" customHeight="1">
      <c r="A260" s="371" t="s">
        <v>90</v>
      </c>
      <c r="B260" s="371" t="s">
        <v>91</v>
      </c>
      <c r="C260" s="371" t="s">
        <v>113</v>
      </c>
      <c r="D260" s="359" t="s">
        <v>107</v>
      </c>
      <c r="E260" s="368" t="str">
        <f>+'Merluza común Artesanal'!D238</f>
        <v>STI DE BUZOS Y PESCADORES ARTESANALES MAR BRAVA DE DUAO RSU 07.02.0116 (ROA 90214)</v>
      </c>
      <c r="F260" s="371" t="s">
        <v>95</v>
      </c>
      <c r="G260" s="371" t="s">
        <v>96</v>
      </c>
      <c r="H260" s="374">
        <f>+'Merluza común Artesanal'!G239</f>
        <v>369.21699999999998</v>
      </c>
      <c r="I260" s="374">
        <f>+'Merluza común Artesanal'!H239</f>
        <v>0</v>
      </c>
      <c r="J260" s="374">
        <f>+'Merluza común Artesanal'!I239</f>
        <v>376.2589999999999</v>
      </c>
      <c r="K260" s="374">
        <f>+'Merluza común Artesanal'!J239</f>
        <v>0</v>
      </c>
      <c r="L260" s="374">
        <f>+'Merluza común Artesanal'!K239</f>
        <v>376.2589999999999</v>
      </c>
      <c r="M260" s="362">
        <f>+'Merluza común Artesanal'!L239</f>
        <v>0</v>
      </c>
      <c r="N260" s="350" t="str">
        <f>+'Merluza común Artesanal'!M239</f>
        <v>-</v>
      </c>
      <c r="O260" s="504">
        <f>Resumen_año!$C$5</f>
        <v>43868</v>
      </c>
      <c r="P260" s="365">
        <v>2019</v>
      </c>
    </row>
    <row r="261" spans="1:16" ht="15.75" customHeight="1">
      <c r="A261" s="371" t="s">
        <v>90</v>
      </c>
      <c r="B261" s="371" t="s">
        <v>91</v>
      </c>
      <c r="C261" s="371" t="s">
        <v>113</v>
      </c>
      <c r="D261" s="359" t="s">
        <v>107</v>
      </c>
      <c r="E261" s="368" t="str">
        <f>+'Merluza común Artesanal'!D238</f>
        <v>STI DE BUZOS Y PESCADORES ARTESANALES MAR BRAVA DE DUAO RSU 07.02.0116 (ROA 90214)</v>
      </c>
      <c r="F261" s="371" t="s">
        <v>97</v>
      </c>
      <c r="G261" s="371" t="s">
        <v>98</v>
      </c>
      <c r="H261" s="374">
        <f>+'Merluza común Artesanal'!G240</f>
        <v>448.08</v>
      </c>
      <c r="I261" s="374">
        <f>+'Merluza común Artesanal'!H240</f>
        <v>0</v>
      </c>
      <c r="J261" s="374">
        <f>+'Merluza común Artesanal'!I240</f>
        <v>824.33899999999994</v>
      </c>
      <c r="K261" s="374">
        <f>+'Merluza común Artesanal'!J240</f>
        <v>0</v>
      </c>
      <c r="L261" s="374">
        <f>+'Merluza común Artesanal'!K240</f>
        <v>824.33899999999994</v>
      </c>
      <c r="M261" s="362">
        <f>+'Merluza común Artesanal'!L240</f>
        <v>0</v>
      </c>
      <c r="N261" s="350" t="str">
        <f>+'Merluza común Artesanal'!M240</f>
        <v>-</v>
      </c>
      <c r="O261" s="504">
        <f>Resumen_año!$C$5</f>
        <v>43868</v>
      </c>
      <c r="P261" s="365">
        <v>2019</v>
      </c>
    </row>
    <row r="262" spans="1:16" ht="15.75" customHeight="1">
      <c r="A262" s="371" t="s">
        <v>90</v>
      </c>
      <c r="B262" s="371" t="s">
        <v>91</v>
      </c>
      <c r="C262" s="371" t="s">
        <v>113</v>
      </c>
      <c r="D262" s="359" t="s">
        <v>107</v>
      </c>
      <c r="E262" s="368" t="str">
        <f>+'Merluza común Artesanal'!D238</f>
        <v>STI DE BUZOS Y PESCADORES ARTESANALES MAR BRAVA DE DUAO RSU 07.02.0116 (ROA 90214)</v>
      </c>
      <c r="F262" s="371" t="s">
        <v>95</v>
      </c>
      <c r="G262" s="371" t="s">
        <v>98</v>
      </c>
      <c r="H262" s="374">
        <f>+'Merluza común Artesanal'!N239</f>
        <v>0</v>
      </c>
      <c r="I262" s="374">
        <f>+'Merluza común Artesanal'!O239</f>
        <v>0</v>
      </c>
      <c r="J262" s="374">
        <f>+'Merluza común Artesanal'!P239</f>
        <v>0</v>
      </c>
      <c r="K262" s="374">
        <f>+'Merluza común Artesanal'!Q239</f>
        <v>0</v>
      </c>
      <c r="L262" s="374" t="e">
        <f>+'Merluza común Artesanal'!R239</f>
        <v>#DIV/0!</v>
      </c>
      <c r="M262" s="362" t="e">
        <f>+'Merluza común Artesanal'!S239</f>
        <v>#DIV/0!</v>
      </c>
      <c r="N262" s="350" t="s">
        <v>262</v>
      </c>
      <c r="O262" s="504">
        <f>Resumen_año!$C$5</f>
        <v>43868</v>
      </c>
      <c r="P262" s="365">
        <v>2019</v>
      </c>
    </row>
    <row r="263" spans="1:16" ht="15.75" customHeight="1">
      <c r="A263" s="371" t="s">
        <v>90</v>
      </c>
      <c r="B263" s="371" t="s">
        <v>91</v>
      </c>
      <c r="C263" s="371" t="s">
        <v>113</v>
      </c>
      <c r="D263" s="371" t="s">
        <v>107</v>
      </c>
      <c r="E263" s="365" t="str">
        <f>+'Merluza común Artesanal'!D241</f>
        <v>STI DE BUZOS Y PESCADORES ARTESANALES Y ACUICULTORES MATAQUITO DE LA PESCA RSU 07.02.0103</v>
      </c>
      <c r="F263" s="371" t="s">
        <v>95</v>
      </c>
      <c r="G263" s="371" t="s">
        <v>96</v>
      </c>
      <c r="H263" s="374">
        <f>'Merluza común Artesanal'!G242</f>
        <v>111.605</v>
      </c>
      <c r="I263" s="374">
        <f>'Merluza común Artesanal'!H242</f>
        <v>0</v>
      </c>
      <c r="J263" s="374">
        <f>'Merluza común Artesanal'!I242</f>
        <v>112.52000000000001</v>
      </c>
      <c r="K263" s="374">
        <f>'Merluza común Artesanal'!J242</f>
        <v>0.27</v>
      </c>
      <c r="L263" s="374">
        <f>'Merluza común Artesanal'!K242</f>
        <v>112.25000000000001</v>
      </c>
      <c r="M263" s="362">
        <f>'Merluza común Artesanal'!L242</f>
        <v>2.3995734091717029E-3</v>
      </c>
      <c r="N263" s="350" t="str">
        <f>'Merluza común Artesanal'!M242</f>
        <v>-</v>
      </c>
      <c r="O263" s="504">
        <f>Resumen_año!$C$5</f>
        <v>43868</v>
      </c>
      <c r="P263" s="365">
        <v>2019</v>
      </c>
    </row>
    <row r="264" spans="1:16" ht="15.75" customHeight="1">
      <c r="A264" s="371" t="s">
        <v>90</v>
      </c>
      <c r="B264" s="371" t="s">
        <v>91</v>
      </c>
      <c r="C264" s="371" t="s">
        <v>113</v>
      </c>
      <c r="D264" s="371" t="s">
        <v>107</v>
      </c>
      <c r="E264" s="365" t="str">
        <f>+'Merluza común Artesanal'!D241</f>
        <v>STI DE BUZOS Y PESCADORES ARTESANALES Y ACUICULTORES MATAQUITO DE LA PESCA RSU 07.02.0103</v>
      </c>
      <c r="F264" s="371" t="s">
        <v>97</v>
      </c>
      <c r="G264" s="371" t="s">
        <v>98</v>
      </c>
      <c r="H264" s="374">
        <f>'Merluza común Artesanal'!G243</f>
        <v>135.44300000000001</v>
      </c>
      <c r="I264" s="374">
        <f>'Merluza común Artesanal'!H243</f>
        <v>0</v>
      </c>
      <c r="J264" s="374">
        <f>'Merluza común Artesanal'!I243</f>
        <v>247.69300000000004</v>
      </c>
      <c r="K264" s="374">
        <f>'Merluza común Artesanal'!J243</f>
        <v>0</v>
      </c>
      <c r="L264" s="374">
        <f>'Merluza común Artesanal'!K243</f>
        <v>247.69300000000004</v>
      </c>
      <c r="M264" s="362">
        <f>'Merluza común Artesanal'!L243</f>
        <v>0</v>
      </c>
      <c r="N264" s="350" t="str">
        <f>'Merluza común Artesanal'!M243</f>
        <v>-</v>
      </c>
      <c r="O264" s="504">
        <f>Resumen_año!$C$5</f>
        <v>43868</v>
      </c>
      <c r="P264" s="365">
        <v>2019</v>
      </c>
    </row>
    <row r="265" spans="1:16" ht="15.75" customHeight="1">
      <c r="A265" s="371" t="s">
        <v>90</v>
      </c>
      <c r="B265" s="371" t="s">
        <v>91</v>
      </c>
      <c r="C265" s="371" t="s">
        <v>113</v>
      </c>
      <c r="D265" s="371" t="s">
        <v>107</v>
      </c>
      <c r="E265" s="365" t="str">
        <f>+'Merluza común Artesanal'!D241</f>
        <v>STI DE BUZOS Y PESCADORES ARTESANALES Y ACUICULTORES MATAQUITO DE LA PESCA RSU 07.02.0103</v>
      </c>
      <c r="F265" s="371" t="s">
        <v>95</v>
      </c>
      <c r="G265" s="371" t="s">
        <v>98</v>
      </c>
      <c r="H265" s="374">
        <f>'Merluza común Artesanal'!N242</f>
        <v>0</v>
      </c>
      <c r="I265" s="374">
        <f>'Merluza común Artesanal'!O242</f>
        <v>0</v>
      </c>
      <c r="J265" s="374">
        <f>'Merluza común Artesanal'!P242</f>
        <v>0</v>
      </c>
      <c r="K265" s="374">
        <f>'Merluza común Artesanal'!Q242</f>
        <v>0</v>
      </c>
      <c r="L265" s="374" t="e">
        <f>'Merluza común Artesanal'!R242</f>
        <v>#DIV/0!</v>
      </c>
      <c r="M265" s="362" t="e">
        <f>'Merluza común Artesanal'!S242</f>
        <v>#DIV/0!</v>
      </c>
      <c r="N265" s="350" t="s">
        <v>262</v>
      </c>
      <c r="O265" s="504">
        <f>Resumen_año!$C$5</f>
        <v>43868</v>
      </c>
      <c r="P265" s="365">
        <v>2019</v>
      </c>
    </row>
    <row r="266" spans="1:16" ht="15.75" customHeight="1">
      <c r="A266" s="371" t="s">
        <v>90</v>
      </c>
      <c r="B266" s="371" t="s">
        <v>91</v>
      </c>
      <c r="C266" s="371" t="s">
        <v>113</v>
      </c>
      <c r="D266" s="371" t="s">
        <v>107</v>
      </c>
      <c r="E266" s="365" t="e">
        <f>+'Merluza común Artesanal'!#REF!</f>
        <v>#REF!</v>
      </c>
      <c r="F266" s="371" t="s">
        <v>95</v>
      </c>
      <c r="G266" s="371" t="s">
        <v>100</v>
      </c>
      <c r="H266" s="374">
        <f>+'Merluza común Artesanal'!G244</f>
        <v>1.835</v>
      </c>
      <c r="I266" s="374">
        <f>+'Merluza común Artesanal'!H244</f>
        <v>0</v>
      </c>
      <c r="J266" s="374">
        <f>+'Merluza común Artesanal'!I244</f>
        <v>1.835</v>
      </c>
      <c r="K266" s="374">
        <f>+'Merluza común Artesanal'!J244</f>
        <v>1.8090000000000002</v>
      </c>
      <c r="L266" s="374">
        <f>+'Merluza común Artesanal'!K244</f>
        <v>2.5999999999999801E-2</v>
      </c>
      <c r="M266" s="362">
        <f>+'Merluza común Artesanal'!L244</f>
        <v>0.98583106267029985</v>
      </c>
      <c r="N266" s="350" t="str">
        <f>+'Merluza común Artesanal'!M244</f>
        <v>-</v>
      </c>
      <c r="O266" s="504">
        <f>Resumen_año!$C$5</f>
        <v>43868</v>
      </c>
      <c r="P266" s="365">
        <v>2019</v>
      </c>
    </row>
    <row r="267" spans="1:16" ht="15.75" customHeight="1">
      <c r="A267" s="371" t="s">
        <v>90</v>
      </c>
      <c r="B267" s="371" t="s">
        <v>91</v>
      </c>
      <c r="C267" s="371" t="s">
        <v>113</v>
      </c>
      <c r="D267" s="371" t="s">
        <v>434</v>
      </c>
      <c r="E267" s="365" t="str">
        <f>+'Merluza común Artesanal'!E244</f>
        <v>DEILYN I (RPA 961356)</v>
      </c>
      <c r="F267" s="371" t="s">
        <v>101</v>
      </c>
      <c r="G267" s="371" t="s">
        <v>96</v>
      </c>
      <c r="H267" s="374">
        <f>+'Merluza común Artesanal'!G245</f>
        <v>8.5890000000000004</v>
      </c>
      <c r="I267" s="374">
        <f>+'Merluza común Artesanal'!H245</f>
        <v>0</v>
      </c>
      <c r="J267" s="374">
        <f>+'Merluza común Artesanal'!I245</f>
        <v>8.6150000000000002</v>
      </c>
      <c r="K267" s="374">
        <f>+'Merluza común Artesanal'!J245</f>
        <v>0</v>
      </c>
      <c r="L267" s="374">
        <f>+'Merluza común Artesanal'!K245</f>
        <v>8.6150000000000002</v>
      </c>
      <c r="M267" s="362">
        <f>+'Merluza común Artesanal'!L245</f>
        <v>0</v>
      </c>
      <c r="N267" s="350" t="str">
        <f>+'Merluza común Artesanal'!M245</f>
        <v>-</v>
      </c>
      <c r="O267" s="504">
        <f>Resumen_año!$C$5</f>
        <v>43868</v>
      </c>
      <c r="P267" s="365">
        <v>2019</v>
      </c>
    </row>
    <row r="268" spans="1:16" ht="15.75" customHeight="1">
      <c r="A268" s="371" t="s">
        <v>90</v>
      </c>
      <c r="B268" s="371" t="s">
        <v>91</v>
      </c>
      <c r="C268" s="371" t="s">
        <v>113</v>
      </c>
      <c r="D268" s="371" t="s">
        <v>434</v>
      </c>
      <c r="E268" s="365" t="str">
        <f>+'Merluza común Artesanal'!E244</f>
        <v>DEILYN I (RPA 961356)</v>
      </c>
      <c r="F268" s="371" t="s">
        <v>97</v>
      </c>
      <c r="G268" s="371" t="s">
        <v>98</v>
      </c>
      <c r="H268" s="374">
        <f>+'Merluza común Artesanal'!G246</f>
        <v>10.423999999999999</v>
      </c>
      <c r="I268" s="374">
        <f>+'Merluza común Artesanal'!H246</f>
        <v>0</v>
      </c>
      <c r="J268" s="374">
        <f>+'Merluza común Artesanal'!I246</f>
        <v>19.039000000000001</v>
      </c>
      <c r="K268" s="374">
        <f>+'Merluza común Artesanal'!J246</f>
        <v>0</v>
      </c>
      <c r="L268" s="374">
        <f>+'Merluza común Artesanal'!K246</f>
        <v>19.039000000000001</v>
      </c>
      <c r="M268" s="362">
        <f>+'Merluza común Artesanal'!L246</f>
        <v>0</v>
      </c>
      <c r="N268" s="350" t="str">
        <f>+'Merluza común Artesanal'!M246</f>
        <v>-</v>
      </c>
      <c r="O268" s="504">
        <f>Resumen_año!$C$5</f>
        <v>43868</v>
      </c>
      <c r="P268" s="365">
        <v>2019</v>
      </c>
    </row>
    <row r="269" spans="1:16" ht="15.75" customHeight="1">
      <c r="A269" s="371" t="s">
        <v>90</v>
      </c>
      <c r="B269" s="371" t="s">
        <v>91</v>
      </c>
      <c r="C269" s="371" t="s">
        <v>113</v>
      </c>
      <c r="D269" s="371" t="s">
        <v>434</v>
      </c>
      <c r="E269" s="365" t="str">
        <f>+'Merluza común Artesanal'!E244</f>
        <v>DEILYN I (RPA 961356)</v>
      </c>
      <c r="F269" s="371" t="s">
        <v>101</v>
      </c>
      <c r="G269" s="371" t="s">
        <v>98</v>
      </c>
      <c r="H269" s="374">
        <f>'Merluza común Artesanal'!N245</f>
        <v>0</v>
      </c>
      <c r="I269" s="374">
        <f>'Merluza común Artesanal'!O245</f>
        <v>0</v>
      </c>
      <c r="J269" s="374">
        <f>'Merluza común Artesanal'!P245</f>
        <v>0</v>
      </c>
      <c r="K269" s="374">
        <f>'Merluza común Artesanal'!Q245</f>
        <v>0</v>
      </c>
      <c r="L269" s="374" t="e">
        <f>'Merluza común Artesanal'!R245</f>
        <v>#DIV/0!</v>
      </c>
      <c r="M269" s="362" t="e">
        <f>'Merluza común Artesanal'!S245</f>
        <v>#DIV/0!</v>
      </c>
      <c r="N269" s="350" t="s">
        <v>262</v>
      </c>
      <c r="O269" s="504">
        <f>Resumen_año!$C$5</f>
        <v>43868</v>
      </c>
      <c r="P269" s="365">
        <v>2019</v>
      </c>
    </row>
    <row r="270" spans="1:16" ht="15.75" customHeight="1">
      <c r="A270" s="371" t="s">
        <v>90</v>
      </c>
      <c r="B270" s="371" t="s">
        <v>91</v>
      </c>
      <c r="C270" s="371" t="s">
        <v>113</v>
      </c>
      <c r="D270" s="371" t="s">
        <v>434</v>
      </c>
      <c r="E270" s="365" t="str">
        <f>+'Merluza común Artesanal'!E247</f>
        <v>EL LOLO II (RPA 960360)</v>
      </c>
      <c r="F270" s="371" t="s">
        <v>101</v>
      </c>
      <c r="G270" s="371" t="s">
        <v>96</v>
      </c>
      <c r="H270" s="374">
        <f>+'Merluza común Artesanal'!G248</f>
        <v>8.5890000000000004</v>
      </c>
      <c r="I270" s="374">
        <f>+'Merluza común Artesanal'!H248</f>
        <v>0</v>
      </c>
      <c r="J270" s="374">
        <f>+'Merluza común Artesanal'!I248</f>
        <v>9.5590000000000011</v>
      </c>
      <c r="K270" s="374">
        <f>+'Merluza común Artesanal'!J248</f>
        <v>0</v>
      </c>
      <c r="L270" s="374">
        <f>+'Merluza común Artesanal'!K248</f>
        <v>9.5590000000000011</v>
      </c>
      <c r="M270" s="362">
        <f>+'Merluza común Artesanal'!L248</f>
        <v>0</v>
      </c>
      <c r="N270" s="350" t="str">
        <f>+'Merluza común Artesanal'!M248</f>
        <v>-</v>
      </c>
      <c r="O270" s="504">
        <f>Resumen_año!$C$5</f>
        <v>43868</v>
      </c>
      <c r="P270" s="365">
        <v>2019</v>
      </c>
    </row>
    <row r="271" spans="1:16" ht="15.75" customHeight="1">
      <c r="A271" s="371" t="s">
        <v>90</v>
      </c>
      <c r="B271" s="371" t="s">
        <v>91</v>
      </c>
      <c r="C271" s="371" t="s">
        <v>113</v>
      </c>
      <c r="D271" s="371" t="s">
        <v>434</v>
      </c>
      <c r="E271" s="365" t="str">
        <f>+'Merluza común Artesanal'!E247</f>
        <v>EL LOLO II (RPA 960360)</v>
      </c>
      <c r="F271" s="371" t="s">
        <v>97</v>
      </c>
      <c r="G271" s="371" t="s">
        <v>98</v>
      </c>
      <c r="H271" s="374">
        <f>+'Merluza común Artesanal'!G249</f>
        <v>10.423</v>
      </c>
      <c r="I271" s="374">
        <f>+'Merluza común Artesanal'!H249</f>
        <v>0</v>
      </c>
      <c r="J271" s="374">
        <f>+'Merluza común Artesanal'!I249</f>
        <v>19.981999999999999</v>
      </c>
      <c r="K271" s="374">
        <f>+'Merluza común Artesanal'!J249</f>
        <v>0</v>
      </c>
      <c r="L271" s="374">
        <f>+'Merluza común Artesanal'!K249</f>
        <v>19.981999999999999</v>
      </c>
      <c r="M271" s="362">
        <f>+'Merluza común Artesanal'!L249</f>
        <v>0</v>
      </c>
      <c r="N271" s="350" t="str">
        <f>+'Merluza común Artesanal'!M249</f>
        <v>-</v>
      </c>
      <c r="O271" s="504">
        <f>Resumen_año!$C$5</f>
        <v>43868</v>
      </c>
      <c r="P271" s="365">
        <v>2019</v>
      </c>
    </row>
    <row r="272" spans="1:16" ht="15.75" customHeight="1">
      <c r="A272" s="371" t="s">
        <v>90</v>
      </c>
      <c r="B272" s="371" t="s">
        <v>91</v>
      </c>
      <c r="C272" s="371" t="s">
        <v>113</v>
      </c>
      <c r="D272" s="371" t="s">
        <v>434</v>
      </c>
      <c r="E272" s="365" t="str">
        <f>+'Merluza común Artesanal'!E247</f>
        <v>EL LOLO II (RPA 960360)</v>
      </c>
      <c r="F272" s="371" t="s">
        <v>101</v>
      </c>
      <c r="G272" s="371" t="s">
        <v>98</v>
      </c>
      <c r="H272" s="374">
        <f>+'Merluza común Artesanal'!N248</f>
        <v>0</v>
      </c>
      <c r="I272" s="374">
        <f>+'Merluza común Artesanal'!O248</f>
        <v>0</v>
      </c>
      <c r="J272" s="374">
        <f>+'Merluza común Artesanal'!P248</f>
        <v>0</v>
      </c>
      <c r="K272" s="374">
        <f>+'Merluza común Artesanal'!Q248</f>
        <v>0</v>
      </c>
      <c r="L272" s="374" t="e">
        <f>+'Merluza común Artesanal'!R248</f>
        <v>#DIV/0!</v>
      </c>
      <c r="M272" s="362" t="e">
        <f>+'Merluza común Artesanal'!S248</f>
        <v>#DIV/0!</v>
      </c>
      <c r="N272" s="350" t="s">
        <v>262</v>
      </c>
      <c r="O272" s="504">
        <f>Resumen_año!$C$5</f>
        <v>43868</v>
      </c>
      <c r="P272" s="365">
        <v>2019</v>
      </c>
    </row>
    <row r="273" spans="1:16" ht="15.75" customHeight="1">
      <c r="A273" s="371" t="s">
        <v>90</v>
      </c>
      <c r="B273" s="371" t="s">
        <v>91</v>
      </c>
      <c r="C273" s="371" t="s">
        <v>113</v>
      </c>
      <c r="D273" s="371" t="s">
        <v>107</v>
      </c>
      <c r="E273" s="365" t="e">
        <f>+'Merluza común Artesanal'!#REF!</f>
        <v>#REF!</v>
      </c>
      <c r="F273" s="371" t="s">
        <v>95</v>
      </c>
      <c r="G273" s="371" t="s">
        <v>100</v>
      </c>
      <c r="H273" s="374">
        <f>+'Merluza común Artesanal'!G250</f>
        <v>1.833</v>
      </c>
      <c r="I273" s="374">
        <f>+'Merluza común Artesanal'!H250</f>
        <v>0</v>
      </c>
      <c r="J273" s="374">
        <f>+'Merluza común Artesanal'!I250</f>
        <v>1.833</v>
      </c>
      <c r="K273" s="374">
        <f>+'Merluza común Artesanal'!J250</f>
        <v>0.51300000000000001</v>
      </c>
      <c r="L273" s="374">
        <f>+'Merluza común Artesanal'!K250</f>
        <v>1.3199999999999998</v>
      </c>
      <c r="M273" s="362">
        <f>+'Merluza común Artesanal'!L250</f>
        <v>0.27986906710310966</v>
      </c>
      <c r="N273" s="350" t="str">
        <f>+'Merluza común Artesanal'!M250</f>
        <v>-</v>
      </c>
      <c r="O273" s="504">
        <f>Resumen_año!$C$5</f>
        <v>43868</v>
      </c>
      <c r="P273" s="365">
        <v>2019</v>
      </c>
    </row>
    <row r="274" spans="1:16" ht="15.75" customHeight="1">
      <c r="A274" s="371" t="s">
        <v>90</v>
      </c>
      <c r="B274" s="371" t="s">
        <v>91</v>
      </c>
      <c r="C274" s="371" t="s">
        <v>113</v>
      </c>
      <c r="D274" s="371" t="s">
        <v>434</v>
      </c>
      <c r="E274" s="365" t="str">
        <f>+'Merluza común Artesanal'!E250</f>
        <v>EL FANTASMA I (RPA 966603)</v>
      </c>
      <c r="F274" s="371" t="s">
        <v>101</v>
      </c>
      <c r="G274" s="371" t="s">
        <v>96</v>
      </c>
      <c r="H274" s="374">
        <f>+'Merluza común Artesanal'!G251</f>
        <v>8.5830000000000002</v>
      </c>
      <c r="I274" s="374">
        <f>+'Merluza común Artesanal'!H251</f>
        <v>0</v>
      </c>
      <c r="J274" s="374">
        <f>+'Merluza común Artesanal'!I251</f>
        <v>9.9030000000000005</v>
      </c>
      <c r="K274" s="374">
        <f>+'Merluza común Artesanal'!J251</f>
        <v>0</v>
      </c>
      <c r="L274" s="374">
        <f>+'Merluza común Artesanal'!K251</f>
        <v>9.9030000000000005</v>
      </c>
      <c r="M274" s="362">
        <f>+'Merluza común Artesanal'!L251</f>
        <v>0</v>
      </c>
      <c r="N274" s="350" t="str">
        <f>+'Merluza común Artesanal'!M251</f>
        <v>-</v>
      </c>
      <c r="O274" s="504">
        <f>Resumen_año!$C$5</f>
        <v>43868</v>
      </c>
      <c r="P274" s="365">
        <v>2019</v>
      </c>
    </row>
    <row r="275" spans="1:16" ht="15.75" customHeight="1">
      <c r="A275" s="371" t="s">
        <v>90</v>
      </c>
      <c r="B275" s="371" t="s">
        <v>91</v>
      </c>
      <c r="C275" s="371" t="s">
        <v>113</v>
      </c>
      <c r="D275" s="371" t="s">
        <v>434</v>
      </c>
      <c r="E275" s="365" t="str">
        <f>+'Merluza común Artesanal'!E250</f>
        <v>EL FANTASMA I (RPA 966603)</v>
      </c>
      <c r="F275" s="371" t="s">
        <v>97</v>
      </c>
      <c r="G275" s="371" t="s">
        <v>98</v>
      </c>
      <c r="H275" s="374">
        <f>+'Merluza común Artesanal'!G252</f>
        <v>10.417</v>
      </c>
      <c r="I275" s="374">
        <f>+'Merluza común Artesanal'!H252</f>
        <v>0</v>
      </c>
      <c r="J275" s="374">
        <f>+'Merluza común Artesanal'!I252</f>
        <v>20.32</v>
      </c>
      <c r="K275" s="374">
        <f>+'Merluza común Artesanal'!J252</f>
        <v>0</v>
      </c>
      <c r="L275" s="374">
        <f>+'Merluza común Artesanal'!K252</f>
        <v>20.32</v>
      </c>
      <c r="M275" s="362">
        <f>+'Merluza común Artesanal'!L252</f>
        <v>0</v>
      </c>
      <c r="N275" s="350" t="str">
        <f>+'Merluza común Artesanal'!M252</f>
        <v>-</v>
      </c>
      <c r="O275" s="504">
        <f>Resumen_año!$C$5</f>
        <v>43868</v>
      </c>
      <c r="P275" s="365">
        <v>2019</v>
      </c>
    </row>
    <row r="276" spans="1:16" ht="15.75" customHeight="1">
      <c r="A276" s="371" t="s">
        <v>90</v>
      </c>
      <c r="B276" s="371" t="s">
        <v>91</v>
      </c>
      <c r="C276" s="371" t="s">
        <v>113</v>
      </c>
      <c r="D276" s="371" t="s">
        <v>434</v>
      </c>
      <c r="E276" s="365" t="str">
        <f>+'Merluza común Artesanal'!E250</f>
        <v>EL FANTASMA I (RPA 966603)</v>
      </c>
      <c r="F276" s="371" t="s">
        <v>101</v>
      </c>
      <c r="G276" s="371" t="s">
        <v>98</v>
      </c>
      <c r="H276" s="374">
        <f>+'Merluza común Artesanal'!N251</f>
        <v>0</v>
      </c>
      <c r="I276" s="374">
        <f>+'Merluza común Artesanal'!O251</f>
        <v>0</v>
      </c>
      <c r="J276" s="374">
        <f>+'Merluza común Artesanal'!P251</f>
        <v>0</v>
      </c>
      <c r="K276" s="374">
        <f>+'Merluza común Artesanal'!Q251</f>
        <v>0</v>
      </c>
      <c r="L276" s="374" t="e">
        <f>+'Merluza común Artesanal'!R251</f>
        <v>#DIV/0!</v>
      </c>
      <c r="M276" s="362" t="e">
        <f>+'Merluza común Artesanal'!S251</f>
        <v>#DIV/0!</v>
      </c>
      <c r="N276" s="350" t="s">
        <v>262</v>
      </c>
      <c r="O276" s="504">
        <f>Resumen_año!$C$5</f>
        <v>43868</v>
      </c>
      <c r="P276" s="365">
        <v>2019</v>
      </c>
    </row>
    <row r="277" spans="1:16" ht="15.75" customHeight="1">
      <c r="A277" s="371" t="s">
        <v>90</v>
      </c>
      <c r="B277" s="371" t="s">
        <v>91</v>
      </c>
      <c r="C277" s="371" t="s">
        <v>113</v>
      </c>
      <c r="D277" s="371" t="s">
        <v>434</v>
      </c>
      <c r="E277" s="365" t="str">
        <f>+'Merluza común Artesanal'!E253</f>
        <v>SKORPIOS II (RPA 966149)</v>
      </c>
      <c r="F277" s="371" t="s">
        <v>101</v>
      </c>
      <c r="G277" s="371" t="s">
        <v>96</v>
      </c>
      <c r="H277" s="374">
        <f>+'Merluza común Artesanal'!G254</f>
        <v>8.5869999999999997</v>
      </c>
      <c r="I277" s="374">
        <f>+'Merluza común Artesanal'!H254</f>
        <v>0</v>
      </c>
      <c r="J277" s="374">
        <f>+'Merluza común Artesanal'!I254</f>
        <v>9.6649999999999991</v>
      </c>
      <c r="K277" s="374">
        <f>+'Merluza común Artesanal'!J254</f>
        <v>0</v>
      </c>
      <c r="L277" s="374">
        <f>+'Merluza común Artesanal'!K254</f>
        <v>9.6649999999999991</v>
      </c>
      <c r="M277" s="362">
        <f>+'Merluza común Artesanal'!L254</f>
        <v>0</v>
      </c>
      <c r="N277" s="350" t="str">
        <f>+'Merluza común Artesanal'!M254</f>
        <v>-</v>
      </c>
      <c r="O277" s="504">
        <f>Resumen_año!$C$5</f>
        <v>43868</v>
      </c>
      <c r="P277" s="365">
        <v>2019</v>
      </c>
    </row>
    <row r="278" spans="1:16" ht="15.75" customHeight="1">
      <c r="A278" s="371" t="s">
        <v>90</v>
      </c>
      <c r="B278" s="371" t="s">
        <v>91</v>
      </c>
      <c r="C278" s="371" t="s">
        <v>113</v>
      </c>
      <c r="D278" s="371" t="s">
        <v>434</v>
      </c>
      <c r="E278" s="365" t="str">
        <f>+'Merluza común Artesanal'!E253</f>
        <v>SKORPIOS II (RPA 966149)</v>
      </c>
      <c r="F278" s="371" t="s">
        <v>97</v>
      </c>
      <c r="G278" s="371" t="s">
        <v>98</v>
      </c>
      <c r="H278" s="374">
        <f>+'Merluza común Artesanal'!G255</f>
        <v>10.420999999999999</v>
      </c>
      <c r="I278" s="374">
        <f>+'Merluza común Artesanal'!H255</f>
        <v>0</v>
      </c>
      <c r="J278" s="374">
        <f>+'Merluza común Artesanal'!I255</f>
        <v>20.085999999999999</v>
      </c>
      <c r="K278" s="374">
        <f>+'Merluza común Artesanal'!J255</f>
        <v>0</v>
      </c>
      <c r="L278" s="374">
        <f>+'Merluza común Artesanal'!K255</f>
        <v>20.085999999999999</v>
      </c>
      <c r="M278" s="362">
        <f>+'Merluza común Artesanal'!L255</f>
        <v>0</v>
      </c>
      <c r="N278" s="350" t="str">
        <f>+'Merluza común Artesanal'!M255</f>
        <v>-</v>
      </c>
      <c r="O278" s="504">
        <f>Resumen_año!$C$5</f>
        <v>43868</v>
      </c>
      <c r="P278" s="365">
        <v>2019</v>
      </c>
    </row>
    <row r="279" spans="1:16" ht="16.5" customHeight="1">
      <c r="A279" s="371" t="s">
        <v>90</v>
      </c>
      <c r="B279" s="371" t="s">
        <v>91</v>
      </c>
      <c r="C279" s="371" t="s">
        <v>113</v>
      </c>
      <c r="D279" s="371" t="s">
        <v>107</v>
      </c>
      <c r="E279" s="365" t="str">
        <f>+'Merluza común Artesanal'!E253</f>
        <v>SKORPIOS II (RPA 966149)</v>
      </c>
      <c r="F279" s="371" t="s">
        <v>101</v>
      </c>
      <c r="G279" s="371" t="s">
        <v>98</v>
      </c>
      <c r="H279" s="374">
        <f>+'Merluza común Artesanal'!N254</f>
        <v>0</v>
      </c>
      <c r="I279" s="374">
        <f>+'Merluza común Artesanal'!O254</f>
        <v>0</v>
      </c>
      <c r="J279" s="374">
        <f>+'Merluza común Artesanal'!P254</f>
        <v>0</v>
      </c>
      <c r="K279" s="374">
        <f>+'Merluza común Artesanal'!Q254</f>
        <v>0</v>
      </c>
      <c r="L279" s="374" t="e">
        <f>+'Merluza común Artesanal'!R254</f>
        <v>#DIV/0!</v>
      </c>
      <c r="M279" s="362" t="e">
        <f>+'Merluza común Artesanal'!S254</f>
        <v>#DIV/0!</v>
      </c>
      <c r="N279" s="350" t="s">
        <v>262</v>
      </c>
      <c r="O279" s="504">
        <f>Resumen_año!$C$5</f>
        <v>43868</v>
      </c>
      <c r="P279" s="365">
        <v>2019</v>
      </c>
    </row>
    <row r="280" spans="1:16" ht="15.75" customHeight="1">
      <c r="A280" s="371" t="s">
        <v>90</v>
      </c>
      <c r="B280" s="371" t="s">
        <v>91</v>
      </c>
      <c r="C280" s="371" t="s">
        <v>113</v>
      </c>
      <c r="D280" s="371" t="s">
        <v>106</v>
      </c>
      <c r="E280" s="371" t="str">
        <f>+'Merluza común Artesanal'!D256</f>
        <v>RESIDUAL NORTE II</v>
      </c>
      <c r="F280" s="371" t="s">
        <v>95</v>
      </c>
      <c r="G280" s="371" t="s">
        <v>96</v>
      </c>
      <c r="H280" s="374">
        <f>+'Merluza común Artesanal'!G257</f>
        <v>34.325000000000003</v>
      </c>
      <c r="I280" s="374">
        <f>+'Merluza común Artesanal'!H257</f>
        <v>0</v>
      </c>
      <c r="J280" s="374">
        <f>+'Merluza común Artesanal'!I257</f>
        <v>35.285000000000004</v>
      </c>
      <c r="K280" s="374">
        <f>+'Merluza común Artesanal'!J257</f>
        <v>0</v>
      </c>
      <c r="L280" s="374">
        <f>+'Merluza común Artesanal'!K257</f>
        <v>35.285000000000004</v>
      </c>
      <c r="M280" s="362">
        <f>+'Merluza común Artesanal'!L257</f>
        <v>0</v>
      </c>
      <c r="N280" s="350" t="str">
        <f>+'Merluza común Artesanal'!M257</f>
        <v>-</v>
      </c>
      <c r="O280" s="504">
        <f>Resumen_año!$C$5</f>
        <v>43868</v>
      </c>
      <c r="P280" s="365">
        <v>2019</v>
      </c>
    </row>
    <row r="281" spans="1:16" ht="15.75" customHeight="1">
      <c r="A281" s="371" t="s">
        <v>90</v>
      </c>
      <c r="B281" s="371" t="s">
        <v>91</v>
      </c>
      <c r="C281" s="371" t="s">
        <v>113</v>
      </c>
      <c r="D281" s="371" t="s">
        <v>106</v>
      </c>
      <c r="E281" s="371" t="str">
        <f>+'Merluza común Artesanal'!D256</f>
        <v>RESIDUAL NORTE II</v>
      </c>
      <c r="F281" s="371" t="s">
        <v>97</v>
      </c>
      <c r="G281" s="371" t="s">
        <v>98</v>
      </c>
      <c r="H281" s="374">
        <f>+'Merluza común Artesanal'!G258</f>
        <v>41.655000000000001</v>
      </c>
      <c r="I281" s="374">
        <f>+'Merluza común Artesanal'!H258</f>
        <v>0</v>
      </c>
      <c r="J281" s="374">
        <f>+'Merluza común Artesanal'!I258</f>
        <v>76.94</v>
      </c>
      <c r="K281" s="374">
        <f>+'Merluza común Artesanal'!J258</f>
        <v>0</v>
      </c>
      <c r="L281" s="374">
        <f>+'Merluza común Artesanal'!K258</f>
        <v>76.94</v>
      </c>
      <c r="M281" s="362">
        <f>+'Merluza común Artesanal'!L258</f>
        <v>0</v>
      </c>
      <c r="N281" s="350" t="str">
        <f>+'Merluza común Artesanal'!M258</f>
        <v>-</v>
      </c>
      <c r="O281" s="504">
        <f>Resumen_año!$C$5</f>
        <v>43868</v>
      </c>
      <c r="P281" s="365">
        <v>2019</v>
      </c>
    </row>
    <row r="282" spans="1:16" ht="15.75" customHeight="1">
      <c r="A282" s="371" t="s">
        <v>90</v>
      </c>
      <c r="B282" s="371" t="s">
        <v>91</v>
      </c>
      <c r="C282" s="371" t="s">
        <v>113</v>
      </c>
      <c r="D282" s="371" t="s">
        <v>106</v>
      </c>
      <c r="E282" s="371" t="str">
        <f>+'Merluza común Artesanal'!D256</f>
        <v>RESIDUAL NORTE II</v>
      </c>
      <c r="F282" s="371" t="s">
        <v>95</v>
      </c>
      <c r="G282" s="371" t="s">
        <v>98</v>
      </c>
      <c r="H282" s="374">
        <f>+'Merluza común Artesanal'!N257</f>
        <v>0</v>
      </c>
      <c r="I282" s="374">
        <f>+'Merluza común Artesanal'!O257</f>
        <v>0</v>
      </c>
      <c r="J282" s="374">
        <f>+'Merluza común Artesanal'!P257</f>
        <v>0</v>
      </c>
      <c r="K282" s="374">
        <f>+'Merluza común Artesanal'!Q257</f>
        <v>0</v>
      </c>
      <c r="L282" s="374" t="e">
        <f>+'Merluza común Artesanal'!R257</f>
        <v>#DIV/0!</v>
      </c>
      <c r="M282" s="362" t="e">
        <f>+'Merluza común Artesanal'!S257</f>
        <v>#DIV/0!</v>
      </c>
      <c r="N282" s="350" t="s">
        <v>262</v>
      </c>
      <c r="O282" s="504">
        <f>Resumen_año!$C$5</f>
        <v>43868</v>
      </c>
      <c r="P282" s="365">
        <v>2019</v>
      </c>
    </row>
    <row r="283" spans="1:16" ht="15.75" customHeight="1">
      <c r="A283" s="371" t="s">
        <v>90</v>
      </c>
      <c r="B283" s="371" t="s">
        <v>91</v>
      </c>
      <c r="C283" s="371" t="s">
        <v>113</v>
      </c>
      <c r="D283" s="365" t="s">
        <v>92</v>
      </c>
      <c r="E283" s="365" t="e">
        <f>+'Merluza común Artesanal'!#REF!</f>
        <v>#REF!</v>
      </c>
      <c r="F283" s="371" t="s">
        <v>94</v>
      </c>
      <c r="G283" s="371" t="s">
        <v>94</v>
      </c>
      <c r="H283" s="374" t="e">
        <f>+'Merluza común Artesanal'!#REF!</f>
        <v>#REF!</v>
      </c>
      <c r="I283" s="374" t="e">
        <f>+'Merluza común Artesanal'!#REF!</f>
        <v>#REF!</v>
      </c>
      <c r="J283" s="374" t="e">
        <f>+'Merluza común Artesanal'!#REF!</f>
        <v>#REF!</v>
      </c>
      <c r="K283" s="374" t="e">
        <f>+'Merluza común Artesanal'!#REF!</f>
        <v>#REF!</v>
      </c>
      <c r="L283" s="374" t="e">
        <f>+'Merluza común Artesanal'!#REF!</f>
        <v>#REF!</v>
      </c>
      <c r="M283" s="362" t="e">
        <f>+'Merluza común Artesanal'!#REF!</f>
        <v>#REF!</v>
      </c>
      <c r="N283" s="350" t="e">
        <f>+'Merluza común Artesanal'!#REF!</f>
        <v>#REF!</v>
      </c>
      <c r="O283" s="504">
        <f>Resumen_año!$C$5</f>
        <v>43868</v>
      </c>
      <c r="P283" s="365">
        <v>2019</v>
      </c>
    </row>
    <row r="284" spans="1:16" ht="15.75" customHeight="1">
      <c r="A284" s="371" t="s">
        <v>90</v>
      </c>
      <c r="B284" s="371" t="s">
        <v>91</v>
      </c>
      <c r="C284" s="371" t="s">
        <v>113</v>
      </c>
      <c r="D284" s="365" t="s">
        <v>92</v>
      </c>
      <c r="E284" s="365" t="e">
        <f>+'Merluza común Artesanal'!#REF!</f>
        <v>#REF!</v>
      </c>
      <c r="F284" s="371" t="s">
        <v>95</v>
      </c>
      <c r="G284" s="371" t="s">
        <v>96</v>
      </c>
      <c r="H284" s="374" t="e">
        <f>+'Merluza común Artesanal'!#REF!</f>
        <v>#REF!</v>
      </c>
      <c r="I284" s="374" t="e">
        <f>+'Merluza común Artesanal'!#REF!</f>
        <v>#REF!</v>
      </c>
      <c r="J284" s="374" t="e">
        <f>+'Merluza común Artesanal'!#REF!</f>
        <v>#REF!</v>
      </c>
      <c r="K284" s="374" t="e">
        <f>+'Merluza común Artesanal'!#REF!</f>
        <v>#REF!</v>
      </c>
      <c r="L284" s="374" t="e">
        <f>+'Merluza común Artesanal'!#REF!</f>
        <v>#REF!</v>
      </c>
      <c r="M284" s="362" t="e">
        <f>+'Merluza común Artesanal'!#REF!</f>
        <v>#REF!</v>
      </c>
      <c r="N284" s="350" t="e">
        <f>+'Merluza común Artesanal'!#REF!</f>
        <v>#REF!</v>
      </c>
      <c r="O284" s="504">
        <f>Resumen_año!$C$5</f>
        <v>43868</v>
      </c>
      <c r="P284" s="365">
        <v>2019</v>
      </c>
    </row>
    <row r="285" spans="1:16" ht="15.75" customHeight="1">
      <c r="A285" s="371" t="s">
        <v>90</v>
      </c>
      <c r="B285" s="371" t="s">
        <v>91</v>
      </c>
      <c r="C285" s="371" t="s">
        <v>113</v>
      </c>
      <c r="D285" s="365" t="s">
        <v>92</v>
      </c>
      <c r="E285" s="365" t="e">
        <f>+'Merluza común Artesanal'!#REF!</f>
        <v>#REF!</v>
      </c>
      <c r="F285" s="371" t="s">
        <v>97</v>
      </c>
      <c r="G285" s="371" t="s">
        <v>98</v>
      </c>
      <c r="H285" s="374" t="e">
        <f>'Merluza común Artesanal'!#REF!</f>
        <v>#REF!</v>
      </c>
      <c r="I285" s="374" t="e">
        <f>'Merluza común Artesanal'!#REF!</f>
        <v>#REF!</v>
      </c>
      <c r="J285" s="374" t="e">
        <f>'Merluza común Artesanal'!#REF!</f>
        <v>#REF!</v>
      </c>
      <c r="K285" s="374" t="e">
        <f>'Merluza común Artesanal'!#REF!</f>
        <v>#REF!</v>
      </c>
      <c r="L285" s="374" t="e">
        <f>'Merluza común Artesanal'!#REF!</f>
        <v>#REF!</v>
      </c>
      <c r="M285" s="362" t="e">
        <f>'Merluza común Artesanal'!#REF!</f>
        <v>#REF!</v>
      </c>
      <c r="N285" s="350" t="e">
        <f>'Merluza común Artesanal'!#REF!</f>
        <v>#REF!</v>
      </c>
      <c r="O285" s="504">
        <f>Resumen_año!$C$5</f>
        <v>43868</v>
      </c>
      <c r="P285" s="365">
        <v>2019</v>
      </c>
    </row>
    <row r="286" spans="1:16" ht="15.75" customHeight="1">
      <c r="A286" s="371" t="s">
        <v>90</v>
      </c>
      <c r="B286" s="371" t="s">
        <v>91</v>
      </c>
      <c r="C286" s="371" t="s">
        <v>113</v>
      </c>
      <c r="D286" s="365" t="s">
        <v>92</v>
      </c>
      <c r="E286" s="365" t="e">
        <f>+'Merluza común Artesanal'!#REF!</f>
        <v>#REF!</v>
      </c>
      <c r="F286" s="371" t="s">
        <v>94</v>
      </c>
      <c r="G286" s="371" t="s">
        <v>98</v>
      </c>
      <c r="H286" s="374" t="e">
        <f>+'Merluza común Artesanal'!#REF!</f>
        <v>#REF!</v>
      </c>
      <c r="I286" s="374" t="e">
        <f>+'Merluza común Artesanal'!#REF!</f>
        <v>#REF!</v>
      </c>
      <c r="J286" s="374" t="e">
        <f>+'Merluza común Artesanal'!#REF!</f>
        <v>#REF!</v>
      </c>
      <c r="K286" s="374" t="e">
        <f>+'Merluza común Artesanal'!#REF!</f>
        <v>#REF!</v>
      </c>
      <c r="L286" s="374" t="e">
        <f>+'Merluza común Artesanal'!#REF!</f>
        <v>#REF!</v>
      </c>
      <c r="M286" s="362" t="e">
        <f>+'Merluza común Artesanal'!#REF!</f>
        <v>#REF!</v>
      </c>
      <c r="N286" s="349" t="s">
        <v>262</v>
      </c>
      <c r="O286" s="504">
        <f>Resumen_año!$C$5</f>
        <v>43868</v>
      </c>
      <c r="P286" s="365">
        <v>2019</v>
      </c>
    </row>
    <row r="287" spans="1:16" ht="15.75" customHeight="1">
      <c r="A287" s="371" t="s">
        <v>90</v>
      </c>
      <c r="B287" s="371" t="s">
        <v>91</v>
      </c>
      <c r="C287" s="371" t="s">
        <v>113</v>
      </c>
      <c r="D287" s="365" t="s">
        <v>92</v>
      </c>
      <c r="E287" s="371" t="e">
        <f>+'Merluza común Artesanal'!#REF!</f>
        <v>#REF!</v>
      </c>
      <c r="F287" s="371" t="s">
        <v>94</v>
      </c>
      <c r="G287" s="371" t="s">
        <v>94</v>
      </c>
      <c r="H287" s="374" t="e">
        <f>+'Merluza común Artesanal'!#REF!</f>
        <v>#REF!</v>
      </c>
      <c r="I287" s="374" t="e">
        <f>+'Merluza común Artesanal'!#REF!</f>
        <v>#REF!</v>
      </c>
      <c r="J287" s="374" t="e">
        <f>+'Merluza común Artesanal'!#REF!</f>
        <v>#REF!</v>
      </c>
      <c r="K287" s="374" t="e">
        <f>+'Merluza común Artesanal'!#REF!</f>
        <v>#REF!</v>
      </c>
      <c r="L287" s="374" t="e">
        <f>+'Merluza común Artesanal'!#REF!</f>
        <v>#REF!</v>
      </c>
      <c r="M287" s="362" t="e">
        <f>+'Merluza común Artesanal'!#REF!</f>
        <v>#REF!</v>
      </c>
      <c r="N287" s="350" t="e">
        <f>+'Merluza común Artesanal'!#REF!</f>
        <v>#REF!</v>
      </c>
      <c r="O287" s="504">
        <f>Resumen_año!$C$5</f>
        <v>43868</v>
      </c>
      <c r="P287" s="365">
        <v>2019</v>
      </c>
    </row>
    <row r="288" spans="1:16" ht="15.75" customHeight="1">
      <c r="A288" s="371" t="s">
        <v>90</v>
      </c>
      <c r="B288" s="371" t="s">
        <v>91</v>
      </c>
      <c r="C288" s="371" t="s">
        <v>113</v>
      </c>
      <c r="D288" s="371" t="s">
        <v>107</v>
      </c>
      <c r="E288" s="365" t="str">
        <f>+'Merluza común Artesanal'!D262</f>
        <v>STI PESCADORES ARTESANALES, BUZOS, MARISCADORES Y ALGUEROS DE PELLINES RSU 07.05.0061</v>
      </c>
      <c r="F288" s="371" t="s">
        <v>95</v>
      </c>
      <c r="G288" s="371" t="s">
        <v>96</v>
      </c>
      <c r="H288" s="374">
        <f>+'Merluza común Artesanal'!G263</f>
        <v>57.170999999999999</v>
      </c>
      <c r="I288" s="374">
        <f>+'Merluza común Artesanal'!H263</f>
        <v>0</v>
      </c>
      <c r="J288" s="374">
        <f>+'Merluza común Artesanal'!I263</f>
        <v>54.289000000000001</v>
      </c>
      <c r="K288" s="374">
        <f>+'Merluza común Artesanal'!J263</f>
        <v>0</v>
      </c>
      <c r="L288" s="374">
        <f>+'Merluza común Artesanal'!K263</f>
        <v>54.289000000000001</v>
      </c>
      <c r="M288" s="362">
        <f>+'Merluza común Artesanal'!L263</f>
        <v>0</v>
      </c>
      <c r="N288" s="350" t="str">
        <f>+'Merluza común Artesanal'!M263</f>
        <v>-</v>
      </c>
      <c r="O288" s="504">
        <f>Resumen_año!$C$5</f>
        <v>43868</v>
      </c>
      <c r="P288" s="365">
        <v>2019</v>
      </c>
    </row>
    <row r="289" spans="1:16" ht="15.75" customHeight="1">
      <c r="A289" s="371" t="s">
        <v>90</v>
      </c>
      <c r="B289" s="371" t="s">
        <v>91</v>
      </c>
      <c r="C289" s="371" t="s">
        <v>113</v>
      </c>
      <c r="D289" s="371" t="s">
        <v>107</v>
      </c>
      <c r="E289" s="365" t="str">
        <f>+'Merluza común Artesanal'!D262</f>
        <v>STI PESCADORES ARTESANALES, BUZOS, MARISCADORES Y ALGUEROS DE PELLINES RSU 07.05.0061</v>
      </c>
      <c r="F289" s="371" t="s">
        <v>97</v>
      </c>
      <c r="G289" s="371" t="s">
        <v>98</v>
      </c>
      <c r="H289" s="374">
        <f>+'Merluza común Artesanal'!G264</f>
        <v>69.382000000000005</v>
      </c>
      <c r="I289" s="374">
        <f>+'Merluza común Artesanal'!H264</f>
        <v>0</v>
      </c>
      <c r="J289" s="374">
        <f>+'Merluza común Artesanal'!I264</f>
        <v>123.67100000000001</v>
      </c>
      <c r="K289" s="374">
        <f>+'Merluza común Artesanal'!J264</f>
        <v>0</v>
      </c>
      <c r="L289" s="374">
        <f>+'Merluza común Artesanal'!K264</f>
        <v>123.67100000000001</v>
      </c>
      <c r="M289" s="362">
        <f>+'Merluza común Artesanal'!L264</f>
        <v>0</v>
      </c>
      <c r="N289" s="350" t="str">
        <f>+'Merluza común Artesanal'!M264</f>
        <v>-</v>
      </c>
      <c r="O289" s="504">
        <f>Resumen_año!$C$5</f>
        <v>43868</v>
      </c>
      <c r="P289" s="365">
        <v>2019</v>
      </c>
    </row>
    <row r="290" spans="1:16" ht="15.75" customHeight="1">
      <c r="A290" s="371" t="s">
        <v>90</v>
      </c>
      <c r="B290" s="371" t="s">
        <v>91</v>
      </c>
      <c r="C290" s="371" t="s">
        <v>113</v>
      </c>
      <c r="D290" s="371" t="s">
        <v>107</v>
      </c>
      <c r="E290" s="365" t="str">
        <f>+'Merluza común Artesanal'!D262</f>
        <v>STI PESCADORES ARTESANALES, BUZOS, MARISCADORES Y ALGUEROS DE PELLINES RSU 07.05.0061</v>
      </c>
      <c r="F290" s="371" t="s">
        <v>95</v>
      </c>
      <c r="G290" s="371" t="s">
        <v>98</v>
      </c>
      <c r="H290" s="374">
        <f>+'Merluza común Artesanal'!N263</f>
        <v>0</v>
      </c>
      <c r="I290" s="374">
        <f>+'Merluza común Artesanal'!O263</f>
        <v>0</v>
      </c>
      <c r="J290" s="374">
        <f>+'Merluza común Artesanal'!P263</f>
        <v>0</v>
      </c>
      <c r="K290" s="374">
        <f>+'Merluza común Artesanal'!Q263</f>
        <v>0</v>
      </c>
      <c r="L290" s="374" t="e">
        <f>+'Merluza común Artesanal'!R263</f>
        <v>#DIV/0!</v>
      </c>
      <c r="M290" s="362" t="e">
        <f>+'Merluza común Artesanal'!S263</f>
        <v>#DIV/0!</v>
      </c>
      <c r="N290" s="501" t="s">
        <v>262</v>
      </c>
      <c r="O290" s="504">
        <f>Resumen_año!$C$5</f>
        <v>43868</v>
      </c>
      <c r="P290" s="365">
        <v>2019</v>
      </c>
    </row>
    <row r="291" spans="1:16" ht="15.75" customHeight="1">
      <c r="A291" s="371" t="s">
        <v>90</v>
      </c>
      <c r="B291" s="371" t="s">
        <v>91</v>
      </c>
      <c r="C291" s="371" t="s">
        <v>113</v>
      </c>
      <c r="D291" s="371" t="s">
        <v>107</v>
      </c>
      <c r="E291" s="365" t="e">
        <f>+'Merluza común Artesanal'!#REF!</f>
        <v>#REF!</v>
      </c>
      <c r="F291" s="371" t="s">
        <v>95</v>
      </c>
      <c r="G291" s="371" t="s">
        <v>100</v>
      </c>
      <c r="H291" s="374">
        <f>+'Merluza común Artesanal'!G265</f>
        <v>0.93899999999999995</v>
      </c>
      <c r="I291" s="374">
        <f>+'Merluza común Artesanal'!H265</f>
        <v>0</v>
      </c>
      <c r="J291" s="374">
        <f>+'Merluza común Artesanal'!I265</f>
        <v>0.93899999999999995</v>
      </c>
      <c r="K291" s="374">
        <f>+'Merluza común Artesanal'!J265</f>
        <v>0.81</v>
      </c>
      <c r="L291" s="374">
        <f>+'Merluza común Artesanal'!K265</f>
        <v>0.12899999999999989</v>
      </c>
      <c r="M291" s="362">
        <f>+'Merluza común Artesanal'!L265</f>
        <v>0.86261980830670937</v>
      </c>
      <c r="N291" s="350" t="str">
        <f>+'Merluza común Artesanal'!M265</f>
        <v>-</v>
      </c>
      <c r="O291" s="504">
        <f>Resumen_año!$C$5</f>
        <v>43868</v>
      </c>
      <c r="P291" s="365">
        <v>2019</v>
      </c>
    </row>
    <row r="292" spans="1:16" ht="15.75" customHeight="1">
      <c r="A292" s="371" t="s">
        <v>90</v>
      </c>
      <c r="B292" s="371" t="s">
        <v>91</v>
      </c>
      <c r="C292" s="371" t="s">
        <v>113</v>
      </c>
      <c r="D292" s="368" t="s">
        <v>434</v>
      </c>
      <c r="E292" s="368" t="str">
        <f>+'Merluza común Artesanal'!E265</f>
        <v>ABRAHAM (RPA 966190)</v>
      </c>
      <c r="F292" s="371" t="s">
        <v>101</v>
      </c>
      <c r="G292" s="371" t="s">
        <v>96</v>
      </c>
      <c r="H292" s="374">
        <f>+'Merluza común Artesanal'!G266</f>
        <v>4.3970000000000002</v>
      </c>
      <c r="I292" s="374">
        <f>+'Merluza común Artesanal'!H266</f>
        <v>0</v>
      </c>
      <c r="J292" s="374">
        <f>+'Merluza común Artesanal'!I266</f>
        <v>4.5259999999999998</v>
      </c>
      <c r="K292" s="374">
        <f>+'Merluza común Artesanal'!J266</f>
        <v>0</v>
      </c>
      <c r="L292" s="374">
        <f>+'Merluza común Artesanal'!K266</f>
        <v>4.5259999999999998</v>
      </c>
      <c r="M292" s="362">
        <f>+'Merluza común Artesanal'!L266</f>
        <v>0</v>
      </c>
      <c r="N292" s="350" t="str">
        <f>+'Merluza común Artesanal'!M266</f>
        <v>-</v>
      </c>
      <c r="O292" s="504">
        <f>Resumen_año!$C$5</f>
        <v>43868</v>
      </c>
      <c r="P292" s="365">
        <v>2019</v>
      </c>
    </row>
    <row r="293" spans="1:16" ht="15.75" customHeight="1">
      <c r="A293" s="371" t="s">
        <v>90</v>
      </c>
      <c r="B293" s="371" t="s">
        <v>91</v>
      </c>
      <c r="C293" s="371" t="s">
        <v>113</v>
      </c>
      <c r="D293" s="368" t="s">
        <v>434</v>
      </c>
      <c r="E293" s="368" t="str">
        <f>+'Merluza común Artesanal'!E265</f>
        <v>ABRAHAM (RPA 966190)</v>
      </c>
      <c r="F293" s="371" t="s">
        <v>97</v>
      </c>
      <c r="G293" s="371" t="s">
        <v>98</v>
      </c>
      <c r="H293" s="374">
        <f>+'Merluza común Artesanal'!G267</f>
        <v>5.3360000000000003</v>
      </c>
      <c r="I293" s="374">
        <f>+'Merluza común Artesanal'!H267</f>
        <v>0</v>
      </c>
      <c r="J293" s="374">
        <f>+'Merluza común Artesanal'!I267</f>
        <v>9.8620000000000001</v>
      </c>
      <c r="K293" s="374">
        <f>+'Merluza común Artesanal'!J267</f>
        <v>0</v>
      </c>
      <c r="L293" s="374">
        <f>+'Merluza común Artesanal'!K267</f>
        <v>9.8620000000000001</v>
      </c>
      <c r="M293" s="362">
        <f>+'Merluza común Artesanal'!L267</f>
        <v>0</v>
      </c>
      <c r="N293" s="350" t="str">
        <f>+'Merluza común Artesanal'!M267</f>
        <v>-</v>
      </c>
      <c r="O293" s="504">
        <f>Resumen_año!$C$5</f>
        <v>43868</v>
      </c>
      <c r="P293" s="365">
        <v>2019</v>
      </c>
    </row>
    <row r="294" spans="1:16" ht="15.75" customHeight="1">
      <c r="A294" s="371" t="s">
        <v>90</v>
      </c>
      <c r="B294" s="371" t="s">
        <v>91</v>
      </c>
      <c r="C294" s="371" t="s">
        <v>113</v>
      </c>
      <c r="D294" s="368" t="s">
        <v>434</v>
      </c>
      <c r="E294" s="368" t="str">
        <f>+'Merluza común Artesanal'!E265</f>
        <v>ABRAHAM (RPA 966190)</v>
      </c>
      <c r="F294" s="371" t="s">
        <v>101</v>
      </c>
      <c r="G294" s="371" t="s">
        <v>98</v>
      </c>
      <c r="H294" s="374">
        <f>+'Merluza común Artesanal'!N266</f>
        <v>0</v>
      </c>
      <c r="I294" s="374">
        <f>+'Merluza común Artesanal'!O266</f>
        <v>0</v>
      </c>
      <c r="J294" s="374">
        <f>+'Merluza común Artesanal'!P266</f>
        <v>0</v>
      </c>
      <c r="K294" s="374">
        <f>+'Merluza común Artesanal'!Q266</f>
        <v>0</v>
      </c>
      <c r="L294" s="374" t="e">
        <f>+'Merluza común Artesanal'!R266</f>
        <v>#DIV/0!</v>
      </c>
      <c r="M294" s="362" t="e">
        <f>+'Merluza común Artesanal'!S266</f>
        <v>#DIV/0!</v>
      </c>
      <c r="N294" s="350" t="s">
        <v>262</v>
      </c>
      <c r="O294" s="504">
        <f>Resumen_año!$C$5</f>
        <v>43868</v>
      </c>
      <c r="P294" s="365">
        <v>2019</v>
      </c>
    </row>
    <row r="295" spans="1:16" ht="15.75" customHeight="1">
      <c r="A295" s="371" t="s">
        <v>90</v>
      </c>
      <c r="B295" s="371" t="s">
        <v>91</v>
      </c>
      <c r="C295" s="371" t="s">
        <v>113</v>
      </c>
      <c r="D295" s="368" t="s">
        <v>434</v>
      </c>
      <c r="E295" s="368" t="str">
        <f>+'Merluza común Artesanal'!E268</f>
        <v>ALFA I (RPA 961290)</v>
      </c>
      <c r="F295" s="371" t="s">
        <v>101</v>
      </c>
      <c r="G295" s="371" t="s">
        <v>96</v>
      </c>
      <c r="H295" s="374">
        <f>+'Merluza común Artesanal'!G269</f>
        <v>4.3959999999999999</v>
      </c>
      <c r="I295" s="374">
        <f>+'Merluza común Artesanal'!H269</f>
        <v>0</v>
      </c>
      <c r="J295" s="374">
        <f>+'Merluza común Artesanal'!I269</f>
        <v>5.335</v>
      </c>
      <c r="K295" s="374">
        <f>+'Merluza común Artesanal'!J269</f>
        <v>0</v>
      </c>
      <c r="L295" s="374">
        <f>+'Merluza común Artesanal'!K269</f>
        <v>5.335</v>
      </c>
      <c r="M295" s="362">
        <f>+'Merluza común Artesanal'!L269</f>
        <v>0</v>
      </c>
      <c r="N295" s="350" t="str">
        <f>+'Merluza común Artesanal'!M269</f>
        <v>-</v>
      </c>
      <c r="O295" s="504">
        <f>Resumen_año!$C$5</f>
        <v>43868</v>
      </c>
      <c r="P295" s="365">
        <v>2019</v>
      </c>
    </row>
    <row r="296" spans="1:16" ht="15.75" customHeight="1">
      <c r="A296" s="371" t="s">
        <v>90</v>
      </c>
      <c r="B296" s="371" t="s">
        <v>91</v>
      </c>
      <c r="C296" s="371" t="s">
        <v>113</v>
      </c>
      <c r="D296" s="368" t="s">
        <v>434</v>
      </c>
      <c r="E296" s="368" t="str">
        <f>+'Merluza común Artesanal'!E268</f>
        <v>ALFA I (RPA 961290)</v>
      </c>
      <c r="F296" s="371" t="s">
        <v>97</v>
      </c>
      <c r="G296" s="371" t="s">
        <v>98</v>
      </c>
      <c r="H296" s="374">
        <f>+'Merluza común Artesanal'!G270</f>
        <v>5.335</v>
      </c>
      <c r="I296" s="374">
        <f>+'Merluza común Artesanal'!H270</f>
        <v>0</v>
      </c>
      <c r="J296" s="374">
        <f>+'Merluza común Artesanal'!I270</f>
        <v>10.67</v>
      </c>
      <c r="K296" s="374">
        <f>+'Merluza común Artesanal'!J270</f>
        <v>0</v>
      </c>
      <c r="L296" s="374">
        <f>+'Merluza común Artesanal'!K270</f>
        <v>10.67</v>
      </c>
      <c r="M296" s="362">
        <f>+'Merluza común Artesanal'!L270</f>
        <v>0</v>
      </c>
      <c r="N296" s="350" t="str">
        <f>+'Merluza común Artesanal'!M270</f>
        <v>-</v>
      </c>
      <c r="O296" s="504">
        <f>Resumen_año!$C$5</f>
        <v>43868</v>
      </c>
      <c r="P296" s="365">
        <v>2019</v>
      </c>
    </row>
    <row r="297" spans="1:16" ht="15.75" customHeight="1">
      <c r="A297" s="371" t="s">
        <v>90</v>
      </c>
      <c r="B297" s="371" t="s">
        <v>91</v>
      </c>
      <c r="C297" s="371" t="s">
        <v>113</v>
      </c>
      <c r="D297" s="368" t="s">
        <v>434</v>
      </c>
      <c r="E297" s="368" t="str">
        <f>+'Merluza común Artesanal'!E268</f>
        <v>ALFA I (RPA 961290)</v>
      </c>
      <c r="F297" s="371" t="s">
        <v>101</v>
      </c>
      <c r="G297" s="371" t="s">
        <v>98</v>
      </c>
      <c r="H297" s="374">
        <f>+'Merluza común Artesanal'!N269</f>
        <v>0</v>
      </c>
      <c r="I297" s="374">
        <f>+'Merluza común Artesanal'!O269</f>
        <v>0</v>
      </c>
      <c r="J297" s="374">
        <f>+'Merluza común Artesanal'!P269</f>
        <v>0</v>
      </c>
      <c r="K297" s="374">
        <f>+'Merluza común Artesanal'!Q269</f>
        <v>0</v>
      </c>
      <c r="L297" s="374" t="e">
        <f>+'Merluza común Artesanal'!R269</f>
        <v>#DIV/0!</v>
      </c>
      <c r="M297" s="362" t="e">
        <f>+'Merluza común Artesanal'!S269</f>
        <v>#DIV/0!</v>
      </c>
      <c r="N297" s="349" t="s">
        <v>262</v>
      </c>
      <c r="O297" s="504">
        <f>Resumen_año!$C$5</f>
        <v>43868</v>
      </c>
      <c r="P297" s="365">
        <v>2019</v>
      </c>
    </row>
    <row r="298" spans="1:16" ht="15.75" customHeight="1">
      <c r="A298" s="371" t="s">
        <v>90</v>
      </c>
      <c r="B298" s="371" t="s">
        <v>91</v>
      </c>
      <c r="C298" s="371" t="s">
        <v>113</v>
      </c>
      <c r="D298" s="368" t="s">
        <v>434</v>
      </c>
      <c r="E298" s="368" t="str">
        <f>+'Merluza común Artesanal'!E271</f>
        <v>MAC-GIVER IV (RPA 966923)</v>
      </c>
      <c r="F298" s="371" t="s">
        <v>101</v>
      </c>
      <c r="G298" s="371" t="s">
        <v>96</v>
      </c>
      <c r="H298" s="374">
        <f>+'Merluza común Artesanal'!G272</f>
        <v>4.3979999999999997</v>
      </c>
      <c r="I298" s="374">
        <f>+'Merluza común Artesanal'!H272</f>
        <v>0</v>
      </c>
      <c r="J298" s="374">
        <f>+'Merluza común Artesanal'!I272</f>
        <v>5.3369999999999997</v>
      </c>
      <c r="K298" s="374">
        <f>+'Merluza común Artesanal'!J272</f>
        <v>0</v>
      </c>
      <c r="L298" s="374">
        <f>+'Merluza común Artesanal'!K272</f>
        <v>5.3369999999999997</v>
      </c>
      <c r="M298" s="362">
        <f>+'Merluza común Artesanal'!L272</f>
        <v>0</v>
      </c>
      <c r="N298" s="350" t="str">
        <f>+'Merluza común Artesanal'!M272</f>
        <v>-</v>
      </c>
      <c r="O298" s="504">
        <f>Resumen_año!$C$5</f>
        <v>43868</v>
      </c>
      <c r="P298" s="365">
        <v>2019</v>
      </c>
    </row>
    <row r="299" spans="1:16" ht="15.75" customHeight="1">
      <c r="A299" s="371" t="s">
        <v>90</v>
      </c>
      <c r="B299" s="371" t="s">
        <v>91</v>
      </c>
      <c r="C299" s="371" t="s">
        <v>113</v>
      </c>
      <c r="D299" s="368" t="s">
        <v>434</v>
      </c>
      <c r="E299" s="368" t="str">
        <f>+'Merluza común Artesanal'!E271</f>
        <v>MAC-GIVER IV (RPA 966923)</v>
      </c>
      <c r="F299" s="371" t="s">
        <v>97</v>
      </c>
      <c r="G299" s="371" t="s">
        <v>98</v>
      </c>
      <c r="H299" s="374">
        <f>+'Merluza común Artesanal'!G273</f>
        <v>5.3369999999999997</v>
      </c>
      <c r="I299" s="374">
        <f>+'Merluza común Artesanal'!H273</f>
        <v>0</v>
      </c>
      <c r="J299" s="374">
        <f>+'Merluza común Artesanal'!I273</f>
        <v>10.673999999999999</v>
      </c>
      <c r="K299" s="374">
        <f>+'Merluza común Artesanal'!J273</f>
        <v>0</v>
      </c>
      <c r="L299" s="374">
        <f>+'Merluza común Artesanal'!K273</f>
        <v>10.673999999999999</v>
      </c>
      <c r="M299" s="362">
        <f>+'Merluza común Artesanal'!L273</f>
        <v>0</v>
      </c>
      <c r="N299" s="350" t="str">
        <f>+'Merluza común Artesanal'!M273</f>
        <v>-</v>
      </c>
      <c r="O299" s="504">
        <f>Resumen_año!$C$5</f>
        <v>43868</v>
      </c>
      <c r="P299" s="365">
        <v>2019</v>
      </c>
    </row>
    <row r="300" spans="1:16" ht="15.75" customHeight="1">
      <c r="A300" s="371" t="s">
        <v>90</v>
      </c>
      <c r="B300" s="371" t="s">
        <v>91</v>
      </c>
      <c r="C300" s="371" t="s">
        <v>113</v>
      </c>
      <c r="D300" s="368" t="s">
        <v>434</v>
      </c>
      <c r="E300" s="368" t="str">
        <f>+'Merluza común Artesanal'!E271</f>
        <v>MAC-GIVER IV (RPA 966923)</v>
      </c>
      <c r="F300" s="371" t="s">
        <v>101</v>
      </c>
      <c r="G300" s="371" t="s">
        <v>98</v>
      </c>
      <c r="H300" s="374">
        <f>+'Merluza común Artesanal'!N272</f>
        <v>0</v>
      </c>
      <c r="I300" s="374">
        <f>+'Merluza común Artesanal'!O272</f>
        <v>0</v>
      </c>
      <c r="J300" s="374">
        <f>+'Merluza común Artesanal'!P272</f>
        <v>0</v>
      </c>
      <c r="K300" s="374">
        <f>+'Merluza común Artesanal'!Q272</f>
        <v>0</v>
      </c>
      <c r="L300" s="374" t="e">
        <f>+'Merluza común Artesanal'!R272</f>
        <v>#DIV/0!</v>
      </c>
      <c r="M300" s="362" t="e">
        <f>+'Merluza común Artesanal'!S272</f>
        <v>#DIV/0!</v>
      </c>
      <c r="N300" s="349" t="s">
        <v>262</v>
      </c>
      <c r="O300" s="504">
        <f>Resumen_año!$C$5</f>
        <v>43868</v>
      </c>
      <c r="P300" s="365">
        <v>2019</v>
      </c>
    </row>
    <row r="301" spans="1:16" ht="15.75" customHeight="1">
      <c r="A301" s="371" t="s">
        <v>90</v>
      </c>
      <c r="B301" s="371" t="s">
        <v>91</v>
      </c>
      <c r="C301" s="371" t="s">
        <v>113</v>
      </c>
      <c r="D301" s="368" t="s">
        <v>434</v>
      </c>
      <c r="E301" s="368" t="str">
        <f>+'Merluza común Artesanal'!E274</f>
        <v>PAZ NATANAEL III (RPA 966681)</v>
      </c>
      <c r="F301" s="371" t="s">
        <v>101</v>
      </c>
      <c r="G301" s="371" t="s">
        <v>96</v>
      </c>
      <c r="H301" s="374">
        <f>+'Merluza común Artesanal'!G275</f>
        <v>4.3970000000000002</v>
      </c>
      <c r="I301" s="374">
        <f>+'Merluza común Artesanal'!H275</f>
        <v>0</v>
      </c>
      <c r="J301" s="374">
        <f>+'Merluza común Artesanal'!I275</f>
        <v>4.931</v>
      </c>
      <c r="K301" s="374">
        <f>+'Merluza común Artesanal'!J275</f>
        <v>0</v>
      </c>
      <c r="L301" s="374">
        <f>+'Merluza común Artesanal'!K275</f>
        <v>4.931</v>
      </c>
      <c r="M301" s="362">
        <f>+'Merluza común Artesanal'!L275</f>
        <v>0</v>
      </c>
      <c r="N301" s="350" t="str">
        <f>+'Merluza común Artesanal'!M275</f>
        <v>-</v>
      </c>
      <c r="O301" s="504">
        <f>Resumen_año!$C$5</f>
        <v>43868</v>
      </c>
      <c r="P301" s="365">
        <v>2019</v>
      </c>
    </row>
    <row r="302" spans="1:16" ht="15.75" customHeight="1">
      <c r="A302" s="371" t="s">
        <v>90</v>
      </c>
      <c r="B302" s="371" t="s">
        <v>91</v>
      </c>
      <c r="C302" s="371" t="s">
        <v>113</v>
      </c>
      <c r="D302" s="368" t="s">
        <v>434</v>
      </c>
      <c r="E302" s="368" t="str">
        <f>+'Merluza común Artesanal'!E274</f>
        <v>PAZ NATANAEL III (RPA 966681)</v>
      </c>
      <c r="F302" s="371" t="s">
        <v>97</v>
      </c>
      <c r="G302" s="371" t="s">
        <v>98</v>
      </c>
      <c r="H302" s="374">
        <f>+'Merluza común Artesanal'!G276</f>
        <v>5.3369999999999997</v>
      </c>
      <c r="I302" s="374">
        <f>+'Merluza común Artesanal'!H276</f>
        <v>0</v>
      </c>
      <c r="J302" s="374">
        <f>+'Merluza común Artesanal'!I276</f>
        <v>10.268000000000001</v>
      </c>
      <c r="K302" s="374">
        <f>+'Merluza común Artesanal'!J276</f>
        <v>0</v>
      </c>
      <c r="L302" s="374">
        <f>+'Merluza común Artesanal'!K276</f>
        <v>10.268000000000001</v>
      </c>
      <c r="M302" s="362">
        <f>+'Merluza común Artesanal'!L276</f>
        <v>0</v>
      </c>
      <c r="N302" s="350" t="str">
        <f>+'Merluza común Artesanal'!M276</f>
        <v>-</v>
      </c>
      <c r="O302" s="504">
        <f>Resumen_año!$C$5</f>
        <v>43868</v>
      </c>
      <c r="P302" s="365">
        <v>2019</v>
      </c>
    </row>
    <row r="303" spans="1:16" ht="15.75" customHeight="1">
      <c r="A303" s="371" t="s">
        <v>90</v>
      </c>
      <c r="B303" s="371" t="s">
        <v>91</v>
      </c>
      <c r="C303" s="371" t="s">
        <v>113</v>
      </c>
      <c r="D303" s="368" t="s">
        <v>434</v>
      </c>
      <c r="E303" s="368" t="str">
        <f>+'Merluza común Artesanal'!E274</f>
        <v>PAZ NATANAEL III (RPA 966681)</v>
      </c>
      <c r="F303" s="371" t="s">
        <v>101</v>
      </c>
      <c r="G303" s="371" t="s">
        <v>98</v>
      </c>
      <c r="H303" s="374">
        <f>+'Merluza común Artesanal'!N275</f>
        <v>0</v>
      </c>
      <c r="I303" s="374">
        <f>+'Merluza común Artesanal'!O275</f>
        <v>0</v>
      </c>
      <c r="J303" s="374">
        <f>+'Merluza común Artesanal'!P275</f>
        <v>0</v>
      </c>
      <c r="K303" s="374">
        <f>+'Merluza común Artesanal'!Q275</f>
        <v>0</v>
      </c>
      <c r="L303" s="374" t="e">
        <f>+'Merluza común Artesanal'!R275</f>
        <v>#DIV/0!</v>
      </c>
      <c r="M303" s="362" t="e">
        <f>+'Merluza común Artesanal'!S275</f>
        <v>#DIV/0!</v>
      </c>
      <c r="N303" s="349" t="s">
        <v>262</v>
      </c>
      <c r="O303" s="504">
        <f>Resumen_año!$C$5</f>
        <v>43868</v>
      </c>
      <c r="P303" s="365">
        <v>2019</v>
      </c>
    </row>
    <row r="304" spans="1:16" ht="15.75" customHeight="1">
      <c r="A304" s="371" t="s">
        <v>90</v>
      </c>
      <c r="B304" s="371" t="s">
        <v>91</v>
      </c>
      <c r="C304" s="371" t="s">
        <v>113</v>
      </c>
      <c r="D304" s="368" t="s">
        <v>434</v>
      </c>
      <c r="E304" s="368" t="str">
        <f>+'Merluza común Artesanal'!E277</f>
        <v>SABANDIJA (RPA 966072)</v>
      </c>
      <c r="F304" s="371" t="s">
        <v>101</v>
      </c>
      <c r="G304" s="371" t="s">
        <v>96</v>
      </c>
      <c r="H304" s="374">
        <f>+'Merluza común Artesanal'!G278</f>
        <v>4.3979999999999997</v>
      </c>
      <c r="I304" s="374">
        <f>+'Merluza común Artesanal'!H278</f>
        <v>0</v>
      </c>
      <c r="J304" s="374">
        <f>+'Merluza común Artesanal'!I278</f>
        <v>4.4189999999999996</v>
      </c>
      <c r="K304" s="374">
        <f>+'Merluza común Artesanal'!J278</f>
        <v>0</v>
      </c>
      <c r="L304" s="374">
        <f>+'Merluza común Artesanal'!K278</f>
        <v>4.4189999999999996</v>
      </c>
      <c r="M304" s="362">
        <f>+'Merluza común Artesanal'!L278</f>
        <v>0</v>
      </c>
      <c r="N304" s="350" t="str">
        <f>+'Merluza común Artesanal'!M278</f>
        <v>-</v>
      </c>
      <c r="O304" s="504">
        <f>Resumen_año!$C$5</f>
        <v>43868</v>
      </c>
      <c r="P304" s="365">
        <v>2019</v>
      </c>
    </row>
    <row r="305" spans="1:16" ht="15.75" customHeight="1">
      <c r="A305" s="371" t="s">
        <v>90</v>
      </c>
      <c r="B305" s="371" t="s">
        <v>91</v>
      </c>
      <c r="C305" s="371" t="s">
        <v>113</v>
      </c>
      <c r="D305" s="368" t="s">
        <v>434</v>
      </c>
      <c r="E305" s="368" t="str">
        <f>+'Merluza común Artesanal'!E277</f>
        <v>SABANDIJA (RPA 966072)</v>
      </c>
      <c r="F305" s="371" t="s">
        <v>97</v>
      </c>
      <c r="G305" s="371" t="s">
        <v>98</v>
      </c>
      <c r="H305" s="374">
        <f>+'Merluza común Artesanal'!G279</f>
        <v>5.3369999999999997</v>
      </c>
      <c r="I305" s="374">
        <f>+'Merluza común Artesanal'!H279</f>
        <v>0</v>
      </c>
      <c r="J305" s="374">
        <f>+'Merluza común Artesanal'!I279</f>
        <v>9.7560000000000002</v>
      </c>
      <c r="K305" s="374">
        <f>+'Merluza común Artesanal'!J279</f>
        <v>0</v>
      </c>
      <c r="L305" s="374">
        <f>+'Merluza común Artesanal'!K279</f>
        <v>9.7560000000000002</v>
      </c>
      <c r="M305" s="362">
        <f>+'Merluza común Artesanal'!L279</f>
        <v>0</v>
      </c>
      <c r="N305" s="350" t="str">
        <f>+'Merluza común Artesanal'!M279</f>
        <v>-</v>
      </c>
      <c r="O305" s="504">
        <f>Resumen_año!$C$5</f>
        <v>43868</v>
      </c>
      <c r="P305" s="365">
        <v>2019</v>
      </c>
    </row>
    <row r="306" spans="1:16" ht="15.75" customHeight="1">
      <c r="A306" s="371" t="s">
        <v>90</v>
      </c>
      <c r="B306" s="371" t="s">
        <v>91</v>
      </c>
      <c r="C306" s="371" t="s">
        <v>113</v>
      </c>
      <c r="D306" s="368" t="s">
        <v>434</v>
      </c>
      <c r="E306" s="368" t="str">
        <f>+'Merluza común Artesanal'!E277</f>
        <v>SABANDIJA (RPA 966072)</v>
      </c>
      <c r="F306" s="371" t="s">
        <v>101</v>
      </c>
      <c r="G306" s="371" t="s">
        <v>98</v>
      </c>
      <c r="H306" s="374">
        <f>+'Merluza común Artesanal'!N278</f>
        <v>0</v>
      </c>
      <c r="I306" s="374">
        <f>+'Merluza común Artesanal'!O278</f>
        <v>0</v>
      </c>
      <c r="J306" s="374">
        <f>+'Merluza común Artesanal'!P278</f>
        <v>0</v>
      </c>
      <c r="K306" s="374">
        <f>+'Merluza común Artesanal'!Q278</f>
        <v>0</v>
      </c>
      <c r="L306" s="374" t="e">
        <f>+'Merluza común Artesanal'!R278</f>
        <v>#DIV/0!</v>
      </c>
      <c r="M306" s="362" t="e">
        <f>+'Merluza común Artesanal'!S278</f>
        <v>#DIV/0!</v>
      </c>
      <c r="N306" s="349" t="s">
        <v>262</v>
      </c>
      <c r="O306" s="504">
        <f>Resumen_año!$C$5</f>
        <v>43868</v>
      </c>
      <c r="P306" s="365">
        <v>2019</v>
      </c>
    </row>
    <row r="307" spans="1:16" ht="15.75" customHeight="1">
      <c r="A307" s="371" t="s">
        <v>90</v>
      </c>
      <c r="B307" s="371" t="s">
        <v>91</v>
      </c>
      <c r="C307" s="371" t="s">
        <v>113</v>
      </c>
      <c r="D307" s="368" t="s">
        <v>434</v>
      </c>
      <c r="E307" s="368" t="str">
        <f>+'Merluza común Artesanal'!E280</f>
        <v>TRISTAN II (RPA 964422)</v>
      </c>
      <c r="F307" s="371" t="s">
        <v>101</v>
      </c>
      <c r="G307" s="371" t="s">
        <v>96</v>
      </c>
      <c r="H307" s="374">
        <f>+'Merluza común Artesanal'!G281</f>
        <v>4.3970000000000002</v>
      </c>
      <c r="I307" s="374">
        <f>+'Merluza común Artesanal'!H281</f>
        <v>0</v>
      </c>
      <c r="J307" s="374">
        <f>+'Merluza común Artesanal'!I281</f>
        <v>4.5259999999999998</v>
      </c>
      <c r="K307" s="374">
        <f>+'Merluza común Artesanal'!J281</f>
        <v>0</v>
      </c>
      <c r="L307" s="374">
        <f>+'Merluza común Artesanal'!K281</f>
        <v>4.5259999999999998</v>
      </c>
      <c r="M307" s="362">
        <f>+'Merluza común Artesanal'!L281</f>
        <v>0</v>
      </c>
      <c r="N307" s="350" t="str">
        <f>+'Merluza común Artesanal'!M281</f>
        <v>-</v>
      </c>
      <c r="O307" s="504">
        <f>Resumen_año!$C$5</f>
        <v>43868</v>
      </c>
      <c r="P307" s="365">
        <v>2019</v>
      </c>
    </row>
    <row r="308" spans="1:16" ht="15.75" customHeight="1">
      <c r="A308" s="371" t="s">
        <v>90</v>
      </c>
      <c r="B308" s="371" t="s">
        <v>91</v>
      </c>
      <c r="C308" s="371" t="s">
        <v>113</v>
      </c>
      <c r="D308" s="368" t="s">
        <v>434</v>
      </c>
      <c r="E308" s="368" t="str">
        <f>+'Merluza común Artesanal'!E280</f>
        <v>TRISTAN II (RPA 964422)</v>
      </c>
      <c r="F308" s="371" t="s">
        <v>97</v>
      </c>
      <c r="G308" s="371" t="s">
        <v>98</v>
      </c>
      <c r="H308" s="374">
        <f>+'Merluza común Artesanal'!G282</f>
        <v>5.3360000000000003</v>
      </c>
      <c r="I308" s="374">
        <f>+'Merluza común Artesanal'!H282</f>
        <v>0</v>
      </c>
      <c r="J308" s="374">
        <f>+'Merluza común Artesanal'!I282</f>
        <v>9.8620000000000001</v>
      </c>
      <c r="K308" s="374">
        <f>+'Merluza común Artesanal'!J282</f>
        <v>0</v>
      </c>
      <c r="L308" s="374">
        <f>+'Merluza común Artesanal'!K282</f>
        <v>9.8620000000000001</v>
      </c>
      <c r="M308" s="362">
        <f>+'Merluza común Artesanal'!L282</f>
        <v>0</v>
      </c>
      <c r="N308" s="350" t="str">
        <f>+'Merluza común Artesanal'!M282</f>
        <v>-</v>
      </c>
      <c r="O308" s="504">
        <f>Resumen_año!$C$5</f>
        <v>43868</v>
      </c>
      <c r="P308" s="365">
        <v>2019</v>
      </c>
    </row>
    <row r="309" spans="1:16" ht="15.75" customHeight="1">
      <c r="A309" s="371" t="s">
        <v>90</v>
      </c>
      <c r="B309" s="371" t="s">
        <v>91</v>
      </c>
      <c r="C309" s="371" t="s">
        <v>113</v>
      </c>
      <c r="D309" s="368" t="s">
        <v>434</v>
      </c>
      <c r="E309" s="368" t="str">
        <f>+'Merluza común Artesanal'!E280</f>
        <v>TRISTAN II (RPA 964422)</v>
      </c>
      <c r="F309" s="371" t="s">
        <v>101</v>
      </c>
      <c r="G309" s="371" t="s">
        <v>98</v>
      </c>
      <c r="H309" s="374">
        <f>+'Merluza común Artesanal'!N281</f>
        <v>0</v>
      </c>
      <c r="I309" s="374">
        <f>+'Merluza común Artesanal'!O281</f>
        <v>0</v>
      </c>
      <c r="J309" s="374">
        <f>+'Merluza común Artesanal'!P281</f>
        <v>0</v>
      </c>
      <c r="K309" s="374">
        <f>+'Merluza común Artesanal'!Q281</f>
        <v>0</v>
      </c>
      <c r="L309" s="374" t="e">
        <f>+'Merluza común Artesanal'!R281</f>
        <v>#DIV/0!</v>
      </c>
      <c r="M309" s="362" t="e">
        <f>+'Merluza común Artesanal'!S281</f>
        <v>#DIV/0!</v>
      </c>
      <c r="N309" s="349" t="s">
        <v>262</v>
      </c>
      <c r="O309" s="504">
        <f>Resumen_año!$C$5</f>
        <v>43868</v>
      </c>
      <c r="P309" s="365">
        <v>2019</v>
      </c>
    </row>
    <row r="310" spans="1:16" ht="15.75" customHeight="1">
      <c r="A310" s="371" t="s">
        <v>90</v>
      </c>
      <c r="B310" s="371" t="s">
        <v>91</v>
      </c>
      <c r="C310" s="371" t="s">
        <v>113</v>
      </c>
      <c r="D310" s="368" t="s">
        <v>434</v>
      </c>
      <c r="E310" s="368" t="str">
        <f>+'Merluza común Artesanal'!E283</f>
        <v>TRISTAN III (RPA 965407)</v>
      </c>
      <c r="F310" s="371" t="s">
        <v>101</v>
      </c>
      <c r="G310" s="371" t="s">
        <v>96</v>
      </c>
      <c r="H310" s="374">
        <f>+'Merluza común Artesanal'!G284</f>
        <v>4.3949999999999996</v>
      </c>
      <c r="I310" s="374">
        <f>+'Merluza común Artesanal'!H284</f>
        <v>0</v>
      </c>
      <c r="J310" s="374">
        <f>+'Merluza común Artesanal'!I284</f>
        <v>5.1999999999999993</v>
      </c>
      <c r="K310" s="374">
        <f>+'Merluza común Artesanal'!J284</f>
        <v>0</v>
      </c>
      <c r="L310" s="374">
        <f>+'Merluza común Artesanal'!K284</f>
        <v>5.1999999999999993</v>
      </c>
      <c r="M310" s="362">
        <f>+'Merluza común Artesanal'!L284</f>
        <v>0</v>
      </c>
      <c r="N310" s="350" t="str">
        <f>+'Merluza común Artesanal'!M284</f>
        <v>-</v>
      </c>
      <c r="O310" s="504">
        <f>Resumen_año!$C$5</f>
        <v>43868</v>
      </c>
      <c r="P310" s="365">
        <v>2019</v>
      </c>
    </row>
    <row r="311" spans="1:16" ht="15.75" customHeight="1">
      <c r="A311" s="371" t="s">
        <v>90</v>
      </c>
      <c r="B311" s="371" t="s">
        <v>91</v>
      </c>
      <c r="C311" s="371" t="s">
        <v>113</v>
      </c>
      <c r="D311" s="368" t="s">
        <v>434</v>
      </c>
      <c r="E311" s="368" t="str">
        <f>+'Merluza común Artesanal'!E283</f>
        <v>TRISTAN III (RPA 965407)</v>
      </c>
      <c r="F311" s="371" t="s">
        <v>97</v>
      </c>
      <c r="G311" s="371" t="s">
        <v>98</v>
      </c>
      <c r="H311" s="374">
        <f>+'Merluza común Artesanal'!G285</f>
        <v>5.3339999999999996</v>
      </c>
      <c r="I311" s="374">
        <f>+'Merluza común Artesanal'!H285</f>
        <v>0</v>
      </c>
      <c r="J311" s="374">
        <f>+'Merluza común Artesanal'!I285</f>
        <v>10.533999999999999</v>
      </c>
      <c r="K311" s="374">
        <f>+'Merluza común Artesanal'!J285</f>
        <v>0</v>
      </c>
      <c r="L311" s="374">
        <f>+'Merluza común Artesanal'!K285</f>
        <v>10.533999999999999</v>
      </c>
      <c r="M311" s="362">
        <f>+'Merluza común Artesanal'!L285</f>
        <v>0</v>
      </c>
      <c r="N311" s="350" t="str">
        <f>+'Merluza común Artesanal'!M285</f>
        <v>-</v>
      </c>
      <c r="O311" s="504">
        <f>Resumen_año!$C$5</f>
        <v>43868</v>
      </c>
      <c r="P311" s="365">
        <v>2019</v>
      </c>
    </row>
    <row r="312" spans="1:16" ht="15.75" customHeight="1">
      <c r="A312" s="371" t="s">
        <v>90</v>
      </c>
      <c r="B312" s="371" t="s">
        <v>91</v>
      </c>
      <c r="C312" s="371" t="s">
        <v>113</v>
      </c>
      <c r="D312" s="368" t="s">
        <v>434</v>
      </c>
      <c r="E312" s="368" t="str">
        <f>+'Merluza común Artesanal'!E283</f>
        <v>TRISTAN III (RPA 965407)</v>
      </c>
      <c r="F312" s="371" t="s">
        <v>101</v>
      </c>
      <c r="G312" s="371" t="s">
        <v>98</v>
      </c>
      <c r="H312" s="374">
        <f>+'Merluza común Artesanal'!N284</f>
        <v>0</v>
      </c>
      <c r="I312" s="374">
        <f>+'Merluza común Artesanal'!O284</f>
        <v>0</v>
      </c>
      <c r="J312" s="374">
        <f>+'Merluza común Artesanal'!P284</f>
        <v>0</v>
      </c>
      <c r="K312" s="374">
        <f>+'Merluza común Artesanal'!Q284</f>
        <v>0</v>
      </c>
      <c r="L312" s="374" t="e">
        <f>+'Merluza común Artesanal'!R284</f>
        <v>#DIV/0!</v>
      </c>
      <c r="M312" s="362" t="e">
        <f>+'Merluza común Artesanal'!S284</f>
        <v>#DIV/0!</v>
      </c>
      <c r="N312" s="349" t="s">
        <v>262</v>
      </c>
      <c r="O312" s="504">
        <f>Resumen_año!$C$5</f>
        <v>43868</v>
      </c>
      <c r="P312" s="365">
        <v>2019</v>
      </c>
    </row>
    <row r="313" spans="1:16" ht="15.75" customHeight="1">
      <c r="A313" s="371" t="s">
        <v>90</v>
      </c>
      <c r="B313" s="371" t="s">
        <v>91</v>
      </c>
      <c r="C313" s="371" t="s">
        <v>113</v>
      </c>
      <c r="D313" s="368" t="s">
        <v>107</v>
      </c>
      <c r="E313" s="368" t="e">
        <f>+'Merluza común Artesanal'!#REF!</f>
        <v>#REF!</v>
      </c>
      <c r="F313" s="371" t="s">
        <v>95</v>
      </c>
      <c r="G313" s="371" t="s">
        <v>100</v>
      </c>
      <c r="H313" s="374">
        <f>+'Merluza común Artesanal'!G286</f>
        <v>0.93899999999999995</v>
      </c>
      <c r="I313" s="374">
        <f>+'Merluza común Artesanal'!H286</f>
        <v>0</v>
      </c>
      <c r="J313" s="374">
        <f>+'Merluza común Artesanal'!I286</f>
        <v>0.93899999999999995</v>
      </c>
      <c r="K313" s="374">
        <f>+'Merluza común Artesanal'!J286</f>
        <v>0</v>
      </c>
      <c r="L313" s="374">
        <f>+'Merluza común Artesanal'!K286</f>
        <v>0.93899999999999995</v>
      </c>
      <c r="M313" s="362">
        <f>+'Merluza común Artesanal'!L286</f>
        <v>0</v>
      </c>
      <c r="N313" s="350" t="str">
        <f>+'Merluza común Artesanal'!M286</f>
        <v>-</v>
      </c>
      <c r="O313" s="504">
        <f>Resumen_año!$C$5</f>
        <v>43868</v>
      </c>
      <c r="P313" s="365">
        <v>2019</v>
      </c>
    </row>
    <row r="314" spans="1:16" ht="15.75" customHeight="1">
      <c r="A314" s="371" t="s">
        <v>90</v>
      </c>
      <c r="B314" s="371" t="s">
        <v>91</v>
      </c>
      <c r="C314" s="371" t="s">
        <v>113</v>
      </c>
      <c r="D314" s="368" t="s">
        <v>434</v>
      </c>
      <c r="E314" s="368" t="str">
        <f>+'Merluza común Artesanal'!E286</f>
        <v>ALSADO II (RPA 965728)</v>
      </c>
      <c r="F314" s="371" t="s">
        <v>101</v>
      </c>
      <c r="G314" s="371" t="s">
        <v>96</v>
      </c>
      <c r="H314" s="374">
        <f>+'Merluza común Artesanal'!G287</f>
        <v>4.3959999999999999</v>
      </c>
      <c r="I314" s="374">
        <f>+'Merluza común Artesanal'!H287</f>
        <v>0</v>
      </c>
      <c r="J314" s="374">
        <f>+'Merluza común Artesanal'!I287</f>
        <v>5.335</v>
      </c>
      <c r="K314" s="374">
        <f>+'Merluza común Artesanal'!J287</f>
        <v>0</v>
      </c>
      <c r="L314" s="374">
        <f>+'Merluza común Artesanal'!K287</f>
        <v>5.335</v>
      </c>
      <c r="M314" s="362">
        <f>+'Merluza común Artesanal'!L287</f>
        <v>0</v>
      </c>
      <c r="N314" s="350" t="str">
        <f>+'Merluza común Artesanal'!M287</f>
        <v>-</v>
      </c>
      <c r="O314" s="504">
        <f>Resumen_año!$C$5</f>
        <v>43868</v>
      </c>
      <c r="P314" s="365">
        <v>2019</v>
      </c>
    </row>
    <row r="315" spans="1:16" ht="15.75" customHeight="1">
      <c r="A315" s="371" t="s">
        <v>90</v>
      </c>
      <c r="B315" s="371" t="s">
        <v>91</v>
      </c>
      <c r="C315" s="371" t="s">
        <v>113</v>
      </c>
      <c r="D315" s="368" t="s">
        <v>434</v>
      </c>
      <c r="E315" s="368" t="str">
        <f>+'Merluza común Artesanal'!E286</f>
        <v>ALSADO II (RPA 965728)</v>
      </c>
      <c r="F315" s="371" t="s">
        <v>97</v>
      </c>
      <c r="G315" s="371" t="s">
        <v>98</v>
      </c>
      <c r="H315" s="374">
        <f>+'Merluza común Artesanal'!G288</f>
        <v>5.335</v>
      </c>
      <c r="I315" s="374">
        <f>+'Merluza común Artesanal'!H288</f>
        <v>0</v>
      </c>
      <c r="J315" s="374">
        <f>+'Merluza común Artesanal'!I288</f>
        <v>10.67</v>
      </c>
      <c r="K315" s="374">
        <f>+'Merluza común Artesanal'!J288</f>
        <v>0</v>
      </c>
      <c r="L315" s="374">
        <f>+'Merluza común Artesanal'!K288</f>
        <v>10.67</v>
      </c>
      <c r="M315" s="362">
        <f>+'Merluza común Artesanal'!L288</f>
        <v>0</v>
      </c>
      <c r="N315" s="350" t="str">
        <f>+'Merluza común Artesanal'!M288</f>
        <v>-</v>
      </c>
      <c r="O315" s="504">
        <f>Resumen_año!$C$5</f>
        <v>43868</v>
      </c>
      <c r="P315" s="365">
        <v>2019</v>
      </c>
    </row>
    <row r="316" spans="1:16" ht="15.75" customHeight="1">
      <c r="A316" s="371" t="s">
        <v>90</v>
      </c>
      <c r="B316" s="371" t="s">
        <v>91</v>
      </c>
      <c r="C316" s="371" t="s">
        <v>113</v>
      </c>
      <c r="D316" s="368" t="s">
        <v>434</v>
      </c>
      <c r="E316" s="368" t="str">
        <f>+'Merluza común Artesanal'!E286</f>
        <v>ALSADO II (RPA 965728)</v>
      </c>
      <c r="F316" s="371" t="s">
        <v>101</v>
      </c>
      <c r="G316" s="371" t="s">
        <v>98</v>
      </c>
      <c r="H316" s="374">
        <f>+'Merluza común Artesanal'!N287</f>
        <v>0</v>
      </c>
      <c r="I316" s="374">
        <f>+'Merluza común Artesanal'!O287</f>
        <v>0</v>
      </c>
      <c r="J316" s="374">
        <f>+'Merluza común Artesanal'!P287</f>
        <v>0</v>
      </c>
      <c r="K316" s="374">
        <f>+'Merluza común Artesanal'!Q287</f>
        <v>0</v>
      </c>
      <c r="L316" s="374" t="e">
        <f>+'Merluza común Artesanal'!R287</f>
        <v>#DIV/0!</v>
      </c>
      <c r="M316" s="362" t="e">
        <f>+'Merluza común Artesanal'!S287</f>
        <v>#DIV/0!</v>
      </c>
      <c r="N316" s="349" t="s">
        <v>262</v>
      </c>
      <c r="O316" s="504">
        <f>Resumen_año!$C$5</f>
        <v>43868</v>
      </c>
      <c r="P316" s="365">
        <v>2019</v>
      </c>
    </row>
    <row r="317" spans="1:16" ht="15.75" customHeight="1">
      <c r="A317" s="371" t="s">
        <v>90</v>
      </c>
      <c r="B317" s="371" t="s">
        <v>91</v>
      </c>
      <c r="C317" s="371" t="s">
        <v>113</v>
      </c>
      <c r="D317" s="368" t="s">
        <v>434</v>
      </c>
      <c r="E317" s="368" t="str">
        <f>+'Merluza común Artesanal'!E289</f>
        <v>ANA DELIA III (RPA 966442)</v>
      </c>
      <c r="F317" s="371" t="s">
        <v>101</v>
      </c>
      <c r="G317" s="371" t="s">
        <v>96</v>
      </c>
      <c r="H317" s="374">
        <f>+'Merluza común Artesanal'!G290</f>
        <v>4.3979999999999997</v>
      </c>
      <c r="I317" s="374">
        <f>+'Merluza común Artesanal'!H290</f>
        <v>0</v>
      </c>
      <c r="J317" s="374">
        <f>+'Merluza común Artesanal'!I290</f>
        <v>4.4369999999999994</v>
      </c>
      <c r="K317" s="374">
        <f>+'Merluza común Artesanal'!J290</f>
        <v>0</v>
      </c>
      <c r="L317" s="374">
        <f>+'Merluza común Artesanal'!K290</f>
        <v>4.4369999999999994</v>
      </c>
      <c r="M317" s="362">
        <f>+'Merluza común Artesanal'!L290</f>
        <v>0</v>
      </c>
      <c r="N317" s="350" t="str">
        <f>+'Merluza común Artesanal'!M290</f>
        <v>-</v>
      </c>
      <c r="O317" s="504">
        <f>Resumen_año!$C$5</f>
        <v>43868</v>
      </c>
      <c r="P317" s="365">
        <v>2019</v>
      </c>
    </row>
    <row r="318" spans="1:16" ht="15.75" customHeight="1">
      <c r="A318" s="371" t="s">
        <v>90</v>
      </c>
      <c r="B318" s="371" t="s">
        <v>91</v>
      </c>
      <c r="C318" s="371" t="s">
        <v>113</v>
      </c>
      <c r="D318" s="368" t="s">
        <v>434</v>
      </c>
      <c r="E318" s="368" t="str">
        <f>+'Merluza común Artesanal'!E289</f>
        <v>ANA DELIA III (RPA 966442)</v>
      </c>
      <c r="F318" s="371" t="s">
        <v>97</v>
      </c>
      <c r="G318" s="371" t="s">
        <v>98</v>
      </c>
      <c r="H318" s="374">
        <f>+'Merluza común Artesanal'!G291</f>
        <v>5.3369999999999997</v>
      </c>
      <c r="I318" s="374">
        <f>+'Merluza común Artesanal'!H291</f>
        <v>0</v>
      </c>
      <c r="J318" s="374">
        <f>+'Merluza común Artesanal'!I291</f>
        <v>9.7739999999999991</v>
      </c>
      <c r="K318" s="374">
        <f>+'Merluza común Artesanal'!J291</f>
        <v>0</v>
      </c>
      <c r="L318" s="374">
        <f>+'Merluza común Artesanal'!K291</f>
        <v>9.7739999999999991</v>
      </c>
      <c r="M318" s="362">
        <f>+'Merluza común Artesanal'!L291</f>
        <v>0</v>
      </c>
      <c r="N318" s="350" t="str">
        <f>+'Merluza común Artesanal'!M291</f>
        <v>-</v>
      </c>
      <c r="O318" s="504">
        <f>Resumen_año!$C$5</f>
        <v>43868</v>
      </c>
      <c r="P318" s="365">
        <v>2019</v>
      </c>
    </row>
    <row r="319" spans="1:16" ht="15.75" customHeight="1">
      <c r="A319" s="371" t="s">
        <v>90</v>
      </c>
      <c r="B319" s="371" t="s">
        <v>91</v>
      </c>
      <c r="C319" s="371" t="s">
        <v>113</v>
      </c>
      <c r="D319" s="368" t="s">
        <v>434</v>
      </c>
      <c r="E319" s="368" t="str">
        <f>+'Merluza común Artesanal'!E289</f>
        <v>ANA DELIA III (RPA 966442)</v>
      </c>
      <c r="F319" s="371" t="s">
        <v>101</v>
      </c>
      <c r="G319" s="371" t="s">
        <v>98</v>
      </c>
      <c r="H319" s="374">
        <f>+'Merluza común Artesanal'!N290</f>
        <v>0</v>
      </c>
      <c r="I319" s="374">
        <f>+'Merluza común Artesanal'!O290</f>
        <v>0</v>
      </c>
      <c r="J319" s="374">
        <f>+'Merluza común Artesanal'!P290</f>
        <v>0</v>
      </c>
      <c r="K319" s="374">
        <f>+'Merluza común Artesanal'!Q290</f>
        <v>0</v>
      </c>
      <c r="L319" s="374" t="e">
        <f>+'Merluza común Artesanal'!R290</f>
        <v>#DIV/0!</v>
      </c>
      <c r="M319" s="362" t="e">
        <f>+'Merluza común Artesanal'!S290</f>
        <v>#DIV/0!</v>
      </c>
      <c r="N319" s="349" t="s">
        <v>262</v>
      </c>
      <c r="O319" s="504">
        <f>Resumen_año!$C$5</f>
        <v>43868</v>
      </c>
      <c r="P319" s="365">
        <v>2019</v>
      </c>
    </row>
    <row r="320" spans="1:16" ht="15.75" customHeight="1">
      <c r="A320" s="371" t="s">
        <v>90</v>
      </c>
      <c r="B320" s="371" t="s">
        <v>91</v>
      </c>
      <c r="C320" s="371" t="s">
        <v>113</v>
      </c>
      <c r="D320" s="368" t="s">
        <v>434</v>
      </c>
      <c r="E320" s="368" t="str">
        <f>+'Merluza común Artesanal'!E292</f>
        <v>ANTONELLA (967039)</v>
      </c>
      <c r="F320" s="371" t="s">
        <v>101</v>
      </c>
      <c r="G320" s="371" t="s">
        <v>96</v>
      </c>
      <c r="H320" s="374">
        <f>+'Merluza común Artesanal'!G293</f>
        <v>4.3970000000000002</v>
      </c>
      <c r="I320" s="374">
        <f>+'Merluza común Artesanal'!H293</f>
        <v>0</v>
      </c>
      <c r="J320" s="374">
        <f>+'Merluza común Artesanal'!I293</f>
        <v>4.9580000000000002</v>
      </c>
      <c r="K320" s="374">
        <f>+'Merluza común Artesanal'!J293</f>
        <v>0</v>
      </c>
      <c r="L320" s="374">
        <f>+'Merluza común Artesanal'!K293</f>
        <v>4.9580000000000002</v>
      </c>
      <c r="M320" s="362">
        <f>+'Merluza común Artesanal'!L293</f>
        <v>0</v>
      </c>
      <c r="N320" s="350" t="str">
        <f>+'Merluza común Artesanal'!M293</f>
        <v>-</v>
      </c>
      <c r="O320" s="504">
        <f>Resumen_año!$C$5</f>
        <v>43868</v>
      </c>
      <c r="P320" s="365">
        <v>2019</v>
      </c>
    </row>
    <row r="321" spans="1:16" ht="15.75" customHeight="1">
      <c r="A321" s="371" t="s">
        <v>90</v>
      </c>
      <c r="B321" s="371" t="s">
        <v>91</v>
      </c>
      <c r="C321" s="371" t="s">
        <v>113</v>
      </c>
      <c r="D321" s="368" t="s">
        <v>434</v>
      </c>
      <c r="E321" s="368" t="str">
        <f>+'Merluza común Artesanal'!E292</f>
        <v>ANTONELLA (967039)</v>
      </c>
      <c r="F321" s="371" t="s">
        <v>97</v>
      </c>
      <c r="G321" s="371" t="s">
        <v>98</v>
      </c>
      <c r="H321" s="374">
        <f>+'Merluza común Artesanal'!G294</f>
        <v>5.3369999999999997</v>
      </c>
      <c r="I321" s="374">
        <f>+'Merluza común Artesanal'!H294</f>
        <v>0</v>
      </c>
      <c r="J321" s="374">
        <f>+'Merluza común Artesanal'!I294</f>
        <v>10.295</v>
      </c>
      <c r="K321" s="374">
        <f>+'Merluza común Artesanal'!J294</f>
        <v>0</v>
      </c>
      <c r="L321" s="374">
        <f>+'Merluza común Artesanal'!K294</f>
        <v>10.295</v>
      </c>
      <c r="M321" s="362">
        <f>+'Merluza común Artesanal'!L294</f>
        <v>0</v>
      </c>
      <c r="N321" s="350" t="str">
        <f>+'Merluza común Artesanal'!M294</f>
        <v>-</v>
      </c>
      <c r="O321" s="504">
        <f>Resumen_año!$C$5</f>
        <v>43868</v>
      </c>
      <c r="P321" s="365">
        <v>2019</v>
      </c>
    </row>
    <row r="322" spans="1:16" ht="15.75" customHeight="1">
      <c r="A322" s="371" t="s">
        <v>90</v>
      </c>
      <c r="B322" s="371" t="s">
        <v>91</v>
      </c>
      <c r="C322" s="371" t="s">
        <v>113</v>
      </c>
      <c r="D322" s="368" t="s">
        <v>434</v>
      </c>
      <c r="E322" s="368" t="str">
        <f>+'Merluza común Artesanal'!E292</f>
        <v>ANTONELLA (967039)</v>
      </c>
      <c r="F322" s="371" t="s">
        <v>101</v>
      </c>
      <c r="G322" s="371" t="s">
        <v>98</v>
      </c>
      <c r="H322" s="374">
        <f>+'Merluza común Artesanal'!N293</f>
        <v>0</v>
      </c>
      <c r="I322" s="374">
        <f>+'Merluza común Artesanal'!O293</f>
        <v>0</v>
      </c>
      <c r="J322" s="374">
        <f>+'Merluza común Artesanal'!P293</f>
        <v>0</v>
      </c>
      <c r="K322" s="374">
        <f>+'Merluza común Artesanal'!Q293</f>
        <v>0</v>
      </c>
      <c r="L322" s="374" t="e">
        <f>+'Merluza común Artesanal'!R293</f>
        <v>#DIV/0!</v>
      </c>
      <c r="M322" s="362" t="e">
        <f>+'Merluza común Artesanal'!S293</f>
        <v>#DIV/0!</v>
      </c>
      <c r="N322" s="349" t="s">
        <v>262</v>
      </c>
      <c r="O322" s="504">
        <f>Resumen_año!$C$5</f>
        <v>43868</v>
      </c>
      <c r="P322" s="365">
        <v>2019</v>
      </c>
    </row>
    <row r="323" spans="1:16" ht="15.75" customHeight="1">
      <c r="A323" s="371" t="s">
        <v>90</v>
      </c>
      <c r="B323" s="371" t="s">
        <v>91</v>
      </c>
      <c r="C323" s="371" t="s">
        <v>113</v>
      </c>
      <c r="D323" s="368" t="s">
        <v>434</v>
      </c>
      <c r="E323" s="368" t="str">
        <f>+'Merluza común Artesanal'!E295</f>
        <v>ATUN II (RPA 965119)</v>
      </c>
      <c r="F323" s="371" t="s">
        <v>101</v>
      </c>
      <c r="G323" s="371" t="s">
        <v>96</v>
      </c>
      <c r="H323" s="374">
        <f>+'Merluza común Artesanal'!G296</f>
        <v>4.3970000000000002</v>
      </c>
      <c r="I323" s="374">
        <f>+'Merluza común Artesanal'!H296</f>
        <v>0</v>
      </c>
      <c r="J323" s="374">
        <f>+'Merluza común Artesanal'!I296</f>
        <v>3.851</v>
      </c>
      <c r="K323" s="374">
        <f>+'Merluza común Artesanal'!J296</f>
        <v>0</v>
      </c>
      <c r="L323" s="374">
        <f>+'Merluza común Artesanal'!K296</f>
        <v>3.851</v>
      </c>
      <c r="M323" s="362">
        <f>+'Merluza común Artesanal'!L296</f>
        <v>0</v>
      </c>
      <c r="N323" s="350" t="str">
        <f>+'Merluza común Artesanal'!M296</f>
        <v>-</v>
      </c>
      <c r="O323" s="504">
        <f>Resumen_año!$C$5</f>
        <v>43868</v>
      </c>
      <c r="P323" s="365">
        <v>2019</v>
      </c>
    </row>
    <row r="324" spans="1:16" ht="15.75" customHeight="1">
      <c r="A324" s="371" t="s">
        <v>90</v>
      </c>
      <c r="B324" s="371" t="s">
        <v>91</v>
      </c>
      <c r="C324" s="371" t="s">
        <v>113</v>
      </c>
      <c r="D324" s="368" t="s">
        <v>434</v>
      </c>
      <c r="E324" s="368" t="str">
        <f>+'Merluza común Artesanal'!E295</f>
        <v>ATUN II (RPA 965119)</v>
      </c>
      <c r="F324" s="371" t="s">
        <v>97</v>
      </c>
      <c r="G324" s="371" t="s">
        <v>98</v>
      </c>
      <c r="H324" s="374">
        <f>+'Merluza común Artesanal'!G297</f>
        <v>5.3360000000000003</v>
      </c>
      <c r="I324" s="374">
        <f>+'Merluza común Artesanal'!H297</f>
        <v>0</v>
      </c>
      <c r="J324" s="374">
        <f>+'Merluza común Artesanal'!I297</f>
        <v>9.1870000000000012</v>
      </c>
      <c r="K324" s="374">
        <f>+'Merluza común Artesanal'!J297</f>
        <v>0</v>
      </c>
      <c r="L324" s="374">
        <f>+'Merluza común Artesanal'!K297</f>
        <v>9.1870000000000012</v>
      </c>
      <c r="M324" s="362">
        <f>+'Merluza común Artesanal'!L297</f>
        <v>0</v>
      </c>
      <c r="N324" s="350" t="str">
        <f>+'Merluza común Artesanal'!M297</f>
        <v>-</v>
      </c>
      <c r="O324" s="504">
        <f>Resumen_año!$C$5</f>
        <v>43868</v>
      </c>
      <c r="P324" s="365">
        <v>2019</v>
      </c>
    </row>
    <row r="325" spans="1:16" ht="15.75" customHeight="1">
      <c r="A325" s="371" t="s">
        <v>90</v>
      </c>
      <c r="B325" s="371" t="s">
        <v>91</v>
      </c>
      <c r="C325" s="371" t="s">
        <v>113</v>
      </c>
      <c r="D325" s="368" t="s">
        <v>434</v>
      </c>
      <c r="E325" s="368" t="str">
        <f>+'Merluza común Artesanal'!E295</f>
        <v>ATUN II (RPA 965119)</v>
      </c>
      <c r="F325" s="371" t="s">
        <v>101</v>
      </c>
      <c r="G325" s="371" t="s">
        <v>98</v>
      </c>
      <c r="H325" s="374">
        <f>+'Merluza común Artesanal'!N296</f>
        <v>0</v>
      </c>
      <c r="I325" s="374">
        <f>+'Merluza común Artesanal'!O296</f>
        <v>0</v>
      </c>
      <c r="J325" s="374">
        <f>+'Merluza común Artesanal'!P296</f>
        <v>0</v>
      </c>
      <c r="K325" s="374">
        <f>+'Merluza común Artesanal'!Q296</f>
        <v>0</v>
      </c>
      <c r="L325" s="374" t="e">
        <f>+'Merluza común Artesanal'!R296</f>
        <v>#DIV/0!</v>
      </c>
      <c r="M325" s="362" t="e">
        <f>+'Merluza común Artesanal'!S296</f>
        <v>#DIV/0!</v>
      </c>
      <c r="N325" s="349" t="s">
        <v>262</v>
      </c>
      <c r="O325" s="504">
        <f>Resumen_año!$C$5</f>
        <v>43868</v>
      </c>
      <c r="P325" s="365">
        <v>2019</v>
      </c>
    </row>
    <row r="326" spans="1:16" ht="15.75" customHeight="1">
      <c r="A326" s="371" t="s">
        <v>90</v>
      </c>
      <c r="B326" s="371" t="s">
        <v>91</v>
      </c>
      <c r="C326" s="371" t="s">
        <v>113</v>
      </c>
      <c r="D326" s="368" t="s">
        <v>434</v>
      </c>
      <c r="E326" s="368" t="str">
        <f>+'Merluza común Artesanal'!E298</f>
        <v>AVENTURERO III (RPA 965028)</v>
      </c>
      <c r="F326" s="371" t="s">
        <v>101</v>
      </c>
      <c r="G326" s="371" t="s">
        <v>96</v>
      </c>
      <c r="H326" s="374">
        <f>+'Merluza común Artesanal'!G299</f>
        <v>4.3979999999999997</v>
      </c>
      <c r="I326" s="374">
        <f>+'Merluza común Artesanal'!H299</f>
        <v>0</v>
      </c>
      <c r="J326" s="374">
        <f>+'Merluza común Artesanal'!I299</f>
        <v>5.1869999999999994</v>
      </c>
      <c r="K326" s="374">
        <f>+'Merluza común Artesanal'!J299</f>
        <v>0</v>
      </c>
      <c r="L326" s="374">
        <f>+'Merluza común Artesanal'!K299</f>
        <v>5.1869999999999994</v>
      </c>
      <c r="M326" s="362">
        <f>+'Merluza común Artesanal'!L299</f>
        <v>0</v>
      </c>
      <c r="N326" s="350" t="str">
        <f>+'Merluza común Artesanal'!M299</f>
        <v>-</v>
      </c>
      <c r="O326" s="504">
        <f>Resumen_año!$C$5</f>
        <v>43868</v>
      </c>
      <c r="P326" s="365">
        <v>2019</v>
      </c>
    </row>
    <row r="327" spans="1:16" ht="15.75" customHeight="1">
      <c r="A327" s="371" t="s">
        <v>90</v>
      </c>
      <c r="B327" s="371" t="s">
        <v>91</v>
      </c>
      <c r="C327" s="371" t="s">
        <v>113</v>
      </c>
      <c r="D327" s="368" t="s">
        <v>434</v>
      </c>
      <c r="E327" s="368" t="str">
        <f>+'Merluza común Artesanal'!E298</f>
        <v>AVENTURERO III (RPA 965028)</v>
      </c>
      <c r="F327" s="371" t="s">
        <v>97</v>
      </c>
      <c r="G327" s="371" t="s">
        <v>98</v>
      </c>
      <c r="H327" s="374">
        <f>+'Merluza común Artesanal'!G300</f>
        <v>5.3369999999999997</v>
      </c>
      <c r="I327" s="374">
        <f>+'Merluza común Artesanal'!H300</f>
        <v>0</v>
      </c>
      <c r="J327" s="374">
        <f>+'Merluza común Artesanal'!I300</f>
        <v>10.523999999999999</v>
      </c>
      <c r="K327" s="374">
        <f>+'Merluza común Artesanal'!J300</f>
        <v>0</v>
      </c>
      <c r="L327" s="374">
        <f>+'Merluza común Artesanal'!K300</f>
        <v>10.523999999999999</v>
      </c>
      <c r="M327" s="362">
        <f>+'Merluza común Artesanal'!L300</f>
        <v>0</v>
      </c>
      <c r="N327" s="350" t="str">
        <f>+'Merluza común Artesanal'!M300</f>
        <v>-</v>
      </c>
      <c r="O327" s="504">
        <f>Resumen_año!$C$5</f>
        <v>43868</v>
      </c>
      <c r="P327" s="365">
        <v>2019</v>
      </c>
    </row>
    <row r="328" spans="1:16" ht="15.75" customHeight="1">
      <c r="A328" s="371" t="s">
        <v>90</v>
      </c>
      <c r="B328" s="371" t="s">
        <v>91</v>
      </c>
      <c r="C328" s="371" t="s">
        <v>113</v>
      </c>
      <c r="D328" s="368" t="s">
        <v>434</v>
      </c>
      <c r="E328" s="368" t="str">
        <f>+'Merluza común Artesanal'!E298</f>
        <v>AVENTURERO III (RPA 965028)</v>
      </c>
      <c r="F328" s="371" t="s">
        <v>101</v>
      </c>
      <c r="G328" s="371" t="s">
        <v>98</v>
      </c>
      <c r="H328" s="374">
        <f>+'Merluza común Artesanal'!N299</f>
        <v>0</v>
      </c>
      <c r="I328" s="374">
        <f>+'Merluza común Artesanal'!O299</f>
        <v>0</v>
      </c>
      <c r="J328" s="374">
        <f>+'Merluza común Artesanal'!P299</f>
        <v>0</v>
      </c>
      <c r="K328" s="374">
        <f>+'Merluza común Artesanal'!Q299</f>
        <v>0</v>
      </c>
      <c r="L328" s="374" t="e">
        <f>+'Merluza común Artesanal'!R299</f>
        <v>#DIV/0!</v>
      </c>
      <c r="M328" s="362" t="e">
        <f>+'Merluza común Artesanal'!S299</f>
        <v>#DIV/0!</v>
      </c>
      <c r="N328" s="349" t="s">
        <v>262</v>
      </c>
      <c r="O328" s="504">
        <f>Resumen_año!$C$5</f>
        <v>43868</v>
      </c>
      <c r="P328" s="365">
        <v>2019</v>
      </c>
    </row>
    <row r="329" spans="1:16" ht="15.75" customHeight="1">
      <c r="A329" s="371" t="s">
        <v>90</v>
      </c>
      <c r="B329" s="371" t="s">
        <v>91</v>
      </c>
      <c r="C329" s="371" t="s">
        <v>113</v>
      </c>
      <c r="D329" s="368" t="s">
        <v>434</v>
      </c>
      <c r="E329" s="368" t="str">
        <f>+'Merluza común Artesanal'!E301</f>
        <v>AYSEN III (RPA 966821)</v>
      </c>
      <c r="F329" s="371" t="s">
        <v>101</v>
      </c>
      <c r="G329" s="371" t="s">
        <v>96</v>
      </c>
      <c r="H329" s="374">
        <f>+'Merluza común Artesanal'!G302</f>
        <v>4.3979999999999997</v>
      </c>
      <c r="I329" s="374">
        <f>+'Merluza común Artesanal'!H302</f>
        <v>0</v>
      </c>
      <c r="J329" s="374">
        <f>+'Merluza común Artesanal'!I302</f>
        <v>5.218</v>
      </c>
      <c r="K329" s="374">
        <f>+'Merluza común Artesanal'!J302</f>
        <v>0</v>
      </c>
      <c r="L329" s="374">
        <f>+'Merluza común Artesanal'!K302</f>
        <v>5.218</v>
      </c>
      <c r="M329" s="362">
        <f>+'Merluza común Artesanal'!L302</f>
        <v>0</v>
      </c>
      <c r="N329" s="350" t="str">
        <f>+'Merluza común Artesanal'!M302</f>
        <v>-</v>
      </c>
      <c r="O329" s="504">
        <f>Resumen_año!$C$5</f>
        <v>43868</v>
      </c>
      <c r="P329" s="365">
        <v>2019</v>
      </c>
    </row>
    <row r="330" spans="1:16" ht="15.75" customHeight="1">
      <c r="A330" s="371" t="s">
        <v>90</v>
      </c>
      <c r="B330" s="371" t="s">
        <v>91</v>
      </c>
      <c r="C330" s="371" t="s">
        <v>113</v>
      </c>
      <c r="D330" s="368" t="s">
        <v>434</v>
      </c>
      <c r="E330" s="368" t="str">
        <f>+'Merluza común Artesanal'!E301</f>
        <v>AYSEN III (RPA 966821)</v>
      </c>
      <c r="F330" s="371" t="s">
        <v>97</v>
      </c>
      <c r="G330" s="371" t="s">
        <v>98</v>
      </c>
      <c r="H330" s="374">
        <f>+'Merluza común Artesanal'!G303</f>
        <v>5.3369999999999997</v>
      </c>
      <c r="I330" s="374">
        <f>+'Merluza común Artesanal'!H303</f>
        <v>0</v>
      </c>
      <c r="J330" s="374">
        <f>+'Merluza común Artesanal'!I303</f>
        <v>10.555</v>
      </c>
      <c r="K330" s="374">
        <f>+'Merluza común Artesanal'!J303</f>
        <v>0</v>
      </c>
      <c r="L330" s="374">
        <f>+'Merluza común Artesanal'!K303</f>
        <v>10.555</v>
      </c>
      <c r="M330" s="362">
        <f>+'Merluza común Artesanal'!L303</f>
        <v>0</v>
      </c>
      <c r="N330" s="350" t="str">
        <f>+'Merluza común Artesanal'!M303</f>
        <v>-</v>
      </c>
      <c r="O330" s="504">
        <f>Resumen_año!$C$5</f>
        <v>43868</v>
      </c>
      <c r="P330" s="365">
        <v>2019</v>
      </c>
    </row>
    <row r="331" spans="1:16" ht="15.75" customHeight="1">
      <c r="A331" s="371" t="s">
        <v>90</v>
      </c>
      <c r="B331" s="371" t="s">
        <v>91</v>
      </c>
      <c r="C331" s="371" t="s">
        <v>113</v>
      </c>
      <c r="D331" s="368" t="s">
        <v>434</v>
      </c>
      <c r="E331" s="368" t="str">
        <f>+'Merluza común Artesanal'!E301</f>
        <v>AYSEN III (RPA 966821)</v>
      </c>
      <c r="F331" s="371" t="s">
        <v>101</v>
      </c>
      <c r="G331" s="371" t="s">
        <v>98</v>
      </c>
      <c r="H331" s="374">
        <f>+'Merluza común Artesanal'!N302</f>
        <v>0</v>
      </c>
      <c r="I331" s="374">
        <f>+'Merluza común Artesanal'!O302</f>
        <v>0</v>
      </c>
      <c r="J331" s="374">
        <f>+'Merluza común Artesanal'!P302</f>
        <v>0</v>
      </c>
      <c r="K331" s="374">
        <f>+'Merluza común Artesanal'!Q302</f>
        <v>0</v>
      </c>
      <c r="L331" s="374" t="e">
        <f>+'Merluza común Artesanal'!R302</f>
        <v>#DIV/0!</v>
      </c>
      <c r="M331" s="362" t="e">
        <f>+'Merluza común Artesanal'!S302</f>
        <v>#DIV/0!</v>
      </c>
      <c r="N331" s="349" t="s">
        <v>262</v>
      </c>
      <c r="O331" s="504">
        <f>Resumen_año!$C$5</f>
        <v>43868</v>
      </c>
      <c r="P331" s="365">
        <v>2019</v>
      </c>
    </row>
    <row r="332" spans="1:16" ht="15.75" customHeight="1">
      <c r="A332" s="371" t="s">
        <v>90</v>
      </c>
      <c r="B332" s="371" t="s">
        <v>91</v>
      </c>
      <c r="C332" s="371" t="s">
        <v>113</v>
      </c>
      <c r="D332" s="368" t="s">
        <v>434</v>
      </c>
      <c r="E332" s="368" t="str">
        <f>+'Merluza común Artesanal'!E304</f>
        <v>CORSARIOS (RPA 961538)</v>
      </c>
      <c r="F332" s="371" t="s">
        <v>101</v>
      </c>
      <c r="G332" s="371" t="s">
        <v>96</v>
      </c>
      <c r="H332" s="374">
        <f>+'Merluza común Artesanal'!G305</f>
        <v>4.3979999999999997</v>
      </c>
      <c r="I332" s="374">
        <f>+'Merluza común Artesanal'!H305</f>
        <v>0</v>
      </c>
      <c r="J332" s="374">
        <f>+'Merluza común Artesanal'!I305</f>
        <v>4.907</v>
      </c>
      <c r="K332" s="374">
        <f>+'Merluza común Artesanal'!J305</f>
        <v>0</v>
      </c>
      <c r="L332" s="374">
        <f>+'Merluza común Artesanal'!K305</f>
        <v>4.907</v>
      </c>
      <c r="M332" s="362">
        <f>+'Merluza común Artesanal'!L305</f>
        <v>0</v>
      </c>
      <c r="N332" s="350" t="str">
        <f>+'Merluza común Artesanal'!M305</f>
        <v>-</v>
      </c>
      <c r="O332" s="504">
        <f>Resumen_año!$C$5</f>
        <v>43868</v>
      </c>
      <c r="P332" s="365">
        <v>2019</v>
      </c>
    </row>
    <row r="333" spans="1:16" ht="15.75" customHeight="1">
      <c r="A333" s="371" t="s">
        <v>90</v>
      </c>
      <c r="B333" s="371" t="s">
        <v>91</v>
      </c>
      <c r="C333" s="371" t="s">
        <v>113</v>
      </c>
      <c r="D333" s="368" t="s">
        <v>434</v>
      </c>
      <c r="E333" s="368" t="str">
        <f>+'Merluza común Artesanal'!E304</f>
        <v>CORSARIOS (RPA 961538)</v>
      </c>
      <c r="F333" s="371" t="s">
        <v>97</v>
      </c>
      <c r="G333" s="371" t="s">
        <v>98</v>
      </c>
      <c r="H333" s="374">
        <f>+'Merluza común Artesanal'!G306</f>
        <v>5.3369999999999997</v>
      </c>
      <c r="I333" s="374">
        <f>+'Merluza común Artesanal'!H306</f>
        <v>0</v>
      </c>
      <c r="J333" s="374">
        <f>+'Merluza común Artesanal'!I306</f>
        <v>10.244</v>
      </c>
      <c r="K333" s="374">
        <f>+'Merluza común Artesanal'!J306</f>
        <v>0</v>
      </c>
      <c r="L333" s="374">
        <f>+'Merluza común Artesanal'!K306</f>
        <v>10.244</v>
      </c>
      <c r="M333" s="362">
        <f>+'Merluza común Artesanal'!L306</f>
        <v>0</v>
      </c>
      <c r="N333" s="350" t="str">
        <f>+'Merluza común Artesanal'!M306</f>
        <v>-</v>
      </c>
      <c r="O333" s="504">
        <f>Resumen_año!$C$5</f>
        <v>43868</v>
      </c>
      <c r="P333" s="365">
        <v>2019</v>
      </c>
    </row>
    <row r="334" spans="1:16" ht="15.75" customHeight="1">
      <c r="A334" s="371" t="s">
        <v>90</v>
      </c>
      <c r="B334" s="371" t="s">
        <v>91</v>
      </c>
      <c r="C334" s="371" t="s">
        <v>113</v>
      </c>
      <c r="D334" s="368" t="s">
        <v>434</v>
      </c>
      <c r="E334" s="368" t="str">
        <f>+'Merluza común Artesanal'!E304</f>
        <v>CORSARIOS (RPA 961538)</v>
      </c>
      <c r="F334" s="371" t="s">
        <v>101</v>
      </c>
      <c r="G334" s="371" t="s">
        <v>98</v>
      </c>
      <c r="H334" s="374">
        <f>+'Merluza común Artesanal'!N305</f>
        <v>0</v>
      </c>
      <c r="I334" s="374">
        <f>+'Merluza común Artesanal'!O305</f>
        <v>0</v>
      </c>
      <c r="J334" s="374">
        <f>+'Merluza común Artesanal'!P305</f>
        <v>0</v>
      </c>
      <c r="K334" s="374">
        <f>+'Merluza común Artesanal'!Q305</f>
        <v>0</v>
      </c>
      <c r="L334" s="374" t="e">
        <f>+'Merluza común Artesanal'!R305</f>
        <v>#DIV/0!</v>
      </c>
      <c r="M334" s="362" t="e">
        <f>+'Merluza común Artesanal'!S305</f>
        <v>#DIV/0!</v>
      </c>
      <c r="N334" s="349" t="s">
        <v>262</v>
      </c>
      <c r="O334" s="504">
        <f>Resumen_año!$C$5</f>
        <v>43868</v>
      </c>
      <c r="P334" s="365">
        <v>2019</v>
      </c>
    </row>
    <row r="335" spans="1:16" ht="15.75" customHeight="1">
      <c r="A335" s="371" t="s">
        <v>90</v>
      </c>
      <c r="B335" s="371" t="s">
        <v>91</v>
      </c>
      <c r="C335" s="371" t="s">
        <v>113</v>
      </c>
      <c r="D335" s="368" t="s">
        <v>434</v>
      </c>
      <c r="E335" s="368" t="str">
        <f>+'Merluza común Artesanal'!E307</f>
        <v>EL SAMURAI (RPA 913244)</v>
      </c>
      <c r="F335" s="371" t="s">
        <v>101</v>
      </c>
      <c r="G335" s="371" t="s">
        <v>96</v>
      </c>
      <c r="H335" s="374">
        <f>+'Merluza común Artesanal'!G308</f>
        <v>4.3970000000000002</v>
      </c>
      <c r="I335" s="374">
        <f>+'Merluza común Artesanal'!H308</f>
        <v>0</v>
      </c>
      <c r="J335" s="374">
        <f>+'Merluza común Artesanal'!I308</f>
        <v>4.6859999999999999</v>
      </c>
      <c r="K335" s="374">
        <f>+'Merluza común Artesanal'!J308</f>
        <v>0</v>
      </c>
      <c r="L335" s="374">
        <f>+'Merluza común Artesanal'!K308</f>
        <v>4.6859999999999999</v>
      </c>
      <c r="M335" s="362">
        <f>+'Merluza común Artesanal'!L308</f>
        <v>0</v>
      </c>
      <c r="N335" s="350" t="str">
        <f>+'Merluza común Artesanal'!M308</f>
        <v>-</v>
      </c>
      <c r="O335" s="504">
        <f>Resumen_año!$C$5</f>
        <v>43868</v>
      </c>
      <c r="P335" s="365">
        <v>2019</v>
      </c>
    </row>
    <row r="336" spans="1:16" ht="15.75" customHeight="1">
      <c r="A336" s="371" t="s">
        <v>90</v>
      </c>
      <c r="B336" s="371" t="s">
        <v>91</v>
      </c>
      <c r="C336" s="371" t="s">
        <v>113</v>
      </c>
      <c r="D336" s="368" t="s">
        <v>434</v>
      </c>
      <c r="E336" s="368" t="str">
        <f>+'Merluza común Artesanal'!E307</f>
        <v>EL SAMURAI (RPA 913244)</v>
      </c>
      <c r="F336" s="371" t="s">
        <v>97</v>
      </c>
      <c r="G336" s="371" t="s">
        <v>98</v>
      </c>
      <c r="H336" s="374">
        <f>+'Merluza común Artesanal'!G309</f>
        <v>5.3369999999999997</v>
      </c>
      <c r="I336" s="374">
        <f>+'Merluza común Artesanal'!H309</f>
        <v>0</v>
      </c>
      <c r="J336" s="374">
        <f>+'Merluza común Artesanal'!I309</f>
        <v>10.023</v>
      </c>
      <c r="K336" s="374">
        <f>+'Merluza común Artesanal'!J309</f>
        <v>0</v>
      </c>
      <c r="L336" s="374">
        <f>+'Merluza común Artesanal'!K309</f>
        <v>10.023</v>
      </c>
      <c r="M336" s="362">
        <f>+'Merluza común Artesanal'!L309</f>
        <v>0</v>
      </c>
      <c r="N336" s="350" t="str">
        <f>+'Merluza común Artesanal'!M309</f>
        <v>-</v>
      </c>
      <c r="O336" s="504">
        <f>Resumen_año!$C$5</f>
        <v>43868</v>
      </c>
      <c r="P336" s="365">
        <v>2019</v>
      </c>
    </row>
    <row r="337" spans="1:16" ht="15.75" customHeight="1">
      <c r="A337" s="371" t="s">
        <v>90</v>
      </c>
      <c r="B337" s="371" t="s">
        <v>91</v>
      </c>
      <c r="C337" s="371" t="s">
        <v>113</v>
      </c>
      <c r="D337" s="368" t="s">
        <v>434</v>
      </c>
      <c r="E337" s="368" t="str">
        <f>+'Merluza común Artesanal'!E307</f>
        <v>EL SAMURAI (RPA 913244)</v>
      </c>
      <c r="F337" s="371" t="s">
        <v>101</v>
      </c>
      <c r="G337" s="371" t="s">
        <v>98</v>
      </c>
      <c r="H337" s="374">
        <f>+'Merluza común Artesanal'!N308</f>
        <v>0</v>
      </c>
      <c r="I337" s="374">
        <f>+'Merluza común Artesanal'!O308</f>
        <v>0</v>
      </c>
      <c r="J337" s="374">
        <f>+'Merluza común Artesanal'!P308</f>
        <v>0</v>
      </c>
      <c r="K337" s="374">
        <f>+'Merluza común Artesanal'!Q308</f>
        <v>0</v>
      </c>
      <c r="L337" s="374" t="e">
        <f>+'Merluza común Artesanal'!R308</f>
        <v>#DIV/0!</v>
      </c>
      <c r="M337" s="362" t="e">
        <f>+'Merluza común Artesanal'!S308</f>
        <v>#DIV/0!</v>
      </c>
      <c r="N337" s="349" t="s">
        <v>262</v>
      </c>
      <c r="O337" s="504">
        <f>Resumen_año!$C$5</f>
        <v>43868</v>
      </c>
      <c r="P337" s="365">
        <v>2019</v>
      </c>
    </row>
    <row r="338" spans="1:16" ht="15.75" customHeight="1">
      <c r="A338" s="371" t="s">
        <v>90</v>
      </c>
      <c r="B338" s="371" t="s">
        <v>91</v>
      </c>
      <c r="C338" s="371" t="s">
        <v>113</v>
      </c>
      <c r="D338" s="368" t="s">
        <v>434</v>
      </c>
      <c r="E338" s="368" t="str">
        <f>+'Merluza común Artesanal'!E310</f>
        <v>INBANO IV (RPA 966145)</v>
      </c>
      <c r="F338" s="371" t="s">
        <v>101</v>
      </c>
      <c r="G338" s="371" t="s">
        <v>96</v>
      </c>
      <c r="H338" s="374">
        <f>+'Merluza común Artesanal'!G311</f>
        <v>4.3979999999999997</v>
      </c>
      <c r="I338" s="374">
        <f>+'Merluza común Artesanal'!H311</f>
        <v>0</v>
      </c>
      <c r="J338" s="374">
        <f>+'Merluza común Artesanal'!I311</f>
        <v>4.7249999999999996</v>
      </c>
      <c r="K338" s="374">
        <f>+'Merluza común Artesanal'!J311</f>
        <v>0</v>
      </c>
      <c r="L338" s="374">
        <f>+'Merluza común Artesanal'!K311</f>
        <v>4.7249999999999996</v>
      </c>
      <c r="M338" s="362">
        <f>+'Merluza común Artesanal'!L311</f>
        <v>0</v>
      </c>
      <c r="N338" s="350" t="str">
        <f>+'Merluza común Artesanal'!M311</f>
        <v>-</v>
      </c>
      <c r="O338" s="504">
        <f>Resumen_año!$C$5</f>
        <v>43868</v>
      </c>
      <c r="P338" s="365">
        <v>2019</v>
      </c>
    </row>
    <row r="339" spans="1:16" ht="15.75" customHeight="1">
      <c r="A339" s="371" t="s">
        <v>90</v>
      </c>
      <c r="B339" s="371" t="s">
        <v>91</v>
      </c>
      <c r="C339" s="371" t="s">
        <v>113</v>
      </c>
      <c r="D339" s="368" t="s">
        <v>434</v>
      </c>
      <c r="E339" s="368" t="str">
        <f>+'Merluza común Artesanal'!E310</f>
        <v>INBANO IV (RPA 966145)</v>
      </c>
      <c r="F339" s="371" t="s">
        <v>97</v>
      </c>
      <c r="G339" s="371" t="s">
        <v>98</v>
      </c>
      <c r="H339" s="374">
        <f>+'Merluza común Artesanal'!G312</f>
        <v>5.3369999999999997</v>
      </c>
      <c r="I339" s="374">
        <f>+'Merluza común Artesanal'!H312</f>
        <v>0</v>
      </c>
      <c r="J339" s="374">
        <f>+'Merluza común Artesanal'!I312</f>
        <v>10.061999999999999</v>
      </c>
      <c r="K339" s="374">
        <f>+'Merluza común Artesanal'!J312</f>
        <v>0</v>
      </c>
      <c r="L339" s="374">
        <f>+'Merluza común Artesanal'!K312</f>
        <v>10.061999999999999</v>
      </c>
      <c r="M339" s="362">
        <f>+'Merluza común Artesanal'!L312</f>
        <v>0</v>
      </c>
      <c r="N339" s="350" t="str">
        <f>+'Merluza común Artesanal'!M312</f>
        <v>-</v>
      </c>
      <c r="O339" s="504">
        <f>Resumen_año!$C$5</f>
        <v>43868</v>
      </c>
      <c r="P339" s="365">
        <v>2019</v>
      </c>
    </row>
    <row r="340" spans="1:16" ht="15.75" customHeight="1">
      <c r="A340" s="371" t="s">
        <v>90</v>
      </c>
      <c r="B340" s="371" t="s">
        <v>91</v>
      </c>
      <c r="C340" s="371" t="s">
        <v>113</v>
      </c>
      <c r="D340" s="368" t="s">
        <v>434</v>
      </c>
      <c r="E340" s="368" t="str">
        <f>+'Merluza común Artesanal'!E310</f>
        <v>INBANO IV (RPA 966145)</v>
      </c>
      <c r="F340" s="371" t="s">
        <v>101</v>
      </c>
      <c r="G340" s="371" t="s">
        <v>98</v>
      </c>
      <c r="H340" s="374">
        <f>+'Merluza común Artesanal'!N311</f>
        <v>0</v>
      </c>
      <c r="I340" s="374">
        <f>+'Merluza común Artesanal'!O311</f>
        <v>0</v>
      </c>
      <c r="J340" s="374">
        <f>+'Merluza común Artesanal'!P311</f>
        <v>0</v>
      </c>
      <c r="K340" s="374">
        <f>+'Merluza común Artesanal'!Q311</f>
        <v>0</v>
      </c>
      <c r="L340" s="374" t="e">
        <f>+'Merluza común Artesanal'!R311</f>
        <v>#DIV/0!</v>
      </c>
      <c r="M340" s="362" t="e">
        <f>+'Merluza común Artesanal'!S311</f>
        <v>#DIV/0!</v>
      </c>
      <c r="N340" s="349" t="s">
        <v>262</v>
      </c>
      <c r="O340" s="504">
        <f>Resumen_año!$C$5</f>
        <v>43868</v>
      </c>
      <c r="P340" s="365">
        <v>2019</v>
      </c>
    </row>
    <row r="341" spans="1:16" ht="15.75" customHeight="1">
      <c r="A341" s="371" t="s">
        <v>90</v>
      </c>
      <c r="B341" s="371" t="s">
        <v>91</v>
      </c>
      <c r="C341" s="371" t="s">
        <v>113</v>
      </c>
      <c r="D341" s="368" t="s">
        <v>434</v>
      </c>
      <c r="E341" s="368" t="str">
        <f>+'Merluza común Artesanal'!E313</f>
        <v>LUCAS II (RPA 962133)</v>
      </c>
      <c r="F341" s="371" t="s">
        <v>101</v>
      </c>
      <c r="G341" s="371" t="s">
        <v>96</v>
      </c>
      <c r="H341" s="374">
        <f>+'Merluza común Artesanal'!G314</f>
        <v>4.3949999999999996</v>
      </c>
      <c r="I341" s="374">
        <f>+'Merluza común Artesanal'!H314</f>
        <v>0</v>
      </c>
      <c r="J341" s="374">
        <f>+'Merluza común Artesanal'!I314</f>
        <v>5.3339999999999996</v>
      </c>
      <c r="K341" s="374">
        <f>+'Merluza común Artesanal'!J314</f>
        <v>0</v>
      </c>
      <c r="L341" s="374">
        <f>+'Merluza común Artesanal'!K314</f>
        <v>5.3339999999999996</v>
      </c>
      <c r="M341" s="362">
        <f>+'Merluza común Artesanal'!L314</f>
        <v>0</v>
      </c>
      <c r="N341" s="350" t="str">
        <f>+'Merluza común Artesanal'!M314</f>
        <v>-</v>
      </c>
      <c r="O341" s="504">
        <f>Resumen_año!$C$5</f>
        <v>43868</v>
      </c>
      <c r="P341" s="365">
        <v>2019</v>
      </c>
    </row>
    <row r="342" spans="1:16" ht="15.75" customHeight="1">
      <c r="A342" s="371" t="s">
        <v>90</v>
      </c>
      <c r="B342" s="371" t="s">
        <v>91</v>
      </c>
      <c r="C342" s="371" t="s">
        <v>113</v>
      </c>
      <c r="D342" s="368" t="s">
        <v>434</v>
      </c>
      <c r="E342" s="368" t="str">
        <f>+'Merluza común Artesanal'!E313</f>
        <v>LUCAS II (RPA 962133)</v>
      </c>
      <c r="F342" s="371" t="s">
        <v>97</v>
      </c>
      <c r="G342" s="371" t="s">
        <v>98</v>
      </c>
      <c r="H342" s="374">
        <f>+'Merluza común Artesanal'!G315</f>
        <v>5.3339999999999996</v>
      </c>
      <c r="I342" s="374">
        <f>+'Merluza común Artesanal'!H315</f>
        <v>0</v>
      </c>
      <c r="J342" s="374">
        <f>+'Merluza común Artesanal'!I315</f>
        <v>10.667999999999999</v>
      </c>
      <c r="K342" s="374">
        <f>+'Merluza común Artesanal'!J315</f>
        <v>0</v>
      </c>
      <c r="L342" s="374">
        <f>+'Merluza común Artesanal'!K315</f>
        <v>10.667999999999999</v>
      </c>
      <c r="M342" s="362">
        <f>+'Merluza común Artesanal'!L315</f>
        <v>0</v>
      </c>
      <c r="N342" s="350" t="str">
        <f>+'Merluza común Artesanal'!M315</f>
        <v>-</v>
      </c>
      <c r="O342" s="504">
        <f>Resumen_año!$C$5</f>
        <v>43868</v>
      </c>
      <c r="P342" s="365">
        <v>2019</v>
      </c>
    </row>
    <row r="343" spans="1:16" ht="15.75" customHeight="1">
      <c r="A343" s="371" t="s">
        <v>90</v>
      </c>
      <c r="B343" s="371" t="s">
        <v>91</v>
      </c>
      <c r="C343" s="371" t="s">
        <v>113</v>
      </c>
      <c r="D343" s="368" t="s">
        <v>434</v>
      </c>
      <c r="E343" s="368" t="str">
        <f>+'Merluza común Artesanal'!E313</f>
        <v>LUCAS II (RPA 962133)</v>
      </c>
      <c r="F343" s="371" t="s">
        <v>101</v>
      </c>
      <c r="G343" s="371" t="s">
        <v>98</v>
      </c>
      <c r="H343" s="374">
        <f>+'Merluza común Artesanal'!N314</f>
        <v>0</v>
      </c>
      <c r="I343" s="374">
        <f>+'Merluza común Artesanal'!O314</f>
        <v>0</v>
      </c>
      <c r="J343" s="374">
        <f>+'Merluza común Artesanal'!P314</f>
        <v>0</v>
      </c>
      <c r="K343" s="374">
        <f>+'Merluza común Artesanal'!Q314</f>
        <v>0</v>
      </c>
      <c r="L343" s="374" t="e">
        <f>+'Merluza común Artesanal'!R314</f>
        <v>#DIV/0!</v>
      </c>
      <c r="M343" s="362" t="e">
        <f>+'Merluza común Artesanal'!S314</f>
        <v>#DIV/0!</v>
      </c>
      <c r="N343" s="349" t="s">
        <v>262</v>
      </c>
      <c r="O343" s="504">
        <f>Resumen_año!$C$5</f>
        <v>43868</v>
      </c>
      <c r="P343" s="365">
        <v>2019</v>
      </c>
    </row>
    <row r="344" spans="1:16" ht="15.75" customHeight="1">
      <c r="A344" s="371" t="s">
        <v>90</v>
      </c>
      <c r="B344" s="371" t="s">
        <v>91</v>
      </c>
      <c r="C344" s="371" t="s">
        <v>113</v>
      </c>
      <c r="D344" s="368" t="s">
        <v>434</v>
      </c>
      <c r="E344" s="368" t="str">
        <f>+'Merluza común Artesanal'!E316</f>
        <v>LUKAS MARCELO II (RPA 960852)</v>
      </c>
      <c r="F344" s="371" t="s">
        <v>101</v>
      </c>
      <c r="G344" s="371" t="s">
        <v>96</v>
      </c>
      <c r="H344" s="374">
        <f>+'Merluza común Artesanal'!G317</f>
        <v>4.399</v>
      </c>
      <c r="I344" s="374">
        <f>+'Merluza común Artesanal'!H317</f>
        <v>0</v>
      </c>
      <c r="J344" s="374">
        <f>+'Merluza común Artesanal'!I317</f>
        <v>4.9889999999999999</v>
      </c>
      <c r="K344" s="374">
        <f>+'Merluza común Artesanal'!J317</f>
        <v>0</v>
      </c>
      <c r="L344" s="374">
        <f>+'Merluza común Artesanal'!K317</f>
        <v>4.9889999999999999</v>
      </c>
      <c r="M344" s="362">
        <f>+'Merluza común Artesanal'!L317</f>
        <v>0</v>
      </c>
      <c r="N344" s="350" t="str">
        <f>+'Merluza común Artesanal'!M317</f>
        <v>-</v>
      </c>
      <c r="O344" s="504">
        <f>Resumen_año!$C$5</f>
        <v>43868</v>
      </c>
      <c r="P344" s="365">
        <v>2019</v>
      </c>
    </row>
    <row r="345" spans="1:16" ht="15.75" customHeight="1">
      <c r="A345" s="371" t="s">
        <v>90</v>
      </c>
      <c r="B345" s="371" t="s">
        <v>91</v>
      </c>
      <c r="C345" s="371" t="s">
        <v>113</v>
      </c>
      <c r="D345" s="368" t="s">
        <v>434</v>
      </c>
      <c r="E345" s="368" t="str">
        <f>+'Merluza común Artesanal'!E316</f>
        <v>LUKAS MARCELO II (RPA 960852)</v>
      </c>
      <c r="F345" s="371" t="s">
        <v>97</v>
      </c>
      <c r="G345" s="371" t="s">
        <v>98</v>
      </c>
      <c r="H345" s="374">
        <f>+'Merluza común Artesanal'!G318</f>
        <v>5.3390000000000004</v>
      </c>
      <c r="I345" s="374">
        <f>+'Merluza común Artesanal'!H318</f>
        <v>0</v>
      </c>
      <c r="J345" s="374">
        <f>+'Merluza común Artesanal'!I318</f>
        <v>10.327999999999999</v>
      </c>
      <c r="K345" s="374">
        <f>+'Merluza común Artesanal'!J318</f>
        <v>0</v>
      </c>
      <c r="L345" s="374">
        <f>+'Merluza común Artesanal'!K318</f>
        <v>10.327999999999999</v>
      </c>
      <c r="M345" s="362">
        <f>+'Merluza común Artesanal'!L318</f>
        <v>0</v>
      </c>
      <c r="N345" s="350" t="str">
        <f>+'Merluza común Artesanal'!M318</f>
        <v>-</v>
      </c>
      <c r="O345" s="504">
        <f>Resumen_año!$C$5</f>
        <v>43868</v>
      </c>
      <c r="P345" s="365">
        <v>2019</v>
      </c>
    </row>
    <row r="346" spans="1:16" ht="15.75" customHeight="1">
      <c r="A346" s="371" t="s">
        <v>90</v>
      </c>
      <c r="B346" s="371" t="s">
        <v>91</v>
      </c>
      <c r="C346" s="371" t="s">
        <v>113</v>
      </c>
      <c r="D346" s="368" t="s">
        <v>434</v>
      </c>
      <c r="E346" s="368" t="str">
        <f>+'Merluza común Artesanal'!E316</f>
        <v>LUKAS MARCELO II (RPA 960852)</v>
      </c>
      <c r="F346" s="371" t="s">
        <v>101</v>
      </c>
      <c r="G346" s="371" t="s">
        <v>98</v>
      </c>
      <c r="H346" s="374">
        <f>+'Merluza común Artesanal'!N317</f>
        <v>0</v>
      </c>
      <c r="I346" s="374">
        <f>+'Merluza común Artesanal'!O317</f>
        <v>0</v>
      </c>
      <c r="J346" s="374">
        <f>+'Merluza común Artesanal'!P317</f>
        <v>0</v>
      </c>
      <c r="K346" s="374">
        <f>+'Merluza común Artesanal'!Q317</f>
        <v>0</v>
      </c>
      <c r="L346" s="374" t="e">
        <f>+'Merluza común Artesanal'!R317</f>
        <v>#DIV/0!</v>
      </c>
      <c r="M346" s="362" t="e">
        <f>+'Merluza común Artesanal'!S317</f>
        <v>#DIV/0!</v>
      </c>
      <c r="N346" s="349" t="s">
        <v>262</v>
      </c>
      <c r="O346" s="504">
        <f>Resumen_año!$C$5</f>
        <v>43868</v>
      </c>
      <c r="P346" s="365">
        <v>2019</v>
      </c>
    </row>
    <row r="347" spans="1:16" ht="15.75" customHeight="1">
      <c r="A347" s="371" t="s">
        <v>90</v>
      </c>
      <c r="B347" s="371" t="s">
        <v>91</v>
      </c>
      <c r="C347" s="371" t="s">
        <v>113</v>
      </c>
      <c r="D347" s="368" t="s">
        <v>434</v>
      </c>
      <c r="E347" s="368" t="str">
        <f>+'Merluza común Artesanal'!E319</f>
        <v>MARIMARCE III (RPA 966523)</v>
      </c>
      <c r="F347" s="371" t="s">
        <v>101</v>
      </c>
      <c r="G347" s="371" t="s">
        <v>96</v>
      </c>
      <c r="H347" s="374">
        <f>+'Merluza común Artesanal'!G320</f>
        <v>4.3940000000000001</v>
      </c>
      <c r="I347" s="374">
        <f>+'Merluza común Artesanal'!H320</f>
        <v>0</v>
      </c>
      <c r="J347" s="374">
        <f>+'Merluza común Artesanal'!I320</f>
        <v>5.008</v>
      </c>
      <c r="K347" s="374">
        <f>+'Merluza común Artesanal'!J320</f>
        <v>0</v>
      </c>
      <c r="L347" s="374">
        <f>+'Merluza común Artesanal'!K320</f>
        <v>5.008</v>
      </c>
      <c r="M347" s="362">
        <f>+'Merluza común Artesanal'!L320</f>
        <v>0</v>
      </c>
      <c r="N347" s="350" t="str">
        <f>+'Merluza común Artesanal'!M320</f>
        <v>-</v>
      </c>
      <c r="O347" s="504">
        <f>Resumen_año!$C$5</f>
        <v>43868</v>
      </c>
      <c r="P347" s="365">
        <v>2019</v>
      </c>
    </row>
    <row r="348" spans="1:16" ht="15.75" customHeight="1">
      <c r="A348" s="371" t="s">
        <v>90</v>
      </c>
      <c r="B348" s="371" t="s">
        <v>91</v>
      </c>
      <c r="C348" s="371" t="s">
        <v>113</v>
      </c>
      <c r="D348" s="368" t="s">
        <v>434</v>
      </c>
      <c r="E348" s="368" t="str">
        <f>+'Merluza común Artesanal'!E319</f>
        <v>MARIMARCE III (RPA 966523)</v>
      </c>
      <c r="F348" s="371" t="s">
        <v>97</v>
      </c>
      <c r="G348" s="371" t="s">
        <v>98</v>
      </c>
      <c r="H348" s="374">
        <f>+'Merluza común Artesanal'!G321</f>
        <v>5.3319999999999999</v>
      </c>
      <c r="I348" s="374">
        <f>+'Merluza común Artesanal'!H321</f>
        <v>0</v>
      </c>
      <c r="J348" s="374">
        <f>+'Merluza común Artesanal'!I321</f>
        <v>10.34</v>
      </c>
      <c r="K348" s="374">
        <f>+'Merluza común Artesanal'!J321</f>
        <v>0</v>
      </c>
      <c r="L348" s="374">
        <f>+'Merluza común Artesanal'!K321</f>
        <v>10.34</v>
      </c>
      <c r="M348" s="362">
        <f>+'Merluza común Artesanal'!L321</f>
        <v>0</v>
      </c>
      <c r="N348" s="350" t="str">
        <f>+'Merluza común Artesanal'!M321</f>
        <v>-</v>
      </c>
      <c r="O348" s="504">
        <f>Resumen_año!$C$5</f>
        <v>43868</v>
      </c>
      <c r="P348" s="365">
        <v>2019</v>
      </c>
    </row>
    <row r="349" spans="1:16" ht="15.75" customHeight="1">
      <c r="A349" s="371" t="s">
        <v>90</v>
      </c>
      <c r="B349" s="371" t="s">
        <v>91</v>
      </c>
      <c r="C349" s="371" t="s">
        <v>113</v>
      </c>
      <c r="D349" s="368" t="s">
        <v>434</v>
      </c>
      <c r="E349" s="368" t="str">
        <f>+'Merluza común Artesanal'!E319</f>
        <v>MARIMARCE III (RPA 966523)</v>
      </c>
      <c r="F349" s="371" t="s">
        <v>101</v>
      </c>
      <c r="G349" s="371" t="s">
        <v>98</v>
      </c>
      <c r="H349" s="374">
        <f>+'Merluza común Artesanal'!N320</f>
        <v>0</v>
      </c>
      <c r="I349" s="374">
        <f>+'Merluza común Artesanal'!O320</f>
        <v>0</v>
      </c>
      <c r="J349" s="374">
        <f>+'Merluza común Artesanal'!P320</f>
        <v>0</v>
      </c>
      <c r="K349" s="374">
        <f>+'Merluza común Artesanal'!Q320</f>
        <v>0</v>
      </c>
      <c r="L349" s="374" t="e">
        <f>+'Merluza común Artesanal'!R320</f>
        <v>#DIV/0!</v>
      </c>
      <c r="M349" s="362" t="e">
        <f>+'Merluza común Artesanal'!S320</f>
        <v>#DIV/0!</v>
      </c>
      <c r="N349" s="349" t="s">
        <v>262</v>
      </c>
      <c r="O349" s="504">
        <f>Resumen_año!$C$5</f>
        <v>43868</v>
      </c>
      <c r="P349" s="365">
        <v>2019</v>
      </c>
    </row>
    <row r="350" spans="1:16" ht="15.75" customHeight="1">
      <c r="A350" s="371" t="s">
        <v>90</v>
      </c>
      <c r="B350" s="371" t="s">
        <v>91</v>
      </c>
      <c r="C350" s="371" t="s">
        <v>113</v>
      </c>
      <c r="D350" s="368" t="s">
        <v>434</v>
      </c>
      <c r="E350" s="368" t="str">
        <f>+'Merluza común Artesanal'!E322</f>
        <v>PELICANO III (RPA 960308)</v>
      </c>
      <c r="F350" s="371" t="s">
        <v>101</v>
      </c>
      <c r="G350" s="371" t="s">
        <v>96</v>
      </c>
      <c r="H350" s="374">
        <f>+'Merluza común Artesanal'!G323</f>
        <v>4.399</v>
      </c>
      <c r="I350" s="374">
        <f>+'Merluza común Artesanal'!H323</f>
        <v>0</v>
      </c>
      <c r="J350" s="374">
        <f>+'Merluza común Artesanal'!I323</f>
        <v>5.2039999999999997</v>
      </c>
      <c r="K350" s="374">
        <f>+'Merluza común Artesanal'!J323</f>
        <v>0</v>
      </c>
      <c r="L350" s="374">
        <f>+'Merluza común Artesanal'!K323</f>
        <v>5.2039999999999997</v>
      </c>
      <c r="M350" s="362">
        <f>+'Merluza común Artesanal'!L323</f>
        <v>0</v>
      </c>
      <c r="N350" s="350" t="str">
        <f>+'Merluza común Artesanal'!M323</f>
        <v>-</v>
      </c>
      <c r="O350" s="504">
        <f>Resumen_año!$C$5</f>
        <v>43868</v>
      </c>
      <c r="P350" s="365">
        <v>2019</v>
      </c>
    </row>
    <row r="351" spans="1:16" ht="15.75" customHeight="1">
      <c r="A351" s="371" t="s">
        <v>90</v>
      </c>
      <c r="B351" s="371" t="s">
        <v>91</v>
      </c>
      <c r="C351" s="371" t="s">
        <v>113</v>
      </c>
      <c r="D351" s="368" t="s">
        <v>434</v>
      </c>
      <c r="E351" s="368" t="str">
        <f>+'Merluza común Artesanal'!E322</f>
        <v>PELICANO III (RPA 960308)</v>
      </c>
      <c r="F351" s="371" t="s">
        <v>97</v>
      </c>
      <c r="G351" s="371" t="s">
        <v>98</v>
      </c>
      <c r="H351" s="374">
        <f>+'Merluza común Artesanal'!G324</f>
        <v>5.3380000000000001</v>
      </c>
      <c r="I351" s="374">
        <f>+'Merluza común Artesanal'!H324</f>
        <v>0</v>
      </c>
      <c r="J351" s="374">
        <f>+'Merluza común Artesanal'!I324</f>
        <v>10.542</v>
      </c>
      <c r="K351" s="374">
        <f>+'Merluza común Artesanal'!J324</f>
        <v>0</v>
      </c>
      <c r="L351" s="374">
        <f>+'Merluza común Artesanal'!K324</f>
        <v>10.542</v>
      </c>
      <c r="M351" s="362">
        <f>+'Merluza común Artesanal'!L324</f>
        <v>0</v>
      </c>
      <c r="N351" s="350" t="str">
        <f>+'Merluza común Artesanal'!M324</f>
        <v>-</v>
      </c>
      <c r="O351" s="504">
        <f>Resumen_año!$C$5</f>
        <v>43868</v>
      </c>
      <c r="P351" s="365">
        <v>2019</v>
      </c>
    </row>
    <row r="352" spans="1:16" ht="15.75" customHeight="1">
      <c r="A352" s="371" t="s">
        <v>90</v>
      </c>
      <c r="B352" s="371" t="s">
        <v>91</v>
      </c>
      <c r="C352" s="371" t="s">
        <v>113</v>
      </c>
      <c r="D352" s="368" t="s">
        <v>434</v>
      </c>
      <c r="E352" s="368" t="str">
        <f>+'Merluza común Artesanal'!E322</f>
        <v>PELICANO III (RPA 960308)</v>
      </c>
      <c r="F352" s="371" t="s">
        <v>101</v>
      </c>
      <c r="G352" s="371" t="s">
        <v>98</v>
      </c>
      <c r="H352" s="374">
        <f>+'Merluza común Artesanal'!N323</f>
        <v>0</v>
      </c>
      <c r="I352" s="374">
        <f>+'Merluza común Artesanal'!O323</f>
        <v>0</v>
      </c>
      <c r="J352" s="374">
        <f>+'Merluza común Artesanal'!P323</f>
        <v>0</v>
      </c>
      <c r="K352" s="374">
        <f>+'Merluza común Artesanal'!Q323</f>
        <v>0</v>
      </c>
      <c r="L352" s="374" t="e">
        <f>+'Merluza común Artesanal'!R323</f>
        <v>#DIV/0!</v>
      </c>
      <c r="M352" s="362" t="e">
        <f>+'Merluza común Artesanal'!S323</f>
        <v>#DIV/0!</v>
      </c>
      <c r="N352" s="349" t="s">
        <v>262</v>
      </c>
      <c r="O352" s="504">
        <f>Resumen_año!$C$5</f>
        <v>43868</v>
      </c>
      <c r="P352" s="365">
        <v>2019</v>
      </c>
    </row>
    <row r="353" spans="1:16" ht="15.75" customHeight="1">
      <c r="A353" s="371" t="s">
        <v>90</v>
      </c>
      <c r="B353" s="371" t="s">
        <v>91</v>
      </c>
      <c r="C353" s="371" t="s">
        <v>113</v>
      </c>
      <c r="D353" s="368" t="s">
        <v>434</v>
      </c>
      <c r="E353" s="368" t="str">
        <f>+'Merluza común Artesanal'!E325</f>
        <v>RAUL ALEXANDER I (RPA 960895)</v>
      </c>
      <c r="F353" s="371" t="s">
        <v>101</v>
      </c>
      <c r="G353" s="371" t="s">
        <v>96</v>
      </c>
      <c r="H353" s="374">
        <f>+'Merluza común Artesanal'!G326</f>
        <v>4.3970000000000002</v>
      </c>
      <c r="I353" s="374">
        <f>+'Merluza común Artesanal'!H326</f>
        <v>0</v>
      </c>
      <c r="J353" s="374">
        <f>+'Merluza común Artesanal'!I326</f>
        <v>4.391</v>
      </c>
      <c r="K353" s="374">
        <f>+'Merluza común Artesanal'!J326</f>
        <v>0</v>
      </c>
      <c r="L353" s="374">
        <f>+'Merluza común Artesanal'!K326</f>
        <v>4.391</v>
      </c>
      <c r="M353" s="362">
        <f>+'Merluza común Artesanal'!L326</f>
        <v>0</v>
      </c>
      <c r="N353" s="350" t="str">
        <f>+'Merluza común Artesanal'!M326</f>
        <v>-</v>
      </c>
      <c r="O353" s="504">
        <f>Resumen_año!$C$5</f>
        <v>43868</v>
      </c>
      <c r="P353" s="365">
        <v>2019</v>
      </c>
    </row>
    <row r="354" spans="1:16" ht="15.75" customHeight="1">
      <c r="A354" s="371" t="s">
        <v>90</v>
      </c>
      <c r="B354" s="371" t="s">
        <v>91</v>
      </c>
      <c r="C354" s="371" t="s">
        <v>113</v>
      </c>
      <c r="D354" s="368" t="s">
        <v>434</v>
      </c>
      <c r="E354" s="368" t="str">
        <f>+'Merluza común Artesanal'!E325</f>
        <v>RAUL ALEXANDER I (RPA 960895)</v>
      </c>
      <c r="F354" s="371" t="s">
        <v>97</v>
      </c>
      <c r="G354" s="371" t="s">
        <v>98</v>
      </c>
      <c r="H354" s="374">
        <f>+'Merluza común Artesanal'!G327</f>
        <v>5.3369999999999997</v>
      </c>
      <c r="I354" s="374">
        <f>+'Merluza común Artesanal'!H327</f>
        <v>0</v>
      </c>
      <c r="J354" s="374">
        <f>+'Merluza común Artesanal'!I327</f>
        <v>9.7279999999999998</v>
      </c>
      <c r="K354" s="374">
        <f>+'Merluza común Artesanal'!J327</f>
        <v>0</v>
      </c>
      <c r="L354" s="374">
        <f>+'Merluza común Artesanal'!K327</f>
        <v>9.7279999999999998</v>
      </c>
      <c r="M354" s="362">
        <f>+'Merluza común Artesanal'!L327</f>
        <v>0</v>
      </c>
      <c r="N354" s="350" t="str">
        <f>+'Merluza común Artesanal'!M327</f>
        <v>-</v>
      </c>
      <c r="O354" s="504">
        <f>Resumen_año!$C$5</f>
        <v>43868</v>
      </c>
      <c r="P354" s="365">
        <v>2019</v>
      </c>
    </row>
    <row r="355" spans="1:16" ht="15.75" customHeight="1">
      <c r="A355" s="371" t="s">
        <v>90</v>
      </c>
      <c r="B355" s="371" t="s">
        <v>91</v>
      </c>
      <c r="C355" s="371" t="s">
        <v>113</v>
      </c>
      <c r="D355" s="368" t="s">
        <v>434</v>
      </c>
      <c r="E355" s="368" t="str">
        <f>+'Merluza común Artesanal'!E325</f>
        <v>RAUL ALEXANDER I (RPA 960895)</v>
      </c>
      <c r="F355" s="371" t="s">
        <v>101</v>
      </c>
      <c r="G355" s="371" t="s">
        <v>98</v>
      </c>
      <c r="H355" s="374">
        <f>+'Merluza común Artesanal'!N326</f>
        <v>0</v>
      </c>
      <c r="I355" s="374">
        <f>+'Merluza común Artesanal'!O326</f>
        <v>0</v>
      </c>
      <c r="J355" s="374">
        <f>+'Merluza común Artesanal'!P326</f>
        <v>0</v>
      </c>
      <c r="K355" s="374">
        <f>+'Merluza común Artesanal'!Q326</f>
        <v>0</v>
      </c>
      <c r="L355" s="374" t="e">
        <f>+'Merluza común Artesanal'!R326</f>
        <v>#DIV/0!</v>
      </c>
      <c r="M355" s="362" t="e">
        <f>+'Merluza común Artesanal'!S326</f>
        <v>#DIV/0!</v>
      </c>
      <c r="N355" s="349" t="s">
        <v>262</v>
      </c>
      <c r="O355" s="504">
        <f>Resumen_año!$C$5</f>
        <v>43868</v>
      </c>
      <c r="P355" s="365">
        <v>2019</v>
      </c>
    </row>
    <row r="356" spans="1:16" ht="15.75" customHeight="1">
      <c r="A356" s="371" t="s">
        <v>90</v>
      </c>
      <c r="B356" s="371" t="s">
        <v>91</v>
      </c>
      <c r="C356" s="371" t="s">
        <v>113</v>
      </c>
      <c r="D356" s="368" t="s">
        <v>434</v>
      </c>
      <c r="E356" s="368" t="str">
        <f>+'Merluza común Artesanal'!E328</f>
        <v>SAMURAI V (RPA 966836)</v>
      </c>
      <c r="F356" s="371" t="s">
        <v>101</v>
      </c>
      <c r="G356" s="371" t="s">
        <v>96</v>
      </c>
      <c r="H356" s="374">
        <f>+'Merluza común Artesanal'!G329</f>
        <v>4.3979999999999997</v>
      </c>
      <c r="I356" s="374">
        <f>+'Merluza común Artesanal'!H329</f>
        <v>0</v>
      </c>
      <c r="J356" s="374">
        <f>+'Merluza común Artesanal'!I329</f>
        <v>5.0129999999999999</v>
      </c>
      <c r="K356" s="374">
        <f>+'Merluza común Artesanal'!J329</f>
        <v>0</v>
      </c>
      <c r="L356" s="374">
        <f>+'Merluza común Artesanal'!K329</f>
        <v>5.0129999999999999</v>
      </c>
      <c r="M356" s="362">
        <f>+'Merluza común Artesanal'!L329</f>
        <v>0</v>
      </c>
      <c r="N356" s="350" t="str">
        <f>+'Merluza común Artesanal'!M329</f>
        <v>-</v>
      </c>
      <c r="O356" s="504">
        <f>Resumen_año!$C$5</f>
        <v>43868</v>
      </c>
      <c r="P356" s="365">
        <v>2019</v>
      </c>
    </row>
    <row r="357" spans="1:16" ht="15.75" customHeight="1">
      <c r="A357" s="371" t="s">
        <v>90</v>
      </c>
      <c r="B357" s="371" t="s">
        <v>91</v>
      </c>
      <c r="C357" s="371" t="s">
        <v>113</v>
      </c>
      <c r="D357" s="368" t="s">
        <v>434</v>
      </c>
      <c r="E357" s="368" t="str">
        <f>+'Merluza común Artesanal'!E328</f>
        <v>SAMURAI V (RPA 966836)</v>
      </c>
      <c r="F357" s="371" t="s">
        <v>97</v>
      </c>
      <c r="G357" s="371" t="s">
        <v>98</v>
      </c>
      <c r="H357" s="374">
        <f>+'Merluza común Artesanal'!G330</f>
        <v>5.3369999999999997</v>
      </c>
      <c r="I357" s="374">
        <f>+'Merluza común Artesanal'!H330</f>
        <v>0</v>
      </c>
      <c r="J357" s="374">
        <f>+'Merluza común Artesanal'!I330</f>
        <v>10.35</v>
      </c>
      <c r="K357" s="374">
        <f>+'Merluza común Artesanal'!J330</f>
        <v>0</v>
      </c>
      <c r="L357" s="374">
        <f>+'Merluza común Artesanal'!K330</f>
        <v>10.35</v>
      </c>
      <c r="M357" s="362">
        <f>+'Merluza común Artesanal'!L330</f>
        <v>0</v>
      </c>
      <c r="N357" s="350" t="str">
        <f>+'Merluza común Artesanal'!M330</f>
        <v>-</v>
      </c>
      <c r="O357" s="504">
        <f>Resumen_año!$C$5</f>
        <v>43868</v>
      </c>
      <c r="P357" s="365">
        <v>2019</v>
      </c>
    </row>
    <row r="358" spans="1:16" ht="15.75" customHeight="1">
      <c r="A358" s="371" t="s">
        <v>90</v>
      </c>
      <c r="B358" s="371" t="s">
        <v>91</v>
      </c>
      <c r="C358" s="371" t="s">
        <v>113</v>
      </c>
      <c r="D358" s="368" t="s">
        <v>434</v>
      </c>
      <c r="E358" s="368" t="str">
        <f>+'Merluza común Artesanal'!E328</f>
        <v>SAMURAI V (RPA 966836)</v>
      </c>
      <c r="F358" s="371" t="s">
        <v>101</v>
      </c>
      <c r="G358" s="371" t="s">
        <v>98</v>
      </c>
      <c r="H358" s="374">
        <f>+'Merluza común Artesanal'!N329</f>
        <v>0</v>
      </c>
      <c r="I358" s="374">
        <f>+'Merluza común Artesanal'!O329</f>
        <v>0</v>
      </c>
      <c r="J358" s="374">
        <f>+'Merluza común Artesanal'!P329</f>
        <v>0</v>
      </c>
      <c r="K358" s="374">
        <f>+'Merluza común Artesanal'!Q329</f>
        <v>0</v>
      </c>
      <c r="L358" s="374" t="e">
        <f>+'Merluza común Artesanal'!R329</f>
        <v>#DIV/0!</v>
      </c>
      <c r="M358" s="362" t="e">
        <f>+'Merluza común Artesanal'!S329</f>
        <v>#DIV/0!</v>
      </c>
      <c r="N358" s="349" t="s">
        <v>262</v>
      </c>
      <c r="O358" s="504">
        <f>Resumen_año!$C$5</f>
        <v>43868</v>
      </c>
      <c r="P358" s="365">
        <v>2019</v>
      </c>
    </row>
    <row r="359" spans="1:16" ht="15.75" customHeight="1">
      <c r="A359" s="371" t="s">
        <v>90</v>
      </c>
      <c r="B359" s="371" t="s">
        <v>91</v>
      </c>
      <c r="C359" s="371" t="s">
        <v>113</v>
      </c>
      <c r="D359" s="368" t="s">
        <v>434</v>
      </c>
      <c r="E359" s="368" t="str">
        <f>+'Merluza común Artesanal'!E331</f>
        <v>SANDER III (RPA 963707)</v>
      </c>
      <c r="F359" s="371" t="s">
        <v>101</v>
      </c>
      <c r="G359" s="371" t="s">
        <v>96</v>
      </c>
      <c r="H359" s="374">
        <f>+'Merluza común Artesanal'!G332</f>
        <v>4.3970000000000002</v>
      </c>
      <c r="I359" s="374">
        <f>+'Merluza común Artesanal'!H332</f>
        <v>0</v>
      </c>
      <c r="J359" s="374">
        <f>+'Merluza común Artesanal'!I332</f>
        <v>4.931</v>
      </c>
      <c r="K359" s="374">
        <f>+'Merluza común Artesanal'!J332</f>
        <v>0</v>
      </c>
      <c r="L359" s="374">
        <f>+'Merluza común Artesanal'!K332</f>
        <v>4.931</v>
      </c>
      <c r="M359" s="362">
        <f>+'Merluza común Artesanal'!L332</f>
        <v>0</v>
      </c>
      <c r="N359" s="350" t="str">
        <f>+'Merluza común Artesanal'!M332</f>
        <v>-</v>
      </c>
      <c r="O359" s="504">
        <f>Resumen_año!$C$5</f>
        <v>43868</v>
      </c>
      <c r="P359" s="365">
        <v>2019</v>
      </c>
    </row>
    <row r="360" spans="1:16" ht="15.75" customHeight="1">
      <c r="A360" s="371" t="s">
        <v>90</v>
      </c>
      <c r="B360" s="371" t="s">
        <v>91</v>
      </c>
      <c r="C360" s="371" t="s">
        <v>113</v>
      </c>
      <c r="D360" s="368" t="s">
        <v>434</v>
      </c>
      <c r="E360" s="368" t="str">
        <f>+'Merluza común Artesanal'!E331</f>
        <v>SANDER III (RPA 963707)</v>
      </c>
      <c r="F360" s="371" t="s">
        <v>97</v>
      </c>
      <c r="G360" s="371" t="s">
        <v>98</v>
      </c>
      <c r="H360" s="374">
        <f>+'Merluza común Artesanal'!G333</f>
        <v>5.3360000000000003</v>
      </c>
      <c r="I360" s="374">
        <f>+'Merluza común Artesanal'!H333</f>
        <v>0</v>
      </c>
      <c r="J360" s="374">
        <f>+'Merluza común Artesanal'!I333</f>
        <v>10.266999999999999</v>
      </c>
      <c r="K360" s="374">
        <f>+'Merluza común Artesanal'!J333</f>
        <v>0</v>
      </c>
      <c r="L360" s="374">
        <f>+'Merluza común Artesanal'!K333</f>
        <v>10.266999999999999</v>
      </c>
      <c r="M360" s="362">
        <f>+'Merluza común Artesanal'!L333</f>
        <v>0</v>
      </c>
      <c r="N360" s="350" t="str">
        <f>+'Merluza común Artesanal'!M333</f>
        <v>-</v>
      </c>
      <c r="O360" s="504">
        <f>Resumen_año!$C$5</f>
        <v>43868</v>
      </c>
      <c r="P360" s="365">
        <v>2019</v>
      </c>
    </row>
    <row r="361" spans="1:16" ht="15.75" customHeight="1">
      <c r="A361" s="371" t="s">
        <v>90</v>
      </c>
      <c r="B361" s="371" t="s">
        <v>91</v>
      </c>
      <c r="C361" s="371" t="s">
        <v>113</v>
      </c>
      <c r="D361" s="368" t="s">
        <v>434</v>
      </c>
      <c r="E361" s="368" t="str">
        <f>+'Merluza común Artesanal'!E331</f>
        <v>SANDER III (RPA 963707)</v>
      </c>
      <c r="F361" s="371" t="s">
        <v>101</v>
      </c>
      <c r="G361" s="371" t="s">
        <v>98</v>
      </c>
      <c r="H361" s="374">
        <f>+'Merluza común Artesanal'!N332</f>
        <v>0</v>
      </c>
      <c r="I361" s="374">
        <f>+'Merluza común Artesanal'!O332</f>
        <v>0</v>
      </c>
      <c r="J361" s="374">
        <f>+'Merluza común Artesanal'!P332</f>
        <v>0</v>
      </c>
      <c r="K361" s="374">
        <f>+'Merluza común Artesanal'!Q332</f>
        <v>0</v>
      </c>
      <c r="L361" s="374" t="e">
        <f>+'Merluza común Artesanal'!R332</f>
        <v>#DIV/0!</v>
      </c>
      <c r="M361" s="362" t="e">
        <f>+'Merluza común Artesanal'!S332</f>
        <v>#DIV/0!</v>
      </c>
      <c r="N361" s="349" t="s">
        <v>262</v>
      </c>
      <c r="O361" s="504">
        <f>Resumen_año!$C$5</f>
        <v>43868</v>
      </c>
      <c r="P361" s="365">
        <v>2019</v>
      </c>
    </row>
    <row r="362" spans="1:16" ht="15.75" customHeight="1">
      <c r="A362" s="371" t="s">
        <v>90</v>
      </c>
      <c r="B362" s="371" t="s">
        <v>91</v>
      </c>
      <c r="C362" s="371" t="s">
        <v>113</v>
      </c>
      <c r="D362" s="368" t="s">
        <v>434</v>
      </c>
      <c r="E362" s="368" t="str">
        <f>+'Merluza común Artesanal'!E334</f>
        <v>SKORPIO III (RPA 968042)</v>
      </c>
      <c r="F362" s="371" t="s">
        <v>101</v>
      </c>
      <c r="G362" s="371" t="s">
        <v>96</v>
      </c>
      <c r="H362" s="374">
        <f>+'Merluza común Artesanal'!G335</f>
        <v>4.4039999999999999</v>
      </c>
      <c r="I362" s="374">
        <f>+'Merluza común Artesanal'!H335</f>
        <v>0</v>
      </c>
      <c r="J362" s="374">
        <f>+'Merluza común Artesanal'!I335</f>
        <v>4.1029999999999998</v>
      </c>
      <c r="K362" s="374">
        <f>+'Merluza común Artesanal'!J335</f>
        <v>0</v>
      </c>
      <c r="L362" s="374">
        <f>+'Merluza común Artesanal'!K335</f>
        <v>4.1029999999999998</v>
      </c>
      <c r="M362" s="362">
        <f>+'Merluza común Artesanal'!L335</f>
        <v>0</v>
      </c>
      <c r="N362" s="350" t="str">
        <f>+'Merluza común Artesanal'!M335</f>
        <v>-</v>
      </c>
      <c r="O362" s="504">
        <f>Resumen_año!$C$5</f>
        <v>43868</v>
      </c>
      <c r="P362" s="365">
        <v>2019</v>
      </c>
    </row>
    <row r="363" spans="1:16" ht="15.75" customHeight="1">
      <c r="A363" s="371" t="s">
        <v>90</v>
      </c>
      <c r="B363" s="371" t="s">
        <v>91</v>
      </c>
      <c r="C363" s="371" t="s">
        <v>113</v>
      </c>
      <c r="D363" s="368" t="s">
        <v>434</v>
      </c>
      <c r="E363" s="368" t="str">
        <f>+'Merluza común Artesanal'!E334</f>
        <v>SKORPIO III (RPA 968042)</v>
      </c>
      <c r="F363" s="371" t="s">
        <v>97</v>
      </c>
      <c r="G363" s="371" t="s">
        <v>98</v>
      </c>
      <c r="H363" s="374">
        <f>+'Merluza común Artesanal'!G336</f>
        <v>5.3449999999999998</v>
      </c>
      <c r="I363" s="374">
        <f>+'Merluza común Artesanal'!H336</f>
        <v>0</v>
      </c>
      <c r="J363" s="374">
        <f>+'Merluza común Artesanal'!I336</f>
        <v>9.4480000000000004</v>
      </c>
      <c r="K363" s="374">
        <f>+'Merluza común Artesanal'!J336</f>
        <v>0</v>
      </c>
      <c r="L363" s="374">
        <f>+'Merluza común Artesanal'!K336</f>
        <v>9.4480000000000004</v>
      </c>
      <c r="M363" s="362">
        <f>+'Merluza común Artesanal'!L336</f>
        <v>0</v>
      </c>
      <c r="N363" s="350" t="str">
        <f>+'Merluza común Artesanal'!M336</f>
        <v>-</v>
      </c>
      <c r="O363" s="504">
        <f>Resumen_año!$C$5</f>
        <v>43868</v>
      </c>
      <c r="P363" s="365">
        <v>2019</v>
      </c>
    </row>
    <row r="364" spans="1:16" ht="15.75" customHeight="1">
      <c r="A364" s="371" t="s">
        <v>90</v>
      </c>
      <c r="B364" s="371" t="s">
        <v>91</v>
      </c>
      <c r="C364" s="371" t="s">
        <v>113</v>
      </c>
      <c r="D364" s="368" t="s">
        <v>434</v>
      </c>
      <c r="E364" s="368" t="str">
        <f>+'Merluza común Artesanal'!E334</f>
        <v>SKORPIO III (RPA 968042)</v>
      </c>
      <c r="F364" s="371" t="s">
        <v>101</v>
      </c>
      <c r="G364" s="371" t="s">
        <v>98</v>
      </c>
      <c r="H364" s="374">
        <f>+'Merluza común Artesanal'!N335</f>
        <v>0</v>
      </c>
      <c r="I364" s="374">
        <f>+'Merluza común Artesanal'!O335</f>
        <v>0</v>
      </c>
      <c r="J364" s="374">
        <f>+'Merluza común Artesanal'!P335</f>
        <v>0</v>
      </c>
      <c r="K364" s="374">
        <f>+'Merluza común Artesanal'!Q335</f>
        <v>0</v>
      </c>
      <c r="L364" s="374" t="e">
        <f>+'Merluza común Artesanal'!R335</f>
        <v>#DIV/0!</v>
      </c>
      <c r="M364" s="362" t="e">
        <f>+'Merluza común Artesanal'!S335</f>
        <v>#DIV/0!</v>
      </c>
      <c r="N364" s="349" t="s">
        <v>262</v>
      </c>
      <c r="O364" s="504">
        <f>Resumen_año!$C$5</f>
        <v>43868</v>
      </c>
      <c r="P364" s="365">
        <v>2019</v>
      </c>
    </row>
    <row r="365" spans="1:16" ht="15.75" customHeight="1">
      <c r="A365" s="371" t="s">
        <v>90</v>
      </c>
      <c r="B365" s="371" t="s">
        <v>91</v>
      </c>
      <c r="C365" s="371" t="s">
        <v>113</v>
      </c>
      <c r="D365" s="368" t="s">
        <v>434</v>
      </c>
      <c r="E365" s="368" t="str">
        <f>+'Merluza común Artesanal'!E337</f>
        <v>TRITON IV (RPA 963932)</v>
      </c>
      <c r="F365" s="371" t="s">
        <v>101</v>
      </c>
      <c r="G365" s="371" t="s">
        <v>96</v>
      </c>
      <c r="H365" s="374">
        <f>+'Merluza común Artesanal'!G338</f>
        <v>4.3979999999999997</v>
      </c>
      <c r="I365" s="374">
        <f>+'Merluza común Artesanal'!H338</f>
        <v>0</v>
      </c>
      <c r="J365" s="374">
        <f>+'Merluza común Artesanal'!I338</f>
        <v>4.2859999999999996</v>
      </c>
      <c r="K365" s="374">
        <f>+'Merluza común Artesanal'!J338</f>
        <v>0</v>
      </c>
      <c r="L365" s="374">
        <f>+'Merluza común Artesanal'!K338</f>
        <v>4.2859999999999996</v>
      </c>
      <c r="M365" s="362">
        <f>+'Merluza común Artesanal'!L338</f>
        <v>0</v>
      </c>
      <c r="N365" s="350" t="str">
        <f>+'Merluza común Artesanal'!M338</f>
        <v>-</v>
      </c>
      <c r="O365" s="504">
        <f>Resumen_año!$C$5</f>
        <v>43868</v>
      </c>
      <c r="P365" s="365">
        <v>2019</v>
      </c>
    </row>
    <row r="366" spans="1:16" ht="15.75" customHeight="1">
      <c r="A366" s="371" t="s">
        <v>90</v>
      </c>
      <c r="B366" s="371" t="s">
        <v>91</v>
      </c>
      <c r="C366" s="371" t="s">
        <v>113</v>
      </c>
      <c r="D366" s="368" t="s">
        <v>434</v>
      </c>
      <c r="E366" s="368" t="str">
        <f>+'Merluza común Artesanal'!E337</f>
        <v>TRITON IV (RPA 963932)</v>
      </c>
      <c r="F366" s="371" t="s">
        <v>97</v>
      </c>
      <c r="G366" s="371" t="s">
        <v>98</v>
      </c>
      <c r="H366" s="374">
        <f>+'Merluza común Artesanal'!G339</f>
        <v>5.3369999999999997</v>
      </c>
      <c r="I366" s="374">
        <f>+'Merluza común Artesanal'!H339</f>
        <v>0</v>
      </c>
      <c r="J366" s="374">
        <f>+'Merluza común Artesanal'!I339</f>
        <v>9.6229999999999993</v>
      </c>
      <c r="K366" s="374">
        <f>+'Merluza común Artesanal'!J339</f>
        <v>0</v>
      </c>
      <c r="L366" s="374">
        <f>+'Merluza común Artesanal'!K339</f>
        <v>9.6229999999999993</v>
      </c>
      <c r="M366" s="362">
        <f>+'Merluza común Artesanal'!L339</f>
        <v>0</v>
      </c>
      <c r="N366" s="350" t="str">
        <f>+'Merluza común Artesanal'!M339</f>
        <v>-</v>
      </c>
      <c r="O366" s="504">
        <f>Resumen_año!$C$5</f>
        <v>43868</v>
      </c>
      <c r="P366" s="365">
        <v>2019</v>
      </c>
    </row>
    <row r="367" spans="1:16" ht="15.75" customHeight="1">
      <c r="A367" s="371" t="s">
        <v>90</v>
      </c>
      <c r="B367" s="371" t="s">
        <v>91</v>
      </c>
      <c r="C367" s="371" t="s">
        <v>113</v>
      </c>
      <c r="D367" s="368" t="s">
        <v>434</v>
      </c>
      <c r="E367" s="368" t="str">
        <f>+'Merluza común Artesanal'!E337</f>
        <v>TRITON IV (RPA 963932)</v>
      </c>
      <c r="F367" s="371" t="s">
        <v>101</v>
      </c>
      <c r="G367" s="371" t="s">
        <v>98</v>
      </c>
      <c r="H367" s="374">
        <f>+'Merluza común Artesanal'!N338</f>
        <v>0</v>
      </c>
      <c r="I367" s="374">
        <f>+'Merluza común Artesanal'!O338</f>
        <v>0</v>
      </c>
      <c r="J367" s="374">
        <f>+'Merluza común Artesanal'!P338</f>
        <v>0</v>
      </c>
      <c r="K367" s="374">
        <f>+'Merluza común Artesanal'!Q338</f>
        <v>0</v>
      </c>
      <c r="L367" s="374" t="e">
        <f>+'Merluza común Artesanal'!R338</f>
        <v>#DIV/0!</v>
      </c>
      <c r="M367" s="362" t="e">
        <f>+'Merluza común Artesanal'!S338</f>
        <v>#DIV/0!</v>
      </c>
      <c r="N367" s="349" t="s">
        <v>262</v>
      </c>
      <c r="O367" s="504">
        <f>Resumen_año!$C$5</f>
        <v>43868</v>
      </c>
      <c r="P367" s="365">
        <v>2019</v>
      </c>
    </row>
    <row r="368" spans="1:16" ht="15.75" customHeight="1">
      <c r="A368" s="371" t="s">
        <v>90</v>
      </c>
      <c r="B368" s="371" t="s">
        <v>91</v>
      </c>
      <c r="C368" s="371" t="s">
        <v>113</v>
      </c>
      <c r="D368" s="368" t="s">
        <v>107</v>
      </c>
      <c r="E368" s="368" t="e">
        <f>+'Merluza común Artesanal'!#REF!</f>
        <v>#REF!</v>
      </c>
      <c r="F368" s="371" t="s">
        <v>95</v>
      </c>
      <c r="G368" s="371" t="s">
        <v>100</v>
      </c>
      <c r="H368" s="374">
        <f>'Merluza común Artesanal'!G340</f>
        <v>0.93899999999999995</v>
      </c>
      <c r="I368" s="374">
        <f>'Merluza común Artesanal'!H340</f>
        <v>0</v>
      </c>
      <c r="J368" s="374">
        <f>'Merluza común Artesanal'!I340</f>
        <v>0.93899999999999995</v>
      </c>
      <c r="K368" s="374">
        <f>'Merluza común Artesanal'!J340</f>
        <v>0.54</v>
      </c>
      <c r="L368" s="374">
        <f>'Merluza común Artesanal'!K340</f>
        <v>0.39899999999999991</v>
      </c>
      <c r="M368" s="362">
        <f>'Merluza común Artesanal'!L340</f>
        <v>0.57507987220447288</v>
      </c>
      <c r="N368" s="350" t="str">
        <f>'Merluza común Artesanal'!M340</f>
        <v>-</v>
      </c>
      <c r="O368" s="504">
        <f>Resumen_año!$C$5</f>
        <v>43868</v>
      </c>
      <c r="P368" s="365">
        <v>2019</v>
      </c>
    </row>
    <row r="369" spans="1:16" ht="15.75" customHeight="1">
      <c r="A369" s="371" t="s">
        <v>90</v>
      </c>
      <c r="B369" s="371" t="s">
        <v>91</v>
      </c>
      <c r="C369" s="371" t="s">
        <v>113</v>
      </c>
      <c r="D369" s="368" t="s">
        <v>434</v>
      </c>
      <c r="E369" s="368" t="str">
        <f>+'Merluza común Artesanal'!E340</f>
        <v>ANCHIM I (955194)</v>
      </c>
      <c r="F369" s="371" t="s">
        <v>101</v>
      </c>
      <c r="G369" s="371" t="s">
        <v>96</v>
      </c>
      <c r="H369" s="374">
        <f>'Merluza común Artesanal'!G341</f>
        <v>4.3959999999999999</v>
      </c>
      <c r="I369" s="374">
        <f>'Merluza común Artesanal'!H341</f>
        <v>0</v>
      </c>
      <c r="J369" s="374">
        <f>'Merluza común Artesanal'!I341</f>
        <v>4.7949999999999999</v>
      </c>
      <c r="K369" s="374">
        <f>'Merluza común Artesanal'!J341</f>
        <v>0</v>
      </c>
      <c r="L369" s="374">
        <f>'Merluza común Artesanal'!K341</f>
        <v>4.7949999999999999</v>
      </c>
      <c r="M369" s="362">
        <f>'Merluza común Artesanal'!L341</f>
        <v>0</v>
      </c>
      <c r="N369" s="350" t="str">
        <f>'Merluza común Artesanal'!M341</f>
        <v>-</v>
      </c>
      <c r="O369" s="504">
        <f>Resumen_año!$C$5</f>
        <v>43868</v>
      </c>
      <c r="P369" s="365">
        <v>2019</v>
      </c>
    </row>
    <row r="370" spans="1:16" ht="15.75" customHeight="1">
      <c r="A370" s="371" t="s">
        <v>90</v>
      </c>
      <c r="B370" s="371" t="s">
        <v>91</v>
      </c>
      <c r="C370" s="371" t="s">
        <v>113</v>
      </c>
      <c r="D370" s="368" t="s">
        <v>434</v>
      </c>
      <c r="E370" s="368" t="str">
        <f>+'Merluza común Artesanal'!E340</f>
        <v>ANCHIM I (955194)</v>
      </c>
      <c r="F370" s="371" t="s">
        <v>97</v>
      </c>
      <c r="G370" s="371" t="s">
        <v>98</v>
      </c>
      <c r="H370" s="374">
        <f>'Merluza común Artesanal'!G342</f>
        <v>5.335</v>
      </c>
      <c r="I370" s="374">
        <f>'Merluza común Artesanal'!H342</f>
        <v>0</v>
      </c>
      <c r="J370" s="374">
        <f>'Merluza común Artesanal'!I342</f>
        <v>10.129999999999999</v>
      </c>
      <c r="K370" s="374">
        <f>'Merluza común Artesanal'!J342</f>
        <v>0</v>
      </c>
      <c r="L370" s="374">
        <f>'Merluza común Artesanal'!K342</f>
        <v>10.129999999999999</v>
      </c>
      <c r="M370" s="362">
        <f>'Merluza común Artesanal'!L342</f>
        <v>0</v>
      </c>
      <c r="N370" s="350" t="str">
        <f>'Merluza común Artesanal'!M342</f>
        <v>-</v>
      </c>
      <c r="O370" s="504">
        <f>Resumen_año!$C$5</f>
        <v>43868</v>
      </c>
      <c r="P370" s="365">
        <v>2019</v>
      </c>
    </row>
    <row r="371" spans="1:16" ht="15.75" customHeight="1">
      <c r="A371" s="371" t="s">
        <v>90</v>
      </c>
      <c r="B371" s="371" t="s">
        <v>91</v>
      </c>
      <c r="C371" s="371" t="s">
        <v>113</v>
      </c>
      <c r="D371" s="368" t="s">
        <v>434</v>
      </c>
      <c r="E371" s="368" t="str">
        <f>+'Merluza común Artesanal'!E340</f>
        <v>ANCHIM I (955194)</v>
      </c>
      <c r="F371" s="371" t="s">
        <v>101</v>
      </c>
      <c r="G371" s="371" t="s">
        <v>98</v>
      </c>
      <c r="H371" s="374">
        <f>'Merluza común Artesanal'!N341</f>
        <v>0</v>
      </c>
      <c r="I371" s="374">
        <f>'Merluza común Artesanal'!O341</f>
        <v>0</v>
      </c>
      <c r="J371" s="374">
        <f>'Merluza común Artesanal'!P341</f>
        <v>0</v>
      </c>
      <c r="K371" s="374">
        <f>'Merluza común Artesanal'!Q341</f>
        <v>0</v>
      </c>
      <c r="L371" s="374" t="e">
        <f>'Merluza común Artesanal'!R341</f>
        <v>#DIV/0!</v>
      </c>
      <c r="M371" s="362" t="e">
        <f>'Merluza común Artesanal'!S341</f>
        <v>#DIV/0!</v>
      </c>
      <c r="N371" s="350" t="s">
        <v>262</v>
      </c>
      <c r="O371" s="504">
        <f>Resumen_año!$C$5</f>
        <v>43868</v>
      </c>
      <c r="P371" s="365">
        <v>2019</v>
      </c>
    </row>
    <row r="372" spans="1:16" ht="15.75" customHeight="1">
      <c r="A372" s="371" t="s">
        <v>90</v>
      </c>
      <c r="B372" s="371" t="s">
        <v>91</v>
      </c>
      <c r="C372" s="371" t="s">
        <v>113</v>
      </c>
      <c r="D372" s="368" t="s">
        <v>434</v>
      </c>
      <c r="E372" s="368" t="str">
        <f>+'Merluza común Artesanal'!E343</f>
        <v>CORNELIA MARIE 3.0 (RPA 967937)</v>
      </c>
      <c r="F372" s="371" t="s">
        <v>101</v>
      </c>
      <c r="G372" s="371" t="s">
        <v>96</v>
      </c>
      <c r="H372" s="374">
        <f>+'Merluza común Artesanal'!G344</f>
        <v>4.3979999999999997</v>
      </c>
      <c r="I372" s="374">
        <f>+'Merluza común Artesanal'!H344</f>
        <v>0</v>
      </c>
      <c r="J372" s="374">
        <f>+'Merluza común Artesanal'!I344</f>
        <v>4.5539999999999994</v>
      </c>
      <c r="K372" s="374">
        <f>+'Merluza común Artesanal'!J344</f>
        <v>0</v>
      </c>
      <c r="L372" s="374">
        <f>+'Merluza común Artesanal'!K344</f>
        <v>4.5539999999999994</v>
      </c>
      <c r="M372" s="362">
        <f>+'Merluza común Artesanal'!L344</f>
        <v>0</v>
      </c>
      <c r="N372" s="350" t="str">
        <f>+'Merluza común Artesanal'!M344</f>
        <v>-</v>
      </c>
      <c r="O372" s="504">
        <f>Resumen_año!$C$5</f>
        <v>43868</v>
      </c>
      <c r="P372" s="365">
        <v>2019</v>
      </c>
    </row>
    <row r="373" spans="1:16" ht="15.75" customHeight="1">
      <c r="A373" s="371" t="s">
        <v>90</v>
      </c>
      <c r="B373" s="371" t="s">
        <v>91</v>
      </c>
      <c r="C373" s="371" t="s">
        <v>113</v>
      </c>
      <c r="D373" s="368" t="s">
        <v>434</v>
      </c>
      <c r="E373" s="368" t="str">
        <f>+'Merluza común Artesanal'!E343</f>
        <v>CORNELIA MARIE 3.0 (RPA 967937)</v>
      </c>
      <c r="F373" s="371" t="s">
        <v>97</v>
      </c>
      <c r="G373" s="371" t="s">
        <v>98</v>
      </c>
      <c r="H373" s="374">
        <f>+'Merluza común Artesanal'!G345</f>
        <v>5.3369999999999997</v>
      </c>
      <c r="I373" s="374">
        <f>+'Merluza común Artesanal'!H345</f>
        <v>0</v>
      </c>
      <c r="J373" s="374">
        <f>+'Merluza común Artesanal'!I345</f>
        <v>9.8909999999999982</v>
      </c>
      <c r="K373" s="374">
        <f>+'Merluza común Artesanal'!J345</f>
        <v>0</v>
      </c>
      <c r="L373" s="374">
        <f>+'Merluza común Artesanal'!K345</f>
        <v>9.8909999999999982</v>
      </c>
      <c r="M373" s="362">
        <f>+'Merluza común Artesanal'!L345</f>
        <v>0</v>
      </c>
      <c r="N373" s="350" t="str">
        <f>+'Merluza común Artesanal'!M345</f>
        <v>-</v>
      </c>
      <c r="O373" s="504">
        <f>Resumen_año!$C$5</f>
        <v>43868</v>
      </c>
      <c r="P373" s="365">
        <v>2019</v>
      </c>
    </row>
    <row r="374" spans="1:16" ht="15.75" customHeight="1">
      <c r="A374" s="371" t="s">
        <v>90</v>
      </c>
      <c r="B374" s="371" t="s">
        <v>91</v>
      </c>
      <c r="C374" s="371" t="s">
        <v>113</v>
      </c>
      <c r="D374" s="368" t="s">
        <v>434</v>
      </c>
      <c r="E374" s="368" t="str">
        <f>+'Merluza común Artesanal'!E343</f>
        <v>CORNELIA MARIE 3.0 (RPA 967937)</v>
      </c>
      <c r="F374" s="371" t="s">
        <v>101</v>
      </c>
      <c r="G374" s="371" t="s">
        <v>98</v>
      </c>
      <c r="H374" s="374">
        <f>+'Merluza común Artesanal'!N344</f>
        <v>0</v>
      </c>
      <c r="I374" s="374">
        <f>+'Merluza común Artesanal'!O344</f>
        <v>0</v>
      </c>
      <c r="J374" s="374">
        <f>+'Merluza común Artesanal'!P344</f>
        <v>0</v>
      </c>
      <c r="K374" s="374">
        <f>+'Merluza común Artesanal'!Q344</f>
        <v>0</v>
      </c>
      <c r="L374" s="374" t="e">
        <f>+'Merluza común Artesanal'!R344</f>
        <v>#DIV/0!</v>
      </c>
      <c r="M374" s="362" t="e">
        <f>+'Merluza común Artesanal'!S344</f>
        <v>#DIV/0!</v>
      </c>
      <c r="N374" s="350" t="s">
        <v>262</v>
      </c>
      <c r="O374" s="504">
        <f>Resumen_año!$C$5</f>
        <v>43868</v>
      </c>
      <c r="P374" s="365">
        <v>2019</v>
      </c>
    </row>
    <row r="375" spans="1:16" ht="15.75" customHeight="1">
      <c r="A375" s="371" t="s">
        <v>90</v>
      </c>
      <c r="B375" s="371" t="s">
        <v>91</v>
      </c>
      <c r="C375" s="371" t="s">
        <v>113</v>
      </c>
      <c r="D375" s="368" t="s">
        <v>434</v>
      </c>
      <c r="E375" s="368" t="str">
        <f>+'Merluza común Artesanal'!E346</f>
        <v>EL LLANERO VI (RPA 967255)</v>
      </c>
      <c r="F375" s="371" t="s">
        <v>101</v>
      </c>
      <c r="G375" s="371" t="s">
        <v>96</v>
      </c>
      <c r="H375" s="374">
        <f>+'Merluza común Artesanal'!G347</f>
        <v>4.3979999999999997</v>
      </c>
      <c r="I375" s="374">
        <f>+'Merluza común Artesanal'!H347</f>
        <v>0</v>
      </c>
      <c r="J375" s="374">
        <f>+'Merluza común Artesanal'!I347</f>
        <v>5.3369999999999997</v>
      </c>
      <c r="K375" s="374">
        <f>+'Merluza común Artesanal'!J347</f>
        <v>0</v>
      </c>
      <c r="L375" s="374">
        <f>+'Merluza común Artesanal'!K347</f>
        <v>5.3369999999999997</v>
      </c>
      <c r="M375" s="362">
        <f>+'Merluza común Artesanal'!L347</f>
        <v>0</v>
      </c>
      <c r="N375" s="350" t="str">
        <f>+'Merluza común Artesanal'!M347</f>
        <v>-</v>
      </c>
      <c r="O375" s="504">
        <f>Resumen_año!$C$5</f>
        <v>43868</v>
      </c>
      <c r="P375" s="365">
        <v>2019</v>
      </c>
    </row>
    <row r="376" spans="1:16" ht="15.75" customHeight="1">
      <c r="A376" s="371" t="s">
        <v>90</v>
      </c>
      <c r="B376" s="371" t="s">
        <v>91</v>
      </c>
      <c r="C376" s="371" t="s">
        <v>113</v>
      </c>
      <c r="D376" s="368" t="s">
        <v>434</v>
      </c>
      <c r="E376" s="368" t="str">
        <f>+'Merluza común Artesanal'!E346</f>
        <v>EL LLANERO VI (RPA 967255)</v>
      </c>
      <c r="F376" s="371" t="s">
        <v>97</v>
      </c>
      <c r="G376" s="371" t="s">
        <v>98</v>
      </c>
      <c r="H376" s="374">
        <f>+'Merluza común Artesanal'!G348</f>
        <v>5.3369999999999997</v>
      </c>
      <c r="I376" s="374">
        <f>+'Merluza común Artesanal'!H348</f>
        <v>0</v>
      </c>
      <c r="J376" s="374">
        <f>+'Merluza común Artesanal'!I348</f>
        <v>10.673999999999999</v>
      </c>
      <c r="K376" s="374">
        <f>+'Merluza común Artesanal'!J348</f>
        <v>0</v>
      </c>
      <c r="L376" s="374">
        <f>+'Merluza común Artesanal'!K348</f>
        <v>10.673999999999999</v>
      </c>
      <c r="M376" s="362">
        <f>+'Merluza común Artesanal'!L348</f>
        <v>0</v>
      </c>
      <c r="N376" s="350" t="str">
        <f>+'Merluza común Artesanal'!M348</f>
        <v>-</v>
      </c>
      <c r="O376" s="504">
        <f>Resumen_año!$C$5</f>
        <v>43868</v>
      </c>
      <c r="P376" s="365">
        <v>2019</v>
      </c>
    </row>
    <row r="377" spans="1:16" ht="15.75" customHeight="1">
      <c r="A377" s="371" t="s">
        <v>90</v>
      </c>
      <c r="B377" s="371" t="s">
        <v>91</v>
      </c>
      <c r="C377" s="371" t="s">
        <v>113</v>
      </c>
      <c r="D377" s="368" t="s">
        <v>434</v>
      </c>
      <c r="E377" s="368" t="str">
        <f>+'Merluza común Artesanal'!E346</f>
        <v>EL LLANERO VI (RPA 967255)</v>
      </c>
      <c r="F377" s="371" t="s">
        <v>101</v>
      </c>
      <c r="G377" s="371" t="s">
        <v>98</v>
      </c>
      <c r="H377" s="374">
        <f>+'Merluza común Artesanal'!N347</f>
        <v>0</v>
      </c>
      <c r="I377" s="374">
        <f>+'Merluza común Artesanal'!O347</f>
        <v>0</v>
      </c>
      <c r="J377" s="374">
        <f>+'Merluza común Artesanal'!P347</f>
        <v>0</v>
      </c>
      <c r="K377" s="374">
        <f>+'Merluza común Artesanal'!Q347</f>
        <v>0</v>
      </c>
      <c r="L377" s="374" t="e">
        <f>+'Merluza común Artesanal'!R347</f>
        <v>#DIV/0!</v>
      </c>
      <c r="M377" s="362" t="e">
        <f>+'Merluza común Artesanal'!S347</f>
        <v>#DIV/0!</v>
      </c>
      <c r="N377" s="350" t="s">
        <v>262</v>
      </c>
      <c r="O377" s="504">
        <f>Resumen_año!$C$5</f>
        <v>43868</v>
      </c>
      <c r="P377" s="365">
        <v>2019</v>
      </c>
    </row>
    <row r="378" spans="1:16" ht="15.75" customHeight="1">
      <c r="A378" s="371" t="s">
        <v>90</v>
      </c>
      <c r="B378" s="371" t="s">
        <v>91</v>
      </c>
      <c r="C378" s="371" t="s">
        <v>113</v>
      </c>
      <c r="D378" s="368" t="s">
        <v>434</v>
      </c>
      <c r="E378" s="368" t="str">
        <f>+'Merluza común Artesanal'!E349</f>
        <v>EL REY DEL MAR (RPA RPA 964745)</v>
      </c>
      <c r="F378" s="371" t="s">
        <v>101</v>
      </c>
      <c r="G378" s="371" t="s">
        <v>96</v>
      </c>
      <c r="H378" s="374">
        <f>+'Merluza común Artesanal'!G350</f>
        <v>4.3959999999999999</v>
      </c>
      <c r="I378" s="374">
        <f>+'Merluza común Artesanal'!H350</f>
        <v>0</v>
      </c>
      <c r="J378" s="374">
        <f>+'Merluza común Artesanal'!I350</f>
        <v>4.444</v>
      </c>
      <c r="K378" s="374">
        <f>+'Merluza común Artesanal'!J350</f>
        <v>0</v>
      </c>
      <c r="L378" s="374">
        <f>+'Merluza común Artesanal'!K350</f>
        <v>4.444</v>
      </c>
      <c r="M378" s="362">
        <f>+'Merluza común Artesanal'!L350</f>
        <v>0</v>
      </c>
      <c r="N378" s="350" t="str">
        <f>+'Merluza común Artesanal'!M350</f>
        <v>-</v>
      </c>
      <c r="O378" s="504">
        <f>Resumen_año!$C$5</f>
        <v>43868</v>
      </c>
      <c r="P378" s="365">
        <v>2019</v>
      </c>
    </row>
    <row r="379" spans="1:16" ht="15.75" customHeight="1">
      <c r="A379" s="371" t="s">
        <v>90</v>
      </c>
      <c r="B379" s="371" t="s">
        <v>91</v>
      </c>
      <c r="C379" s="371" t="s">
        <v>113</v>
      </c>
      <c r="D379" s="368" t="s">
        <v>434</v>
      </c>
      <c r="E379" s="368" t="str">
        <f>+'Merluza común Artesanal'!E349</f>
        <v>EL REY DEL MAR (RPA RPA 964745)</v>
      </c>
      <c r="F379" s="371" t="s">
        <v>97</v>
      </c>
      <c r="G379" s="371" t="s">
        <v>98</v>
      </c>
      <c r="H379" s="374">
        <f>+'Merluza común Artesanal'!G351</f>
        <v>5.3339999999999996</v>
      </c>
      <c r="I379" s="374">
        <f>+'Merluza común Artesanal'!H351</f>
        <v>0</v>
      </c>
      <c r="J379" s="374">
        <f>+'Merluza común Artesanal'!I351</f>
        <v>9.7779999999999987</v>
      </c>
      <c r="K379" s="374">
        <f>+'Merluza común Artesanal'!J351</f>
        <v>0</v>
      </c>
      <c r="L379" s="374">
        <f>+'Merluza común Artesanal'!K351</f>
        <v>9.7779999999999987</v>
      </c>
      <c r="M379" s="362">
        <f>+'Merluza común Artesanal'!L351</f>
        <v>0</v>
      </c>
      <c r="N379" s="350" t="str">
        <f>+'Merluza común Artesanal'!M351</f>
        <v>-</v>
      </c>
      <c r="O379" s="504">
        <f>Resumen_año!$C$5</f>
        <v>43868</v>
      </c>
      <c r="P379" s="365">
        <v>2019</v>
      </c>
    </row>
    <row r="380" spans="1:16" ht="15.75" customHeight="1">
      <c r="A380" s="371" t="s">
        <v>90</v>
      </c>
      <c r="B380" s="371" t="s">
        <v>91</v>
      </c>
      <c r="C380" s="371" t="s">
        <v>113</v>
      </c>
      <c r="D380" s="368" t="s">
        <v>434</v>
      </c>
      <c r="E380" s="368" t="str">
        <f>+'Merluza común Artesanal'!E349</f>
        <v>EL REY DEL MAR (RPA RPA 964745)</v>
      </c>
      <c r="F380" s="371" t="s">
        <v>101</v>
      </c>
      <c r="G380" s="371" t="s">
        <v>98</v>
      </c>
      <c r="H380" s="374">
        <f>+'Merluza común Artesanal'!N350</f>
        <v>0</v>
      </c>
      <c r="I380" s="374">
        <f>+'Merluza común Artesanal'!O350</f>
        <v>0</v>
      </c>
      <c r="J380" s="374">
        <f>+'Merluza común Artesanal'!P350</f>
        <v>0</v>
      </c>
      <c r="K380" s="374">
        <f>+'Merluza común Artesanal'!Q350</f>
        <v>0</v>
      </c>
      <c r="L380" s="374" t="e">
        <f>+'Merluza común Artesanal'!R350</f>
        <v>#DIV/0!</v>
      </c>
      <c r="M380" s="362" t="e">
        <f>+'Merluza común Artesanal'!S350</f>
        <v>#DIV/0!</v>
      </c>
      <c r="N380" s="350" t="s">
        <v>262</v>
      </c>
      <c r="O380" s="504">
        <f>Resumen_año!$C$5</f>
        <v>43868</v>
      </c>
      <c r="P380" s="365">
        <v>2019</v>
      </c>
    </row>
    <row r="381" spans="1:16" ht="15.75" customHeight="1">
      <c r="A381" s="371" t="s">
        <v>90</v>
      </c>
      <c r="B381" s="371" t="s">
        <v>91</v>
      </c>
      <c r="C381" s="371" t="s">
        <v>113</v>
      </c>
      <c r="D381" s="368" t="s">
        <v>434</v>
      </c>
      <c r="E381" s="368" t="str">
        <f>+'Merluza común Artesanal'!E352</f>
        <v>HALCON CUARTO (RPA 966653)</v>
      </c>
      <c r="F381" s="371" t="s">
        <v>101</v>
      </c>
      <c r="G381" s="371" t="s">
        <v>96</v>
      </c>
      <c r="H381" s="374">
        <f>+'Merluza común Artesanal'!G353</f>
        <v>4.3970000000000002</v>
      </c>
      <c r="I381" s="374">
        <f>+'Merluza común Artesanal'!H353</f>
        <v>0</v>
      </c>
      <c r="J381" s="374">
        <f>+'Merluza común Artesanal'!I353</f>
        <v>4.8230000000000004</v>
      </c>
      <c r="K381" s="374">
        <f>+'Merluza común Artesanal'!J353</f>
        <v>0</v>
      </c>
      <c r="L381" s="374">
        <f>+'Merluza común Artesanal'!K353</f>
        <v>4.8230000000000004</v>
      </c>
      <c r="M381" s="362">
        <f>+'Merluza común Artesanal'!L353</f>
        <v>0</v>
      </c>
      <c r="N381" s="350" t="str">
        <f>+'Merluza común Artesanal'!M353</f>
        <v>-</v>
      </c>
      <c r="O381" s="504">
        <f>Resumen_año!$C$5</f>
        <v>43868</v>
      </c>
      <c r="P381" s="365">
        <v>2019</v>
      </c>
    </row>
    <row r="382" spans="1:16" ht="15.75" customHeight="1">
      <c r="A382" s="371" t="s">
        <v>90</v>
      </c>
      <c r="B382" s="371" t="s">
        <v>91</v>
      </c>
      <c r="C382" s="371" t="s">
        <v>113</v>
      </c>
      <c r="D382" s="368" t="s">
        <v>434</v>
      </c>
      <c r="E382" s="368" t="str">
        <f>+'Merluza común Artesanal'!E352</f>
        <v>HALCON CUARTO (RPA 966653)</v>
      </c>
      <c r="F382" s="371" t="s">
        <v>97</v>
      </c>
      <c r="G382" s="371" t="s">
        <v>98</v>
      </c>
      <c r="H382" s="374">
        <f>+'Merluza común Artesanal'!G354</f>
        <v>5.3360000000000003</v>
      </c>
      <c r="I382" s="374">
        <f>+'Merluza común Artesanal'!H354</f>
        <v>0</v>
      </c>
      <c r="J382" s="374">
        <f>+'Merluza común Artesanal'!I354</f>
        <v>10.159000000000001</v>
      </c>
      <c r="K382" s="374">
        <f>+'Merluza común Artesanal'!J354</f>
        <v>0</v>
      </c>
      <c r="L382" s="374">
        <f>+'Merluza común Artesanal'!K354</f>
        <v>10.159000000000001</v>
      </c>
      <c r="M382" s="362">
        <f>+'Merluza común Artesanal'!L354</f>
        <v>0</v>
      </c>
      <c r="N382" s="350" t="str">
        <f>+'Merluza común Artesanal'!M354</f>
        <v>-</v>
      </c>
      <c r="O382" s="504">
        <f>Resumen_año!$C$5</f>
        <v>43868</v>
      </c>
      <c r="P382" s="365">
        <v>2019</v>
      </c>
    </row>
    <row r="383" spans="1:16" ht="15.75" customHeight="1">
      <c r="A383" s="371" t="s">
        <v>90</v>
      </c>
      <c r="B383" s="371" t="s">
        <v>91</v>
      </c>
      <c r="C383" s="371" t="s">
        <v>113</v>
      </c>
      <c r="D383" s="368" t="s">
        <v>434</v>
      </c>
      <c r="E383" s="368" t="str">
        <f>+'Merluza común Artesanal'!E352</f>
        <v>HALCON CUARTO (RPA 966653)</v>
      </c>
      <c r="F383" s="371" t="s">
        <v>101</v>
      </c>
      <c r="G383" s="371" t="s">
        <v>98</v>
      </c>
      <c r="H383" s="374">
        <f>+'Merluza común Artesanal'!N353</f>
        <v>0</v>
      </c>
      <c r="I383" s="374">
        <f>+'Merluza común Artesanal'!O353</f>
        <v>0</v>
      </c>
      <c r="J383" s="374">
        <f>+'Merluza común Artesanal'!P353</f>
        <v>0</v>
      </c>
      <c r="K383" s="374">
        <f>+'Merluza común Artesanal'!Q353</f>
        <v>0</v>
      </c>
      <c r="L383" s="374" t="e">
        <f>+'Merluza común Artesanal'!R353</f>
        <v>#DIV/0!</v>
      </c>
      <c r="M383" s="362" t="e">
        <f>+'Merluza común Artesanal'!S353</f>
        <v>#DIV/0!</v>
      </c>
      <c r="N383" s="350" t="s">
        <v>262</v>
      </c>
      <c r="O383" s="504">
        <f>Resumen_año!$C$5</f>
        <v>43868</v>
      </c>
      <c r="P383" s="365">
        <v>2019</v>
      </c>
    </row>
    <row r="384" spans="1:16" ht="15.75" customHeight="1">
      <c r="A384" s="371" t="s">
        <v>90</v>
      </c>
      <c r="B384" s="371" t="s">
        <v>91</v>
      </c>
      <c r="C384" s="371" t="s">
        <v>113</v>
      </c>
      <c r="D384" s="368" t="s">
        <v>434</v>
      </c>
      <c r="E384" s="368" t="str">
        <f>+'Merluza común Artesanal'!E355</f>
        <v>JESUS DE NAZARETH (RPA 960928)</v>
      </c>
      <c r="F384" s="371" t="s">
        <v>101</v>
      </c>
      <c r="G384" s="371" t="s">
        <v>96</v>
      </c>
      <c r="H384" s="374">
        <f>+'Merluza común Artesanal'!G356</f>
        <v>4.3979999999999997</v>
      </c>
      <c r="I384" s="374">
        <f>+'Merluza común Artesanal'!H356</f>
        <v>0</v>
      </c>
      <c r="J384" s="374">
        <f>+'Merluza común Artesanal'!I356</f>
        <v>4.6890000000000001</v>
      </c>
      <c r="K384" s="374">
        <f>+'Merluza común Artesanal'!J356</f>
        <v>0</v>
      </c>
      <c r="L384" s="374">
        <f>+'Merluza común Artesanal'!K356</f>
        <v>4.6890000000000001</v>
      </c>
      <c r="M384" s="362">
        <f>+'Merluza común Artesanal'!L356</f>
        <v>0</v>
      </c>
      <c r="N384" s="350" t="str">
        <f>+'Merluza común Artesanal'!M356</f>
        <v>-</v>
      </c>
      <c r="O384" s="504">
        <f>Resumen_año!$C$5</f>
        <v>43868</v>
      </c>
      <c r="P384" s="365">
        <v>2019</v>
      </c>
    </row>
    <row r="385" spans="1:16" ht="15.75" customHeight="1">
      <c r="A385" s="371" t="s">
        <v>90</v>
      </c>
      <c r="B385" s="371" t="s">
        <v>91</v>
      </c>
      <c r="C385" s="371" t="s">
        <v>113</v>
      </c>
      <c r="D385" s="368" t="s">
        <v>434</v>
      </c>
      <c r="E385" s="368" t="str">
        <f>+'Merluza común Artesanal'!E355</f>
        <v>JESUS DE NAZARETH (RPA 960928)</v>
      </c>
      <c r="F385" s="371" t="s">
        <v>97</v>
      </c>
      <c r="G385" s="371" t="s">
        <v>98</v>
      </c>
      <c r="H385" s="374">
        <f>+'Merluza común Artesanal'!G357</f>
        <v>5.3369999999999997</v>
      </c>
      <c r="I385" s="374">
        <f>+'Merluza común Artesanal'!H357</f>
        <v>0</v>
      </c>
      <c r="J385" s="374">
        <f>+'Merluza común Artesanal'!I357</f>
        <v>10.026</v>
      </c>
      <c r="K385" s="374">
        <f>+'Merluza común Artesanal'!J357</f>
        <v>0</v>
      </c>
      <c r="L385" s="374">
        <f>+'Merluza común Artesanal'!K357</f>
        <v>10.026</v>
      </c>
      <c r="M385" s="362">
        <f>+'Merluza común Artesanal'!L357</f>
        <v>0</v>
      </c>
      <c r="N385" s="350" t="str">
        <f>+'Merluza común Artesanal'!M357</f>
        <v>-</v>
      </c>
      <c r="O385" s="504">
        <f>Resumen_año!$C$5</f>
        <v>43868</v>
      </c>
      <c r="P385" s="365">
        <v>2019</v>
      </c>
    </row>
    <row r="386" spans="1:16" ht="15.75" customHeight="1">
      <c r="A386" s="371" t="s">
        <v>90</v>
      </c>
      <c r="B386" s="371" t="s">
        <v>91</v>
      </c>
      <c r="C386" s="371" t="s">
        <v>113</v>
      </c>
      <c r="D386" s="368" t="s">
        <v>434</v>
      </c>
      <c r="E386" s="368" t="str">
        <f>+'Merluza común Artesanal'!E355</f>
        <v>JESUS DE NAZARETH (RPA 960928)</v>
      </c>
      <c r="F386" s="371" t="s">
        <v>101</v>
      </c>
      <c r="G386" s="371" t="s">
        <v>98</v>
      </c>
      <c r="H386" s="374">
        <f>+'Merluza común Artesanal'!N356</f>
        <v>0</v>
      </c>
      <c r="I386" s="374">
        <f>+'Merluza común Artesanal'!O356</f>
        <v>0</v>
      </c>
      <c r="J386" s="374">
        <f>+'Merluza común Artesanal'!P356</f>
        <v>0</v>
      </c>
      <c r="K386" s="374">
        <f>+'Merluza común Artesanal'!Q356</f>
        <v>0</v>
      </c>
      <c r="L386" s="374" t="e">
        <f>+'Merluza común Artesanal'!R356</f>
        <v>#DIV/0!</v>
      </c>
      <c r="M386" s="362" t="e">
        <f>+'Merluza común Artesanal'!S356</f>
        <v>#DIV/0!</v>
      </c>
      <c r="N386" s="350" t="s">
        <v>262</v>
      </c>
      <c r="O386" s="504">
        <f>Resumen_año!$C$5</f>
        <v>43868</v>
      </c>
      <c r="P386" s="365">
        <v>2019</v>
      </c>
    </row>
    <row r="387" spans="1:16" ht="15.75" customHeight="1">
      <c r="A387" s="371" t="s">
        <v>90</v>
      </c>
      <c r="B387" s="371" t="s">
        <v>91</v>
      </c>
      <c r="C387" s="371" t="s">
        <v>113</v>
      </c>
      <c r="D387" s="368" t="s">
        <v>434</v>
      </c>
      <c r="E387" s="368" t="str">
        <f>+'Merluza común Artesanal'!E358</f>
        <v>LOBO SOLITARIO V (RPA 967631)</v>
      </c>
      <c r="F387" s="371" t="s">
        <v>101</v>
      </c>
      <c r="G387" s="371" t="s">
        <v>96</v>
      </c>
      <c r="H387" s="374">
        <f>+'Merluza común Artesanal'!G359</f>
        <v>4.3970000000000002</v>
      </c>
      <c r="I387" s="374">
        <f>+'Merluza común Artesanal'!H359</f>
        <v>0</v>
      </c>
      <c r="J387" s="374">
        <f>+'Merluza común Artesanal'!I359</f>
        <v>5.0389999999999997</v>
      </c>
      <c r="K387" s="374">
        <f>+'Merluza común Artesanal'!J359</f>
        <v>0</v>
      </c>
      <c r="L387" s="374">
        <f>+'Merluza común Artesanal'!K359</f>
        <v>5.0389999999999997</v>
      </c>
      <c r="M387" s="362">
        <f>+'Merluza común Artesanal'!L359</f>
        <v>0</v>
      </c>
      <c r="N387" s="350" t="str">
        <f>+'Merluza común Artesanal'!M359</f>
        <v>-</v>
      </c>
      <c r="O387" s="504">
        <f>Resumen_año!$C$5</f>
        <v>43868</v>
      </c>
      <c r="P387" s="365">
        <v>2019</v>
      </c>
    </row>
    <row r="388" spans="1:16" ht="15.75" customHeight="1">
      <c r="A388" s="371" t="s">
        <v>90</v>
      </c>
      <c r="B388" s="371" t="s">
        <v>91</v>
      </c>
      <c r="C388" s="371" t="s">
        <v>113</v>
      </c>
      <c r="D388" s="368" t="s">
        <v>434</v>
      </c>
      <c r="E388" s="368" t="str">
        <f>+'Merluza común Artesanal'!E358</f>
        <v>LOBO SOLITARIO V (RPA 967631)</v>
      </c>
      <c r="F388" s="371" t="s">
        <v>97</v>
      </c>
      <c r="G388" s="371" t="s">
        <v>98</v>
      </c>
      <c r="H388" s="374">
        <f>+'Merluza común Artesanal'!G360</f>
        <v>5.3369999999999997</v>
      </c>
      <c r="I388" s="374">
        <f>+'Merluza común Artesanal'!H360</f>
        <v>0</v>
      </c>
      <c r="J388" s="374">
        <f>+'Merluza común Artesanal'!I360</f>
        <v>10.375999999999999</v>
      </c>
      <c r="K388" s="374">
        <f>+'Merluza común Artesanal'!J360</f>
        <v>0</v>
      </c>
      <c r="L388" s="374">
        <f>+'Merluza común Artesanal'!K360</f>
        <v>10.375999999999999</v>
      </c>
      <c r="M388" s="362">
        <f>+'Merluza común Artesanal'!L360</f>
        <v>0</v>
      </c>
      <c r="N388" s="350" t="str">
        <f>+'Merluza común Artesanal'!M360</f>
        <v>-</v>
      </c>
      <c r="O388" s="504">
        <f>Resumen_año!$C$5</f>
        <v>43868</v>
      </c>
      <c r="P388" s="365">
        <v>2019</v>
      </c>
    </row>
    <row r="389" spans="1:16" ht="15.75" customHeight="1">
      <c r="A389" s="371" t="s">
        <v>90</v>
      </c>
      <c r="B389" s="371" t="s">
        <v>91</v>
      </c>
      <c r="C389" s="371" t="s">
        <v>113</v>
      </c>
      <c r="D389" s="368" t="s">
        <v>434</v>
      </c>
      <c r="E389" s="368" t="str">
        <f>+'Merluza común Artesanal'!E358</f>
        <v>LOBO SOLITARIO V (RPA 967631)</v>
      </c>
      <c r="F389" s="371" t="s">
        <v>101</v>
      </c>
      <c r="G389" s="371" t="s">
        <v>98</v>
      </c>
      <c r="H389" s="374">
        <f>+'Merluza común Artesanal'!N359</f>
        <v>0</v>
      </c>
      <c r="I389" s="374">
        <f>+'Merluza común Artesanal'!O359</f>
        <v>0</v>
      </c>
      <c r="J389" s="374">
        <f>+'Merluza común Artesanal'!P359</f>
        <v>0</v>
      </c>
      <c r="K389" s="374">
        <f>+'Merluza común Artesanal'!Q359</f>
        <v>0</v>
      </c>
      <c r="L389" s="374" t="e">
        <f>+'Merluza común Artesanal'!R359</f>
        <v>#DIV/0!</v>
      </c>
      <c r="M389" s="362" t="e">
        <f>+'Merluza común Artesanal'!S359</f>
        <v>#DIV/0!</v>
      </c>
      <c r="N389" s="350" t="s">
        <v>262</v>
      </c>
      <c r="O389" s="504">
        <f>Resumen_año!$C$5</f>
        <v>43868</v>
      </c>
      <c r="P389" s="365">
        <v>2019</v>
      </c>
    </row>
    <row r="390" spans="1:16" ht="15.75" customHeight="1">
      <c r="A390" s="371" t="s">
        <v>90</v>
      </c>
      <c r="B390" s="371" t="s">
        <v>91</v>
      </c>
      <c r="C390" s="371" t="s">
        <v>113</v>
      </c>
      <c r="D390" s="368" t="s">
        <v>434</v>
      </c>
      <c r="E390" s="368" t="str">
        <f>+'Merluza común Artesanal'!E361</f>
        <v>PAULITO I (RPA 955236)</v>
      </c>
      <c r="F390" s="371" t="s">
        <v>101</v>
      </c>
      <c r="G390" s="371" t="s">
        <v>96</v>
      </c>
      <c r="H390" s="374">
        <f>+'Merluza común Artesanal'!G362</f>
        <v>4.3970000000000002</v>
      </c>
      <c r="I390" s="374">
        <f>+'Merluza común Artesanal'!H362</f>
        <v>0</v>
      </c>
      <c r="J390" s="374">
        <f>+'Merluza común Artesanal'!I362</f>
        <v>4.4720000000000004</v>
      </c>
      <c r="K390" s="374">
        <f>+'Merluza común Artesanal'!J362</f>
        <v>0</v>
      </c>
      <c r="L390" s="374">
        <f>+'Merluza común Artesanal'!K362</f>
        <v>4.4720000000000004</v>
      </c>
      <c r="M390" s="362">
        <f>+'Merluza común Artesanal'!L362</f>
        <v>0</v>
      </c>
      <c r="N390" s="350" t="str">
        <f>+'Merluza común Artesanal'!M362</f>
        <v>-</v>
      </c>
      <c r="O390" s="504">
        <f>Resumen_año!$C$5</f>
        <v>43868</v>
      </c>
      <c r="P390" s="365">
        <v>2019</v>
      </c>
    </row>
    <row r="391" spans="1:16" ht="15.75" customHeight="1">
      <c r="A391" s="371" t="s">
        <v>90</v>
      </c>
      <c r="B391" s="371" t="s">
        <v>91</v>
      </c>
      <c r="C391" s="371" t="s">
        <v>113</v>
      </c>
      <c r="D391" s="368" t="s">
        <v>434</v>
      </c>
      <c r="E391" s="368" t="str">
        <f>+'Merluza común Artesanal'!E361</f>
        <v>PAULITO I (RPA 955236)</v>
      </c>
      <c r="F391" s="371" t="s">
        <v>97</v>
      </c>
      <c r="G391" s="371" t="s">
        <v>98</v>
      </c>
      <c r="H391" s="374">
        <f>+'Merluza común Artesanal'!G363</f>
        <v>5.3360000000000003</v>
      </c>
      <c r="I391" s="374">
        <f>+'Merluza común Artesanal'!H363</f>
        <v>0</v>
      </c>
      <c r="J391" s="374">
        <f>+'Merluza común Artesanal'!I363</f>
        <v>9.8079999999999998</v>
      </c>
      <c r="K391" s="374">
        <f>+'Merluza común Artesanal'!J363</f>
        <v>0</v>
      </c>
      <c r="L391" s="374">
        <f>+'Merluza común Artesanal'!K363</f>
        <v>9.8079999999999998</v>
      </c>
      <c r="M391" s="362">
        <f>+'Merluza común Artesanal'!L363</f>
        <v>0</v>
      </c>
      <c r="N391" s="350" t="str">
        <f>+'Merluza común Artesanal'!M363</f>
        <v>-</v>
      </c>
      <c r="O391" s="504">
        <f>Resumen_año!$C$5</f>
        <v>43868</v>
      </c>
      <c r="P391" s="365">
        <v>2019</v>
      </c>
    </row>
    <row r="392" spans="1:16" ht="15.75" customHeight="1">
      <c r="A392" s="371" t="s">
        <v>90</v>
      </c>
      <c r="B392" s="371" t="s">
        <v>91</v>
      </c>
      <c r="C392" s="371" t="s">
        <v>113</v>
      </c>
      <c r="D392" s="368" t="s">
        <v>434</v>
      </c>
      <c r="E392" s="368" t="str">
        <f>+'Merluza común Artesanal'!E361</f>
        <v>PAULITO I (RPA 955236)</v>
      </c>
      <c r="F392" s="371" t="s">
        <v>101</v>
      </c>
      <c r="G392" s="371" t="s">
        <v>98</v>
      </c>
      <c r="H392" s="374">
        <f>+'Merluza común Artesanal'!N362</f>
        <v>0</v>
      </c>
      <c r="I392" s="374">
        <f>+'Merluza común Artesanal'!O362</f>
        <v>0</v>
      </c>
      <c r="J392" s="374">
        <f>+'Merluza común Artesanal'!P362</f>
        <v>0</v>
      </c>
      <c r="K392" s="374">
        <f>+'Merluza común Artesanal'!Q362</f>
        <v>0</v>
      </c>
      <c r="L392" s="374" t="e">
        <f>+'Merluza común Artesanal'!R362</f>
        <v>#DIV/0!</v>
      </c>
      <c r="M392" s="362" t="e">
        <f>+'Merluza común Artesanal'!S362</f>
        <v>#DIV/0!</v>
      </c>
      <c r="N392" s="350" t="s">
        <v>262</v>
      </c>
      <c r="O392" s="504">
        <f>Resumen_año!$C$5</f>
        <v>43868</v>
      </c>
      <c r="P392" s="365">
        <v>2019</v>
      </c>
    </row>
    <row r="393" spans="1:16" ht="15.75" customHeight="1">
      <c r="A393" s="371" t="s">
        <v>90</v>
      </c>
      <c r="B393" s="371" t="s">
        <v>91</v>
      </c>
      <c r="C393" s="371" t="s">
        <v>113</v>
      </c>
      <c r="D393" s="368" t="s">
        <v>434</v>
      </c>
      <c r="E393" s="368" t="str">
        <f>+'Merluza común Artesanal'!E364</f>
        <v>PERLA NEGRA II (RPA 967660)</v>
      </c>
      <c r="F393" s="371" t="s">
        <v>101</v>
      </c>
      <c r="G393" s="371" t="s">
        <v>96</v>
      </c>
      <c r="H393" s="374">
        <f>+'Merluza común Artesanal'!G365</f>
        <v>4.3970000000000002</v>
      </c>
      <c r="I393" s="374">
        <f>+'Merluza común Artesanal'!H365</f>
        <v>0</v>
      </c>
      <c r="J393" s="374">
        <f>+'Merluza común Artesanal'!I365</f>
        <v>5.3360000000000003</v>
      </c>
      <c r="K393" s="374">
        <f>+'Merluza común Artesanal'!J365</f>
        <v>0</v>
      </c>
      <c r="L393" s="374">
        <f>+'Merluza común Artesanal'!K365</f>
        <v>5.3360000000000003</v>
      </c>
      <c r="M393" s="362">
        <f>+'Merluza común Artesanal'!L365</f>
        <v>0</v>
      </c>
      <c r="N393" s="350" t="str">
        <f>+'Merluza común Artesanal'!M365</f>
        <v>-</v>
      </c>
      <c r="O393" s="504">
        <f>Resumen_año!$C$5</f>
        <v>43868</v>
      </c>
      <c r="P393" s="365">
        <v>2019</v>
      </c>
    </row>
    <row r="394" spans="1:16" ht="15.75" customHeight="1">
      <c r="A394" s="371" t="s">
        <v>90</v>
      </c>
      <c r="B394" s="371" t="s">
        <v>91</v>
      </c>
      <c r="C394" s="371" t="s">
        <v>113</v>
      </c>
      <c r="D394" s="368" t="s">
        <v>434</v>
      </c>
      <c r="E394" s="368" t="str">
        <f>+'Merluza común Artesanal'!E364</f>
        <v>PERLA NEGRA II (RPA 967660)</v>
      </c>
      <c r="F394" s="371" t="s">
        <v>97</v>
      </c>
      <c r="G394" s="371" t="s">
        <v>98</v>
      </c>
      <c r="H394" s="374">
        <f>+'Merluza común Artesanal'!G366</f>
        <v>5.3360000000000003</v>
      </c>
      <c r="I394" s="374">
        <f>+'Merluza común Artesanal'!H366</f>
        <v>0</v>
      </c>
      <c r="J394" s="374">
        <f>+'Merluza común Artesanal'!I366</f>
        <v>10.672000000000001</v>
      </c>
      <c r="K394" s="374">
        <f>+'Merluza común Artesanal'!J366</f>
        <v>0</v>
      </c>
      <c r="L394" s="374">
        <f>+'Merluza común Artesanal'!K366</f>
        <v>10.672000000000001</v>
      </c>
      <c r="M394" s="362">
        <f>+'Merluza común Artesanal'!L366</f>
        <v>0</v>
      </c>
      <c r="N394" s="350" t="str">
        <f>+'Merluza común Artesanal'!M366</f>
        <v>-</v>
      </c>
      <c r="O394" s="504">
        <f>Resumen_año!$C$5</f>
        <v>43868</v>
      </c>
      <c r="P394" s="365">
        <v>2019</v>
      </c>
    </row>
    <row r="395" spans="1:16" ht="15.75" customHeight="1">
      <c r="A395" s="371" t="s">
        <v>90</v>
      </c>
      <c r="B395" s="371" t="s">
        <v>91</v>
      </c>
      <c r="C395" s="371" t="s">
        <v>113</v>
      </c>
      <c r="D395" s="368" t="s">
        <v>434</v>
      </c>
      <c r="E395" s="368" t="str">
        <f>+'Merluza común Artesanal'!E364</f>
        <v>PERLA NEGRA II (RPA 967660)</v>
      </c>
      <c r="F395" s="371" t="s">
        <v>101</v>
      </c>
      <c r="G395" s="371" t="s">
        <v>98</v>
      </c>
      <c r="H395" s="374">
        <f>+'Merluza común Artesanal'!N365</f>
        <v>0</v>
      </c>
      <c r="I395" s="374">
        <f>+'Merluza común Artesanal'!O365</f>
        <v>0</v>
      </c>
      <c r="J395" s="374">
        <f>+'Merluza común Artesanal'!P365</f>
        <v>0</v>
      </c>
      <c r="K395" s="374">
        <f>+'Merluza común Artesanal'!Q365</f>
        <v>0</v>
      </c>
      <c r="L395" s="374" t="e">
        <f>+'Merluza común Artesanal'!R365</f>
        <v>#DIV/0!</v>
      </c>
      <c r="M395" s="362" t="e">
        <f>+'Merluza común Artesanal'!S365</f>
        <v>#DIV/0!</v>
      </c>
      <c r="N395" s="350" t="s">
        <v>262</v>
      </c>
      <c r="O395" s="504">
        <f>Resumen_año!$C$5</f>
        <v>43868</v>
      </c>
      <c r="P395" s="365">
        <v>2019</v>
      </c>
    </row>
    <row r="396" spans="1:16" ht="15.75" customHeight="1">
      <c r="A396" s="371" t="s">
        <v>90</v>
      </c>
      <c r="B396" s="371" t="s">
        <v>91</v>
      </c>
      <c r="C396" s="371" t="s">
        <v>113</v>
      </c>
      <c r="D396" s="368" t="s">
        <v>434</v>
      </c>
      <c r="E396" s="368" t="str">
        <f>+'Merluza común Artesanal'!E367</f>
        <v>RAPA NUI III (RPA 965621)</v>
      </c>
      <c r="F396" s="371" t="s">
        <v>101</v>
      </c>
      <c r="G396" s="371" t="s">
        <v>96</v>
      </c>
      <c r="H396" s="374">
        <f>+'Merluza común Artesanal'!G368</f>
        <v>4.3979999999999997</v>
      </c>
      <c r="I396" s="374">
        <f>+'Merluza común Artesanal'!H368</f>
        <v>0</v>
      </c>
      <c r="J396" s="374">
        <f>+'Merluza común Artesanal'!I368</f>
        <v>4.0409999999999995</v>
      </c>
      <c r="K396" s="374">
        <f>+'Merluza común Artesanal'!J368</f>
        <v>0</v>
      </c>
      <c r="L396" s="374">
        <f>+'Merluza común Artesanal'!K368</f>
        <v>4.0409999999999995</v>
      </c>
      <c r="M396" s="362">
        <f>+'Merluza común Artesanal'!L368</f>
        <v>0</v>
      </c>
      <c r="N396" s="350" t="str">
        <f>+'Merluza común Artesanal'!M368</f>
        <v>-</v>
      </c>
      <c r="O396" s="504">
        <f>Resumen_año!$C$5</f>
        <v>43868</v>
      </c>
      <c r="P396" s="365">
        <v>2019</v>
      </c>
    </row>
    <row r="397" spans="1:16" ht="15.75" customHeight="1">
      <c r="A397" s="371" t="s">
        <v>90</v>
      </c>
      <c r="B397" s="371" t="s">
        <v>91</v>
      </c>
      <c r="C397" s="371" t="s">
        <v>113</v>
      </c>
      <c r="D397" s="368" t="s">
        <v>434</v>
      </c>
      <c r="E397" s="368" t="str">
        <f>+'Merluza común Artesanal'!E367</f>
        <v>RAPA NUI III (RPA 965621)</v>
      </c>
      <c r="F397" s="371" t="s">
        <v>97</v>
      </c>
      <c r="G397" s="371" t="s">
        <v>98</v>
      </c>
      <c r="H397" s="374">
        <f>+'Merluza común Artesanal'!G369</f>
        <v>5.3369999999999997</v>
      </c>
      <c r="I397" s="374">
        <f>+'Merluza común Artesanal'!H369</f>
        <v>0</v>
      </c>
      <c r="J397" s="374">
        <f>+'Merluza común Artesanal'!I369</f>
        <v>9.3780000000000001</v>
      </c>
      <c r="K397" s="374">
        <f>+'Merluza común Artesanal'!J369</f>
        <v>0</v>
      </c>
      <c r="L397" s="374">
        <f>+'Merluza común Artesanal'!K369</f>
        <v>9.3780000000000001</v>
      </c>
      <c r="M397" s="362">
        <f>+'Merluza común Artesanal'!L369</f>
        <v>0</v>
      </c>
      <c r="N397" s="350" t="str">
        <f>+'Merluza común Artesanal'!M369</f>
        <v>-</v>
      </c>
      <c r="O397" s="504">
        <f>Resumen_año!$C$5</f>
        <v>43868</v>
      </c>
      <c r="P397" s="365">
        <v>2019</v>
      </c>
    </row>
    <row r="398" spans="1:16" ht="15.75" customHeight="1">
      <c r="A398" s="371" t="s">
        <v>90</v>
      </c>
      <c r="B398" s="371" t="s">
        <v>91</v>
      </c>
      <c r="C398" s="371" t="s">
        <v>113</v>
      </c>
      <c r="D398" s="368" t="s">
        <v>434</v>
      </c>
      <c r="E398" s="368" t="str">
        <f>+'Merluza común Artesanal'!E367</f>
        <v>RAPA NUI III (RPA 965621)</v>
      </c>
      <c r="F398" s="371" t="s">
        <v>101</v>
      </c>
      <c r="G398" s="371" t="s">
        <v>98</v>
      </c>
      <c r="H398" s="374">
        <f>+'Merluza común Artesanal'!N368</f>
        <v>0</v>
      </c>
      <c r="I398" s="374">
        <f>+'Merluza común Artesanal'!O368</f>
        <v>0</v>
      </c>
      <c r="J398" s="374">
        <f>+'Merluza común Artesanal'!P368</f>
        <v>0</v>
      </c>
      <c r="K398" s="374">
        <f>+'Merluza común Artesanal'!Q368</f>
        <v>0</v>
      </c>
      <c r="L398" s="374" t="e">
        <f>+'Merluza común Artesanal'!R368</f>
        <v>#DIV/0!</v>
      </c>
      <c r="M398" s="362" t="e">
        <f>+'Merluza común Artesanal'!S368</f>
        <v>#DIV/0!</v>
      </c>
      <c r="N398" s="350" t="s">
        <v>262</v>
      </c>
      <c r="O398" s="504">
        <f>Resumen_año!$C$5</f>
        <v>43868</v>
      </c>
      <c r="P398" s="365">
        <v>2019</v>
      </c>
    </row>
    <row r="399" spans="1:16" ht="15.75" customHeight="1">
      <c r="A399" s="371" t="s">
        <v>90</v>
      </c>
      <c r="B399" s="371" t="s">
        <v>91</v>
      </c>
      <c r="C399" s="371" t="s">
        <v>113</v>
      </c>
      <c r="D399" s="368" t="s">
        <v>434</v>
      </c>
      <c r="E399" s="368" t="str">
        <f>+'Merluza común Artesanal'!E370</f>
        <v>RAPA NUI VII (RPA 966898)</v>
      </c>
      <c r="F399" s="371" t="s">
        <v>101</v>
      </c>
      <c r="G399" s="371" t="s">
        <v>96</v>
      </c>
      <c r="H399" s="374">
        <f>+'Merluza común Artesanal'!G371</f>
        <v>4.399</v>
      </c>
      <c r="I399" s="374">
        <f>+'Merluza común Artesanal'!H371</f>
        <v>0</v>
      </c>
      <c r="J399" s="374">
        <f>+'Merluza común Artesanal'!I371</f>
        <v>5.3380000000000001</v>
      </c>
      <c r="K399" s="374">
        <f>+'Merluza común Artesanal'!J371</f>
        <v>0</v>
      </c>
      <c r="L399" s="374">
        <f>+'Merluza común Artesanal'!K371</f>
        <v>5.3380000000000001</v>
      </c>
      <c r="M399" s="362">
        <f>+'Merluza común Artesanal'!L371</f>
        <v>0</v>
      </c>
      <c r="N399" s="350" t="str">
        <f>+'Merluza común Artesanal'!M371</f>
        <v>-</v>
      </c>
      <c r="O399" s="504">
        <f>Resumen_año!$C$5</f>
        <v>43868</v>
      </c>
      <c r="P399" s="365">
        <v>2019</v>
      </c>
    </row>
    <row r="400" spans="1:16" ht="15.75" customHeight="1">
      <c r="A400" s="371" t="s">
        <v>90</v>
      </c>
      <c r="B400" s="371" t="s">
        <v>91</v>
      </c>
      <c r="C400" s="371" t="s">
        <v>113</v>
      </c>
      <c r="D400" s="368" t="s">
        <v>434</v>
      </c>
      <c r="E400" s="368" t="str">
        <f>+'Merluza común Artesanal'!E370</f>
        <v>RAPA NUI VII (RPA 966898)</v>
      </c>
      <c r="F400" s="371" t="s">
        <v>97</v>
      </c>
      <c r="G400" s="371" t="s">
        <v>98</v>
      </c>
      <c r="H400" s="374">
        <f>+'Merluza común Artesanal'!G372</f>
        <v>5.3380000000000001</v>
      </c>
      <c r="I400" s="374">
        <f>+'Merluza común Artesanal'!H372</f>
        <v>0</v>
      </c>
      <c r="J400" s="374">
        <f>+'Merluza común Artesanal'!I372</f>
        <v>10.676</v>
      </c>
      <c r="K400" s="374">
        <f>+'Merluza común Artesanal'!J372</f>
        <v>0</v>
      </c>
      <c r="L400" s="374">
        <f>+'Merluza común Artesanal'!K372</f>
        <v>10.676</v>
      </c>
      <c r="M400" s="362">
        <f>+'Merluza común Artesanal'!L372</f>
        <v>0</v>
      </c>
      <c r="N400" s="350" t="str">
        <f>+'Merluza común Artesanal'!M372</f>
        <v>-</v>
      </c>
      <c r="O400" s="504">
        <f>Resumen_año!$C$5</f>
        <v>43868</v>
      </c>
      <c r="P400" s="365">
        <v>2019</v>
      </c>
    </row>
    <row r="401" spans="1:16" ht="15.75" customHeight="1">
      <c r="A401" s="371" t="s">
        <v>90</v>
      </c>
      <c r="B401" s="371" t="s">
        <v>91</v>
      </c>
      <c r="C401" s="371" t="s">
        <v>113</v>
      </c>
      <c r="D401" s="368" t="s">
        <v>434</v>
      </c>
      <c r="E401" s="368" t="str">
        <f>+'Merluza común Artesanal'!E370</f>
        <v>RAPA NUI VII (RPA 966898)</v>
      </c>
      <c r="F401" s="371" t="s">
        <v>101</v>
      </c>
      <c r="G401" s="371" t="s">
        <v>98</v>
      </c>
      <c r="H401" s="374">
        <f>+'Merluza común Artesanal'!N371</f>
        <v>0</v>
      </c>
      <c r="I401" s="374">
        <f>+'Merluza común Artesanal'!O371</f>
        <v>0</v>
      </c>
      <c r="J401" s="374">
        <f>+'Merluza común Artesanal'!P371</f>
        <v>0</v>
      </c>
      <c r="K401" s="374">
        <f>+'Merluza común Artesanal'!Q371</f>
        <v>0</v>
      </c>
      <c r="L401" s="374" t="e">
        <f>+'Merluza común Artesanal'!R371</f>
        <v>#DIV/0!</v>
      </c>
      <c r="M401" s="362" t="e">
        <f>+'Merluza común Artesanal'!S371</f>
        <v>#DIV/0!</v>
      </c>
      <c r="N401" s="350" t="s">
        <v>262</v>
      </c>
      <c r="O401" s="504">
        <f>Resumen_año!$C$5</f>
        <v>43868</v>
      </c>
      <c r="P401" s="365">
        <v>2019</v>
      </c>
    </row>
    <row r="402" spans="1:16" ht="15.75" customHeight="1">
      <c r="A402" s="371" t="s">
        <v>90</v>
      </c>
      <c r="B402" s="371" t="s">
        <v>91</v>
      </c>
      <c r="C402" s="371" t="s">
        <v>113</v>
      </c>
      <c r="D402" s="368" t="s">
        <v>434</v>
      </c>
      <c r="E402" s="368" t="str">
        <f>+'Merluza común Artesanal'!E373</f>
        <v>SAN FRANCISCO VI (RPA 967464)</v>
      </c>
      <c r="F402" s="371" t="s">
        <v>101</v>
      </c>
      <c r="G402" s="371" t="s">
        <v>96</v>
      </c>
      <c r="H402" s="374">
        <f>+'Merluza común Artesanal'!G374</f>
        <v>4.3970000000000002</v>
      </c>
      <c r="I402" s="374">
        <f>+'Merluza común Artesanal'!H374</f>
        <v>0</v>
      </c>
      <c r="J402" s="374">
        <f>+'Merluza común Artesanal'!I374</f>
        <v>4.3639999999999999</v>
      </c>
      <c r="K402" s="374">
        <f>+'Merluza común Artesanal'!J374</f>
        <v>0</v>
      </c>
      <c r="L402" s="374">
        <f>+'Merluza común Artesanal'!K374</f>
        <v>4.3639999999999999</v>
      </c>
      <c r="M402" s="362">
        <f>+'Merluza común Artesanal'!L374</f>
        <v>0</v>
      </c>
      <c r="N402" s="350" t="str">
        <f>+'Merluza común Artesanal'!M374</f>
        <v>-</v>
      </c>
      <c r="O402" s="504">
        <f>Resumen_año!$C$5</f>
        <v>43868</v>
      </c>
      <c r="P402" s="365">
        <v>2019</v>
      </c>
    </row>
    <row r="403" spans="1:16" ht="15.75" customHeight="1">
      <c r="A403" s="371" t="s">
        <v>90</v>
      </c>
      <c r="B403" s="371" t="s">
        <v>91</v>
      </c>
      <c r="C403" s="371" t="s">
        <v>113</v>
      </c>
      <c r="D403" s="368" t="s">
        <v>434</v>
      </c>
      <c r="E403" s="368" t="str">
        <f>+'Merluza común Artesanal'!E373</f>
        <v>SAN FRANCISCO VI (RPA 967464)</v>
      </c>
      <c r="F403" s="371" t="s">
        <v>97</v>
      </c>
      <c r="G403" s="371" t="s">
        <v>98</v>
      </c>
      <c r="H403" s="374">
        <f>+'Merluza común Artesanal'!G375</f>
        <v>5.3360000000000003</v>
      </c>
      <c r="I403" s="374">
        <f>+'Merluza común Artesanal'!H375</f>
        <v>0</v>
      </c>
      <c r="J403" s="374">
        <f>+'Merluza común Artesanal'!I375</f>
        <v>9.6999999999999993</v>
      </c>
      <c r="K403" s="374">
        <f>+'Merluza común Artesanal'!J375</f>
        <v>0</v>
      </c>
      <c r="L403" s="374">
        <f>+'Merluza común Artesanal'!K375</f>
        <v>9.6999999999999993</v>
      </c>
      <c r="M403" s="362">
        <f>+'Merluza común Artesanal'!L375</f>
        <v>0</v>
      </c>
      <c r="N403" s="350" t="str">
        <f>+'Merluza común Artesanal'!M375</f>
        <v>-</v>
      </c>
      <c r="O403" s="504">
        <f>Resumen_año!$C$5</f>
        <v>43868</v>
      </c>
      <c r="P403" s="365">
        <v>2019</v>
      </c>
    </row>
    <row r="404" spans="1:16" ht="15.75" customHeight="1">
      <c r="A404" s="371" t="s">
        <v>90</v>
      </c>
      <c r="B404" s="371" t="s">
        <v>91</v>
      </c>
      <c r="C404" s="371" t="s">
        <v>113</v>
      </c>
      <c r="D404" s="368" t="s">
        <v>434</v>
      </c>
      <c r="E404" s="368" t="str">
        <f>+'Merluza común Artesanal'!E373</f>
        <v>SAN FRANCISCO VI (RPA 967464)</v>
      </c>
      <c r="F404" s="371" t="s">
        <v>101</v>
      </c>
      <c r="G404" s="371" t="s">
        <v>98</v>
      </c>
      <c r="H404" s="374">
        <f>+'Merluza común Artesanal'!N374</f>
        <v>0</v>
      </c>
      <c r="I404" s="374">
        <f>+'Merluza común Artesanal'!O374</f>
        <v>0</v>
      </c>
      <c r="J404" s="374">
        <f>+'Merluza común Artesanal'!P374</f>
        <v>0</v>
      </c>
      <c r="K404" s="374">
        <f>+'Merluza común Artesanal'!Q374</f>
        <v>0</v>
      </c>
      <c r="L404" s="374" t="e">
        <f>+'Merluza común Artesanal'!R374</f>
        <v>#DIV/0!</v>
      </c>
      <c r="M404" s="362" t="e">
        <f>+'Merluza común Artesanal'!S374</f>
        <v>#DIV/0!</v>
      </c>
      <c r="N404" s="350" t="s">
        <v>262</v>
      </c>
      <c r="O404" s="504">
        <f>Resumen_año!$C$5</f>
        <v>43868</v>
      </c>
      <c r="P404" s="365">
        <v>2019</v>
      </c>
    </row>
    <row r="405" spans="1:16" ht="15.75" customHeight="1">
      <c r="A405" s="371" t="s">
        <v>90</v>
      </c>
      <c r="B405" s="371" t="s">
        <v>91</v>
      </c>
      <c r="C405" s="371" t="s">
        <v>113</v>
      </c>
      <c r="D405" s="368" t="s">
        <v>434</v>
      </c>
      <c r="E405" s="368" t="str">
        <f>+'Merluza común Artesanal'!E376</f>
        <v>SANTA MARIA V (RPA 968097)</v>
      </c>
      <c r="F405" s="371" t="s">
        <v>101</v>
      </c>
      <c r="G405" s="371" t="s">
        <v>96</v>
      </c>
      <c r="H405" s="374">
        <f>+'Merluza común Artesanal'!G377</f>
        <v>4.3970000000000002</v>
      </c>
      <c r="I405" s="374">
        <f>+'Merluza común Artesanal'!H377</f>
        <v>0</v>
      </c>
      <c r="J405" s="374">
        <f>+'Merluza común Artesanal'!I377</f>
        <v>3.665</v>
      </c>
      <c r="K405" s="374">
        <f>+'Merluza común Artesanal'!J377</f>
        <v>0</v>
      </c>
      <c r="L405" s="374">
        <f>+'Merluza común Artesanal'!K377</f>
        <v>3.665</v>
      </c>
      <c r="M405" s="362">
        <f>+'Merluza común Artesanal'!L377</f>
        <v>0</v>
      </c>
      <c r="N405" s="350" t="str">
        <f>+'Merluza común Artesanal'!M377</f>
        <v>-</v>
      </c>
      <c r="O405" s="504">
        <f>Resumen_año!$C$5</f>
        <v>43868</v>
      </c>
      <c r="P405" s="365">
        <v>2019</v>
      </c>
    </row>
    <row r="406" spans="1:16" ht="15.75" customHeight="1">
      <c r="A406" s="371" t="s">
        <v>90</v>
      </c>
      <c r="B406" s="371" t="s">
        <v>91</v>
      </c>
      <c r="C406" s="371" t="s">
        <v>113</v>
      </c>
      <c r="D406" s="368" t="s">
        <v>434</v>
      </c>
      <c r="E406" s="368" t="str">
        <f>+'Merluza común Artesanal'!E376</f>
        <v>SANTA MARIA V (RPA 968097)</v>
      </c>
      <c r="F406" s="371" t="s">
        <v>97</v>
      </c>
      <c r="G406" s="371" t="s">
        <v>98</v>
      </c>
      <c r="H406" s="374">
        <f>+'Merluza común Artesanal'!G378</f>
        <v>5.3380000000000001</v>
      </c>
      <c r="I406" s="374">
        <f>+'Merluza común Artesanal'!H378</f>
        <v>0</v>
      </c>
      <c r="J406" s="374">
        <f>+'Merluza común Artesanal'!I378</f>
        <v>9.0030000000000001</v>
      </c>
      <c r="K406" s="374">
        <f>+'Merluza común Artesanal'!J378</f>
        <v>0</v>
      </c>
      <c r="L406" s="374">
        <f>+'Merluza común Artesanal'!K378</f>
        <v>9.0030000000000001</v>
      </c>
      <c r="M406" s="362">
        <f>+'Merluza común Artesanal'!L378</f>
        <v>0</v>
      </c>
      <c r="N406" s="350" t="str">
        <f>+'Merluza común Artesanal'!M378</f>
        <v>-</v>
      </c>
      <c r="O406" s="504">
        <f>Resumen_año!$C$5</f>
        <v>43868</v>
      </c>
      <c r="P406" s="365">
        <v>2019</v>
      </c>
    </row>
    <row r="407" spans="1:16" ht="15.75" customHeight="1">
      <c r="A407" s="371" t="s">
        <v>90</v>
      </c>
      <c r="B407" s="371" t="s">
        <v>91</v>
      </c>
      <c r="C407" s="371" t="s">
        <v>113</v>
      </c>
      <c r="D407" s="368" t="s">
        <v>434</v>
      </c>
      <c r="E407" s="368" t="str">
        <f>+'Merluza común Artesanal'!E376</f>
        <v>SANTA MARIA V (RPA 968097)</v>
      </c>
      <c r="F407" s="371" t="s">
        <v>101</v>
      </c>
      <c r="G407" s="371" t="s">
        <v>98</v>
      </c>
      <c r="H407" s="374">
        <f>+'Merluza común Artesanal'!N377</f>
        <v>0</v>
      </c>
      <c r="I407" s="374">
        <f>+'Merluza común Artesanal'!O377</f>
        <v>0</v>
      </c>
      <c r="J407" s="374">
        <f>+'Merluza común Artesanal'!P377</f>
        <v>0</v>
      </c>
      <c r="K407" s="374">
        <f>+'Merluza común Artesanal'!Q377</f>
        <v>0</v>
      </c>
      <c r="L407" s="374" t="e">
        <f>+'Merluza común Artesanal'!R377</f>
        <v>#DIV/0!</v>
      </c>
      <c r="M407" s="362" t="e">
        <f>+'Merluza común Artesanal'!S377</f>
        <v>#DIV/0!</v>
      </c>
      <c r="N407" s="350" t="s">
        <v>262</v>
      </c>
      <c r="O407" s="504">
        <f>Resumen_año!$C$5</f>
        <v>43868</v>
      </c>
      <c r="P407" s="365">
        <v>2019</v>
      </c>
    </row>
    <row r="408" spans="1:16" ht="15.75" customHeight="1">
      <c r="A408" s="371" t="s">
        <v>90</v>
      </c>
      <c r="B408" s="371" t="s">
        <v>91</v>
      </c>
      <c r="C408" s="371" t="s">
        <v>113</v>
      </c>
      <c r="D408" s="368" t="s">
        <v>107</v>
      </c>
      <c r="E408" s="368" t="e">
        <f>+'Merluza común Artesanal'!#REF!</f>
        <v>#REF!</v>
      </c>
      <c r="F408" s="371" t="s">
        <v>95</v>
      </c>
      <c r="G408" s="371" t="s">
        <v>100</v>
      </c>
      <c r="H408" s="374">
        <f>'Merluza común Artesanal'!G379</f>
        <v>0.94</v>
      </c>
      <c r="I408" s="374">
        <f>'Merluza común Artesanal'!H379</f>
        <v>0</v>
      </c>
      <c r="J408" s="374">
        <f>'Merluza común Artesanal'!I379</f>
        <v>0.94</v>
      </c>
      <c r="K408" s="374">
        <f>'Merluza común Artesanal'!J379</f>
        <v>0.2</v>
      </c>
      <c r="L408" s="374">
        <f>'Merluza común Artesanal'!K379</f>
        <v>0.74</v>
      </c>
      <c r="M408" s="362">
        <f>'Merluza común Artesanal'!L379</f>
        <v>0.21276595744680854</v>
      </c>
      <c r="N408" s="350" t="str">
        <f>'Merluza común Artesanal'!M379</f>
        <v>-</v>
      </c>
      <c r="O408" s="504">
        <f>Resumen_año!$C$5</f>
        <v>43868</v>
      </c>
      <c r="P408" s="365">
        <v>2019</v>
      </c>
    </row>
    <row r="409" spans="1:16" ht="15.75" customHeight="1">
      <c r="A409" s="371" t="s">
        <v>90</v>
      </c>
      <c r="B409" s="371" t="s">
        <v>91</v>
      </c>
      <c r="C409" s="371" t="s">
        <v>113</v>
      </c>
      <c r="D409" s="368" t="s">
        <v>434</v>
      </c>
      <c r="E409" s="368" t="str">
        <f>+'Merluza común Artesanal'!E379</f>
        <v>ANUBIS II (RPA 965560)</v>
      </c>
      <c r="F409" s="371" t="s">
        <v>101</v>
      </c>
      <c r="G409" s="371" t="s">
        <v>96</v>
      </c>
      <c r="H409" s="480">
        <f>'Merluza común Artesanal'!G380</f>
        <v>4.399</v>
      </c>
      <c r="I409" s="374">
        <f>'Merluza común Artesanal'!H380</f>
        <v>0</v>
      </c>
      <c r="J409" s="374">
        <f>'Merluza común Artesanal'!I380</f>
        <v>5.1390000000000002</v>
      </c>
      <c r="K409" s="374">
        <f>'Merluza común Artesanal'!J380</f>
        <v>0</v>
      </c>
      <c r="L409" s="374">
        <f>'Merluza común Artesanal'!K380</f>
        <v>5.1390000000000002</v>
      </c>
      <c r="M409" s="362">
        <f>'Merluza común Artesanal'!L380</f>
        <v>0</v>
      </c>
      <c r="N409" s="350" t="str">
        <f>'Merluza común Artesanal'!M380</f>
        <v>-</v>
      </c>
      <c r="O409" s="504">
        <f>Resumen_año!$C$5</f>
        <v>43868</v>
      </c>
      <c r="P409" s="365">
        <v>2019</v>
      </c>
    </row>
    <row r="410" spans="1:16" ht="15.75" customHeight="1">
      <c r="A410" s="371" t="s">
        <v>90</v>
      </c>
      <c r="B410" s="371" t="s">
        <v>91</v>
      </c>
      <c r="C410" s="371" t="s">
        <v>113</v>
      </c>
      <c r="D410" s="368" t="s">
        <v>434</v>
      </c>
      <c r="E410" s="368" t="str">
        <f>+'Merluza común Artesanal'!E379</f>
        <v>ANUBIS II (RPA 965560)</v>
      </c>
      <c r="F410" s="371" t="s">
        <v>97</v>
      </c>
      <c r="G410" s="371" t="s">
        <v>98</v>
      </c>
      <c r="H410" s="480">
        <f>'Merluza común Artesanal'!G381</f>
        <v>5.3380000000000001</v>
      </c>
      <c r="I410" s="374">
        <f>'Merluza común Artesanal'!H381</f>
        <v>0</v>
      </c>
      <c r="J410" s="374">
        <f>'Merluza común Artesanal'!I381</f>
        <v>10.477</v>
      </c>
      <c r="K410" s="374">
        <f>'Merluza común Artesanal'!J381</f>
        <v>0</v>
      </c>
      <c r="L410" s="374">
        <f>'Merluza común Artesanal'!K381</f>
        <v>10.477</v>
      </c>
      <c r="M410" s="362">
        <f>'Merluza común Artesanal'!L381</f>
        <v>0</v>
      </c>
      <c r="N410" s="350" t="str">
        <f>'Merluza común Artesanal'!M381</f>
        <v>-</v>
      </c>
      <c r="O410" s="504">
        <f>Resumen_año!$C$5</f>
        <v>43868</v>
      </c>
      <c r="P410" s="365">
        <v>2019</v>
      </c>
    </row>
    <row r="411" spans="1:16" ht="15.75" customHeight="1">
      <c r="A411" s="371" t="s">
        <v>90</v>
      </c>
      <c r="B411" s="371" t="s">
        <v>91</v>
      </c>
      <c r="C411" s="371" t="s">
        <v>113</v>
      </c>
      <c r="D411" s="368" t="s">
        <v>434</v>
      </c>
      <c r="E411" s="368" t="str">
        <f>+'Merluza común Artesanal'!E379</f>
        <v>ANUBIS II (RPA 965560)</v>
      </c>
      <c r="F411" s="371" t="s">
        <v>101</v>
      </c>
      <c r="G411" s="371" t="s">
        <v>98</v>
      </c>
      <c r="H411" s="374">
        <f>'Merluza común Artesanal'!N380</f>
        <v>0</v>
      </c>
      <c r="I411" s="374">
        <f>'Merluza común Artesanal'!O380</f>
        <v>0</v>
      </c>
      <c r="J411" s="374">
        <f>'Merluza común Artesanal'!P380</f>
        <v>0</v>
      </c>
      <c r="K411" s="374">
        <f>'Merluza común Artesanal'!Q380</f>
        <v>0</v>
      </c>
      <c r="L411" s="374" t="e">
        <f>'Merluza común Artesanal'!R380</f>
        <v>#DIV/0!</v>
      </c>
      <c r="M411" s="362" t="e">
        <f>'Merluza común Artesanal'!S380</f>
        <v>#DIV/0!</v>
      </c>
      <c r="N411" s="350" t="s">
        <v>262</v>
      </c>
      <c r="O411" s="504">
        <f>Resumen_año!$C$5</f>
        <v>43868</v>
      </c>
      <c r="P411" s="365">
        <v>2019</v>
      </c>
    </row>
    <row r="412" spans="1:16" ht="15.75" customHeight="1">
      <c r="A412" s="371" t="s">
        <v>90</v>
      </c>
      <c r="B412" s="371" t="s">
        <v>91</v>
      </c>
      <c r="C412" s="371" t="s">
        <v>113</v>
      </c>
      <c r="D412" s="368" t="s">
        <v>434</v>
      </c>
      <c r="E412" s="368" t="str">
        <f>+'Merluza común Artesanal'!E382</f>
        <v>ARIES V (RPA 967117)</v>
      </c>
      <c r="F412" s="371" t="s">
        <v>101</v>
      </c>
      <c r="G412" s="371" t="s">
        <v>96</v>
      </c>
      <c r="H412" s="374">
        <f>+'Merluza común Artesanal'!G383</f>
        <v>4.3940000000000001</v>
      </c>
      <c r="I412" s="374">
        <f>+'Merluza común Artesanal'!H383</f>
        <v>0</v>
      </c>
      <c r="J412" s="374">
        <f>+'Merluza común Artesanal'!I383</f>
        <v>4.2530000000000001</v>
      </c>
      <c r="K412" s="374">
        <f>+'Merluza común Artesanal'!J383</f>
        <v>0</v>
      </c>
      <c r="L412" s="374">
        <f>+'Merluza común Artesanal'!K383</f>
        <v>4.2530000000000001</v>
      </c>
      <c r="M412" s="362">
        <f>+'Merluza común Artesanal'!L383</f>
        <v>0</v>
      </c>
      <c r="N412" s="350" t="str">
        <f>+'Merluza común Artesanal'!M383</f>
        <v>-</v>
      </c>
      <c r="O412" s="504">
        <f>Resumen_año!$C$5</f>
        <v>43868</v>
      </c>
      <c r="P412" s="365">
        <v>2019</v>
      </c>
    </row>
    <row r="413" spans="1:16" ht="15.75" customHeight="1">
      <c r="A413" s="371" t="s">
        <v>90</v>
      </c>
      <c r="B413" s="371" t="s">
        <v>91</v>
      </c>
      <c r="C413" s="371" t="s">
        <v>113</v>
      </c>
      <c r="D413" s="368" t="s">
        <v>434</v>
      </c>
      <c r="E413" s="368" t="str">
        <f>+'Merluza común Artesanal'!E382</f>
        <v>ARIES V (RPA 967117)</v>
      </c>
      <c r="F413" s="371" t="s">
        <v>97</v>
      </c>
      <c r="G413" s="371" t="s">
        <v>98</v>
      </c>
      <c r="H413" s="374">
        <f>+'Merluza común Artesanal'!G384</f>
        <v>5.3330000000000002</v>
      </c>
      <c r="I413" s="374">
        <f>+'Merluza común Artesanal'!H384</f>
        <v>0</v>
      </c>
      <c r="J413" s="374">
        <f>+'Merluza común Artesanal'!I384</f>
        <v>9.5860000000000003</v>
      </c>
      <c r="K413" s="374">
        <f>+'Merluza común Artesanal'!J384</f>
        <v>0</v>
      </c>
      <c r="L413" s="374">
        <f>+'Merluza común Artesanal'!K384</f>
        <v>9.5860000000000003</v>
      </c>
      <c r="M413" s="362">
        <f>+'Merluza común Artesanal'!L384</f>
        <v>0</v>
      </c>
      <c r="N413" s="350" t="str">
        <f>+'Merluza común Artesanal'!M384</f>
        <v>-</v>
      </c>
      <c r="O413" s="504">
        <f>Resumen_año!$C$5</f>
        <v>43868</v>
      </c>
      <c r="P413" s="365">
        <v>2019</v>
      </c>
    </row>
    <row r="414" spans="1:16" ht="15.75" customHeight="1">
      <c r="A414" s="371" t="s">
        <v>90</v>
      </c>
      <c r="B414" s="371" t="s">
        <v>91</v>
      </c>
      <c r="C414" s="371" t="s">
        <v>113</v>
      </c>
      <c r="D414" s="368" t="s">
        <v>434</v>
      </c>
      <c r="E414" s="368" t="str">
        <f>+'Merluza común Artesanal'!E382</f>
        <v>ARIES V (RPA 967117)</v>
      </c>
      <c r="F414" s="371" t="s">
        <v>101</v>
      </c>
      <c r="G414" s="371" t="s">
        <v>98</v>
      </c>
      <c r="H414" s="374">
        <f>+'Merluza común Artesanal'!N383</f>
        <v>0</v>
      </c>
      <c r="I414" s="374">
        <f>+'Merluza común Artesanal'!O383</f>
        <v>0</v>
      </c>
      <c r="J414" s="374">
        <f>+'Merluza común Artesanal'!P383</f>
        <v>0</v>
      </c>
      <c r="K414" s="374">
        <f>+'Merluza común Artesanal'!Q383</f>
        <v>0</v>
      </c>
      <c r="L414" s="374" t="e">
        <f>+'Merluza común Artesanal'!R383</f>
        <v>#DIV/0!</v>
      </c>
      <c r="M414" s="362" t="e">
        <f>+'Merluza común Artesanal'!S383</f>
        <v>#DIV/0!</v>
      </c>
      <c r="N414" s="349" t="s">
        <v>262</v>
      </c>
      <c r="O414" s="504">
        <f>Resumen_año!$C$5</f>
        <v>43868</v>
      </c>
      <c r="P414" s="365">
        <v>2019</v>
      </c>
    </row>
    <row r="415" spans="1:16" ht="15.75" customHeight="1">
      <c r="A415" s="371" t="s">
        <v>90</v>
      </c>
      <c r="B415" s="371" t="s">
        <v>91</v>
      </c>
      <c r="C415" s="371" t="s">
        <v>113</v>
      </c>
      <c r="D415" s="368" t="s">
        <v>434</v>
      </c>
      <c r="E415" s="368" t="str">
        <f>+'Merluza común Artesanal'!E385</f>
        <v>CACHARPIN III (RPA 966768)</v>
      </c>
      <c r="F415" s="371" t="s">
        <v>101</v>
      </c>
      <c r="G415" s="371" t="s">
        <v>96</v>
      </c>
      <c r="H415" s="374">
        <f>+'Merluza común Artesanal'!G386</f>
        <v>4.3970000000000002</v>
      </c>
      <c r="I415" s="374">
        <f>+'Merluza común Artesanal'!H386</f>
        <v>0</v>
      </c>
      <c r="J415" s="374">
        <f>+'Merluza común Artesanal'!I386</f>
        <v>5.3360000000000003</v>
      </c>
      <c r="K415" s="374">
        <f>+'Merluza común Artesanal'!J386</f>
        <v>0</v>
      </c>
      <c r="L415" s="374">
        <f>+'Merluza común Artesanal'!K386</f>
        <v>5.3360000000000003</v>
      </c>
      <c r="M415" s="362">
        <f>+'Merluza común Artesanal'!L386</f>
        <v>0</v>
      </c>
      <c r="N415" s="350" t="str">
        <f>+'Merluza común Artesanal'!M386</f>
        <v>-</v>
      </c>
      <c r="O415" s="504">
        <f>Resumen_año!$C$5</f>
        <v>43868</v>
      </c>
      <c r="P415" s="365">
        <v>2019</v>
      </c>
    </row>
    <row r="416" spans="1:16" ht="15.75" customHeight="1">
      <c r="A416" s="371" t="s">
        <v>90</v>
      </c>
      <c r="B416" s="371" t="s">
        <v>91</v>
      </c>
      <c r="C416" s="371" t="s">
        <v>113</v>
      </c>
      <c r="D416" s="368" t="s">
        <v>434</v>
      </c>
      <c r="E416" s="368" t="str">
        <f>+'Merluza común Artesanal'!E385</f>
        <v>CACHARPIN III (RPA 966768)</v>
      </c>
      <c r="F416" s="371" t="s">
        <v>97</v>
      </c>
      <c r="G416" s="371" t="s">
        <v>98</v>
      </c>
      <c r="H416" s="374">
        <f>+'Merluza común Artesanal'!G387</f>
        <v>5.3360000000000003</v>
      </c>
      <c r="I416" s="374">
        <f>+'Merluza común Artesanal'!H387</f>
        <v>0</v>
      </c>
      <c r="J416" s="374">
        <f>+'Merluza común Artesanal'!I387</f>
        <v>10.672000000000001</v>
      </c>
      <c r="K416" s="374">
        <f>+'Merluza común Artesanal'!J387</f>
        <v>0</v>
      </c>
      <c r="L416" s="374">
        <f>+'Merluza común Artesanal'!K387</f>
        <v>10.672000000000001</v>
      </c>
      <c r="M416" s="362">
        <f>+'Merluza común Artesanal'!L387</f>
        <v>0</v>
      </c>
      <c r="N416" s="350" t="str">
        <f>+'Merluza común Artesanal'!M387</f>
        <v>-</v>
      </c>
      <c r="O416" s="504">
        <f>Resumen_año!$C$5</f>
        <v>43868</v>
      </c>
      <c r="P416" s="365">
        <v>2019</v>
      </c>
    </row>
    <row r="417" spans="1:16" ht="15.75" customHeight="1">
      <c r="A417" s="371" t="s">
        <v>90</v>
      </c>
      <c r="B417" s="371" t="s">
        <v>91</v>
      </c>
      <c r="C417" s="371" t="s">
        <v>113</v>
      </c>
      <c r="D417" s="368" t="s">
        <v>434</v>
      </c>
      <c r="E417" s="368" t="str">
        <f>+'Merluza común Artesanal'!E385</f>
        <v>CACHARPIN III (RPA 966768)</v>
      </c>
      <c r="F417" s="371" t="s">
        <v>101</v>
      </c>
      <c r="G417" s="371" t="s">
        <v>98</v>
      </c>
      <c r="H417" s="374">
        <f>+'Merluza común Artesanal'!N386</f>
        <v>0</v>
      </c>
      <c r="I417" s="374">
        <f>+'Merluza común Artesanal'!O386</f>
        <v>0</v>
      </c>
      <c r="J417" s="374">
        <f>+'Merluza común Artesanal'!P386</f>
        <v>0</v>
      </c>
      <c r="K417" s="374">
        <f>+'Merluza común Artesanal'!Q386</f>
        <v>0</v>
      </c>
      <c r="L417" s="374" t="e">
        <f>+'Merluza común Artesanal'!R386</f>
        <v>#DIV/0!</v>
      </c>
      <c r="M417" s="362" t="e">
        <f>+'Merluza común Artesanal'!S386</f>
        <v>#DIV/0!</v>
      </c>
      <c r="N417" s="349" t="s">
        <v>262</v>
      </c>
      <c r="O417" s="504">
        <f>Resumen_año!$C$5</f>
        <v>43868</v>
      </c>
      <c r="P417" s="365">
        <v>2019</v>
      </c>
    </row>
    <row r="418" spans="1:16" ht="15.75" customHeight="1">
      <c r="A418" s="371" t="s">
        <v>90</v>
      </c>
      <c r="B418" s="371" t="s">
        <v>91</v>
      </c>
      <c r="C418" s="371" t="s">
        <v>113</v>
      </c>
      <c r="D418" s="368" t="s">
        <v>434</v>
      </c>
      <c r="E418" s="368" t="str">
        <f>+'Merluza común Artesanal'!E388</f>
        <v>CHILOTE I (RPA 961144)</v>
      </c>
      <c r="F418" s="371" t="s">
        <v>101</v>
      </c>
      <c r="G418" s="371" t="s">
        <v>96</v>
      </c>
      <c r="H418" s="374">
        <f>+'Merluza común Artesanal'!G389</f>
        <v>4.3979999999999997</v>
      </c>
      <c r="I418" s="374">
        <f>+'Merluza común Artesanal'!H389</f>
        <v>0</v>
      </c>
      <c r="J418" s="374">
        <f>+'Merluza común Artesanal'!I389</f>
        <v>4.5269999999999992</v>
      </c>
      <c r="K418" s="374">
        <f>+'Merluza común Artesanal'!J389</f>
        <v>0</v>
      </c>
      <c r="L418" s="374">
        <f>+'Merluza común Artesanal'!K389</f>
        <v>4.5269999999999992</v>
      </c>
      <c r="M418" s="362">
        <f>+'Merluza común Artesanal'!L389</f>
        <v>0</v>
      </c>
      <c r="N418" s="350" t="str">
        <f>+'Merluza común Artesanal'!M389</f>
        <v>-</v>
      </c>
      <c r="O418" s="504">
        <f>Resumen_año!$C$5</f>
        <v>43868</v>
      </c>
      <c r="P418" s="365">
        <v>2019</v>
      </c>
    </row>
    <row r="419" spans="1:16" ht="15.75" customHeight="1">
      <c r="A419" s="371" t="s">
        <v>90</v>
      </c>
      <c r="B419" s="371" t="s">
        <v>91</v>
      </c>
      <c r="C419" s="371" t="s">
        <v>113</v>
      </c>
      <c r="D419" s="368" t="s">
        <v>434</v>
      </c>
      <c r="E419" s="368" t="str">
        <f>+'Merluza común Artesanal'!E388</f>
        <v>CHILOTE I (RPA 961144)</v>
      </c>
      <c r="F419" s="371" t="s">
        <v>97</v>
      </c>
      <c r="G419" s="371" t="s">
        <v>98</v>
      </c>
      <c r="H419" s="374">
        <f>+'Merluza común Artesanal'!G390</f>
        <v>5.3380000000000001</v>
      </c>
      <c r="I419" s="374">
        <f>+'Merluza común Artesanal'!H390</f>
        <v>0</v>
      </c>
      <c r="J419" s="374">
        <f>+'Merluza común Artesanal'!I390</f>
        <v>9.8649999999999984</v>
      </c>
      <c r="K419" s="374">
        <f>+'Merluza común Artesanal'!J390</f>
        <v>0</v>
      </c>
      <c r="L419" s="374">
        <f>+'Merluza común Artesanal'!K390</f>
        <v>9.8649999999999984</v>
      </c>
      <c r="M419" s="362">
        <f>+'Merluza común Artesanal'!L390</f>
        <v>0</v>
      </c>
      <c r="N419" s="350" t="str">
        <f>+'Merluza común Artesanal'!M390</f>
        <v>-</v>
      </c>
      <c r="O419" s="504">
        <f>Resumen_año!$C$5</f>
        <v>43868</v>
      </c>
      <c r="P419" s="365">
        <v>2019</v>
      </c>
    </row>
    <row r="420" spans="1:16" ht="15.75" customHeight="1">
      <c r="A420" s="371" t="s">
        <v>90</v>
      </c>
      <c r="B420" s="371" t="s">
        <v>91</v>
      </c>
      <c r="C420" s="371" t="s">
        <v>113</v>
      </c>
      <c r="D420" s="368" t="s">
        <v>434</v>
      </c>
      <c r="E420" s="368" t="str">
        <f>+'Merluza común Artesanal'!E388</f>
        <v>CHILOTE I (RPA 961144)</v>
      </c>
      <c r="F420" s="371" t="s">
        <v>101</v>
      </c>
      <c r="G420" s="371" t="s">
        <v>98</v>
      </c>
      <c r="H420" s="374">
        <f>+'Merluza común Artesanal'!N389</f>
        <v>0</v>
      </c>
      <c r="I420" s="374">
        <f>+'Merluza común Artesanal'!O389</f>
        <v>0</v>
      </c>
      <c r="J420" s="374">
        <f>+'Merluza común Artesanal'!P389</f>
        <v>0</v>
      </c>
      <c r="K420" s="374">
        <f>+'Merluza común Artesanal'!Q389</f>
        <v>0</v>
      </c>
      <c r="L420" s="374" t="e">
        <f>+'Merluza común Artesanal'!R389</f>
        <v>#DIV/0!</v>
      </c>
      <c r="M420" s="362" t="e">
        <f>+'Merluza común Artesanal'!S389</f>
        <v>#DIV/0!</v>
      </c>
      <c r="N420" s="349" t="s">
        <v>262</v>
      </c>
      <c r="O420" s="504">
        <f>Resumen_año!$C$5</f>
        <v>43868</v>
      </c>
      <c r="P420" s="365">
        <v>2019</v>
      </c>
    </row>
    <row r="421" spans="1:16" ht="15.75" customHeight="1">
      <c r="A421" s="371" t="s">
        <v>90</v>
      </c>
      <c r="B421" s="371" t="s">
        <v>91</v>
      </c>
      <c r="C421" s="371" t="s">
        <v>113</v>
      </c>
      <c r="D421" s="368" t="s">
        <v>434</v>
      </c>
      <c r="E421" s="368" t="str">
        <f>+'Merluza común Artesanal'!E391</f>
        <v>CRISTIAN III (RPA 963684)</v>
      </c>
      <c r="F421" s="371" t="s">
        <v>101</v>
      </c>
      <c r="G421" s="371" t="s">
        <v>96</v>
      </c>
      <c r="H421" s="374">
        <f>+'Merluza común Artesanal'!G392</f>
        <v>4.3970000000000002</v>
      </c>
      <c r="I421" s="374">
        <f>+'Merluza común Artesanal'!H392</f>
        <v>0</v>
      </c>
      <c r="J421" s="374">
        <f>+'Merluza común Artesanal'!I392</f>
        <v>5.2520000000000007</v>
      </c>
      <c r="K421" s="374">
        <f>+'Merluza común Artesanal'!J392</f>
        <v>0</v>
      </c>
      <c r="L421" s="374">
        <f>+'Merluza común Artesanal'!K392</f>
        <v>5.2520000000000007</v>
      </c>
      <c r="M421" s="362">
        <f>+'Merluza común Artesanal'!L392</f>
        <v>0</v>
      </c>
      <c r="N421" s="350" t="str">
        <f>+'Merluza común Artesanal'!M392</f>
        <v>-</v>
      </c>
      <c r="O421" s="504">
        <f>Resumen_año!$C$5</f>
        <v>43868</v>
      </c>
      <c r="P421" s="365">
        <v>2019</v>
      </c>
    </row>
    <row r="422" spans="1:16" ht="15.75" customHeight="1">
      <c r="A422" s="371" t="s">
        <v>90</v>
      </c>
      <c r="B422" s="371" t="s">
        <v>91</v>
      </c>
      <c r="C422" s="371" t="s">
        <v>113</v>
      </c>
      <c r="D422" s="368" t="s">
        <v>434</v>
      </c>
      <c r="E422" s="368" t="str">
        <f>+'Merluza común Artesanal'!E391</f>
        <v>CRISTIAN III (RPA 963684)</v>
      </c>
      <c r="F422" s="371" t="s">
        <v>97</v>
      </c>
      <c r="G422" s="371" t="s">
        <v>98</v>
      </c>
      <c r="H422" s="374">
        <f>+'Merluza común Artesanal'!G393</f>
        <v>5.3369999999999997</v>
      </c>
      <c r="I422" s="374">
        <f>+'Merluza común Artesanal'!H393</f>
        <v>0</v>
      </c>
      <c r="J422" s="374">
        <f>+'Merluza común Artesanal'!I393</f>
        <v>10.589</v>
      </c>
      <c r="K422" s="374">
        <f>+'Merluza común Artesanal'!J393</f>
        <v>0</v>
      </c>
      <c r="L422" s="374">
        <f>+'Merluza común Artesanal'!K393</f>
        <v>10.589</v>
      </c>
      <c r="M422" s="362">
        <f>+'Merluza común Artesanal'!L393</f>
        <v>0</v>
      </c>
      <c r="N422" s="350" t="str">
        <f>+'Merluza común Artesanal'!M393</f>
        <v>-</v>
      </c>
      <c r="O422" s="504">
        <f>Resumen_año!$C$5</f>
        <v>43868</v>
      </c>
      <c r="P422" s="365">
        <v>2019</v>
      </c>
    </row>
    <row r="423" spans="1:16" ht="15.75" customHeight="1">
      <c r="A423" s="371" t="s">
        <v>90</v>
      </c>
      <c r="B423" s="371" t="s">
        <v>91</v>
      </c>
      <c r="C423" s="371" t="s">
        <v>113</v>
      </c>
      <c r="D423" s="368" t="s">
        <v>434</v>
      </c>
      <c r="E423" s="368" t="str">
        <f>+'Merluza común Artesanal'!E391</f>
        <v>CRISTIAN III (RPA 963684)</v>
      </c>
      <c r="F423" s="371" t="s">
        <v>101</v>
      </c>
      <c r="G423" s="371" t="s">
        <v>98</v>
      </c>
      <c r="H423" s="374">
        <f>+'Merluza común Artesanal'!N392</f>
        <v>0</v>
      </c>
      <c r="I423" s="374">
        <f>+'Merluza común Artesanal'!O392</f>
        <v>0</v>
      </c>
      <c r="J423" s="374">
        <f>+'Merluza común Artesanal'!P392</f>
        <v>0</v>
      </c>
      <c r="K423" s="374">
        <f>+'Merluza común Artesanal'!Q392</f>
        <v>0</v>
      </c>
      <c r="L423" s="374" t="e">
        <f>+'Merluza común Artesanal'!R392</f>
        <v>#DIV/0!</v>
      </c>
      <c r="M423" s="362" t="e">
        <f>+'Merluza común Artesanal'!S392</f>
        <v>#DIV/0!</v>
      </c>
      <c r="N423" s="349" t="s">
        <v>262</v>
      </c>
      <c r="O423" s="504">
        <f>Resumen_año!$C$5</f>
        <v>43868</v>
      </c>
      <c r="P423" s="365">
        <v>2019</v>
      </c>
    </row>
    <row r="424" spans="1:16" ht="15.75" customHeight="1">
      <c r="A424" s="371" t="s">
        <v>90</v>
      </c>
      <c r="B424" s="371" t="s">
        <v>91</v>
      </c>
      <c r="C424" s="371" t="s">
        <v>113</v>
      </c>
      <c r="D424" s="368" t="s">
        <v>434</v>
      </c>
      <c r="E424" s="368" t="str">
        <f>+'Merluza común Artesanal'!E394</f>
        <v>CRISTOBAL II (RPA 967948)</v>
      </c>
      <c r="F424" s="371" t="s">
        <v>101</v>
      </c>
      <c r="G424" s="371" t="s">
        <v>96</v>
      </c>
      <c r="H424" s="374">
        <f>+'Merluza común Artesanal'!G395</f>
        <v>4.4000000000000004</v>
      </c>
      <c r="I424" s="374">
        <f>+'Merluza común Artesanal'!H395</f>
        <v>0</v>
      </c>
      <c r="J424" s="374">
        <f>+'Merluza común Artesanal'!I395</f>
        <v>4.2640000000000002</v>
      </c>
      <c r="K424" s="374">
        <f>+'Merluza común Artesanal'!J395</f>
        <v>0</v>
      </c>
      <c r="L424" s="374">
        <f>+'Merluza común Artesanal'!K395</f>
        <v>4.2640000000000002</v>
      </c>
      <c r="M424" s="362">
        <f>+'Merluza común Artesanal'!L395</f>
        <v>0</v>
      </c>
      <c r="N424" s="350" t="str">
        <f>+'Merluza común Artesanal'!M395</f>
        <v>-</v>
      </c>
      <c r="O424" s="504">
        <f>Resumen_año!$C$5</f>
        <v>43868</v>
      </c>
      <c r="P424" s="365">
        <v>2019</v>
      </c>
    </row>
    <row r="425" spans="1:16" ht="15.75" customHeight="1">
      <c r="A425" s="371" t="s">
        <v>90</v>
      </c>
      <c r="B425" s="371" t="s">
        <v>91</v>
      </c>
      <c r="C425" s="371" t="s">
        <v>113</v>
      </c>
      <c r="D425" s="368" t="s">
        <v>434</v>
      </c>
      <c r="E425" s="368" t="str">
        <f>+'Merluza común Artesanal'!E394</f>
        <v>CRISTOBAL II (RPA 967948)</v>
      </c>
      <c r="F425" s="371" t="s">
        <v>97</v>
      </c>
      <c r="G425" s="371" t="s">
        <v>98</v>
      </c>
      <c r="H425" s="374">
        <f>+'Merluza común Artesanal'!G396</f>
        <v>5.34</v>
      </c>
      <c r="I425" s="374">
        <f>+'Merluza común Artesanal'!H396</f>
        <v>0</v>
      </c>
      <c r="J425" s="374">
        <f>+'Merluza común Artesanal'!I396</f>
        <v>9.6039999999999992</v>
      </c>
      <c r="K425" s="374">
        <f>+'Merluza común Artesanal'!J396</f>
        <v>0</v>
      </c>
      <c r="L425" s="374">
        <f>+'Merluza común Artesanal'!K396</f>
        <v>9.6039999999999992</v>
      </c>
      <c r="M425" s="362">
        <f>+'Merluza común Artesanal'!L396</f>
        <v>0</v>
      </c>
      <c r="N425" s="350" t="str">
        <f>+'Merluza común Artesanal'!M396</f>
        <v>-</v>
      </c>
      <c r="O425" s="504">
        <f>Resumen_año!$C$5</f>
        <v>43868</v>
      </c>
      <c r="P425" s="365">
        <v>2019</v>
      </c>
    </row>
    <row r="426" spans="1:16" ht="15.75" customHeight="1">
      <c r="A426" s="371" t="s">
        <v>90</v>
      </c>
      <c r="B426" s="371" t="s">
        <v>91</v>
      </c>
      <c r="C426" s="371" t="s">
        <v>113</v>
      </c>
      <c r="D426" s="368" t="s">
        <v>434</v>
      </c>
      <c r="E426" s="368" t="str">
        <f>+'Merluza común Artesanal'!E394</f>
        <v>CRISTOBAL II (RPA 967948)</v>
      </c>
      <c r="F426" s="371" t="s">
        <v>101</v>
      </c>
      <c r="G426" s="371" t="s">
        <v>98</v>
      </c>
      <c r="H426" s="374">
        <f>+'Merluza común Artesanal'!N395</f>
        <v>0</v>
      </c>
      <c r="I426" s="374">
        <f>+'Merluza común Artesanal'!O395</f>
        <v>0</v>
      </c>
      <c r="J426" s="374">
        <f>+'Merluza común Artesanal'!P395</f>
        <v>0</v>
      </c>
      <c r="K426" s="374">
        <f>+'Merluza común Artesanal'!Q395</f>
        <v>0</v>
      </c>
      <c r="L426" s="374" t="e">
        <f>+'Merluza común Artesanal'!R395</f>
        <v>#DIV/0!</v>
      </c>
      <c r="M426" s="362" t="e">
        <f>+'Merluza común Artesanal'!S395</f>
        <v>#DIV/0!</v>
      </c>
      <c r="N426" s="349" t="s">
        <v>262</v>
      </c>
      <c r="O426" s="504">
        <f>Resumen_año!$C$5</f>
        <v>43868</v>
      </c>
      <c r="P426" s="365">
        <v>2019</v>
      </c>
    </row>
    <row r="427" spans="1:16" ht="15.75" customHeight="1">
      <c r="A427" s="371" t="s">
        <v>90</v>
      </c>
      <c r="B427" s="371" t="s">
        <v>91</v>
      </c>
      <c r="C427" s="371" t="s">
        <v>113</v>
      </c>
      <c r="D427" s="368" t="s">
        <v>434</v>
      </c>
      <c r="E427" s="368" t="str">
        <f>+'Merluza común Artesanal'!E397</f>
        <v>CRISTOBAL III (RPA 966327)</v>
      </c>
      <c r="F427" s="371" t="s">
        <v>101</v>
      </c>
      <c r="G427" s="371" t="s">
        <v>96</v>
      </c>
      <c r="H427" s="374">
        <f>+'Merluza común Artesanal'!G398</f>
        <v>4.407</v>
      </c>
      <c r="I427" s="374">
        <f>+'Merluza común Artesanal'!H398</f>
        <v>0</v>
      </c>
      <c r="J427" s="374">
        <f>+'Merluza común Artesanal'!I398</f>
        <v>5.2130000000000001</v>
      </c>
      <c r="K427" s="374">
        <f>+'Merluza común Artesanal'!J398</f>
        <v>0</v>
      </c>
      <c r="L427" s="374">
        <f>+'Merluza común Artesanal'!K398</f>
        <v>5.2130000000000001</v>
      </c>
      <c r="M427" s="362">
        <f>+'Merluza común Artesanal'!L398</f>
        <v>0</v>
      </c>
      <c r="N427" s="350" t="str">
        <f>+'Merluza común Artesanal'!M398</f>
        <v>-</v>
      </c>
      <c r="O427" s="504">
        <f>Resumen_año!$C$5</f>
        <v>43868</v>
      </c>
      <c r="P427" s="365">
        <v>2019</v>
      </c>
    </row>
    <row r="428" spans="1:16" ht="15.75" customHeight="1">
      <c r="A428" s="371" t="s">
        <v>90</v>
      </c>
      <c r="B428" s="371" t="s">
        <v>91</v>
      </c>
      <c r="C428" s="371" t="s">
        <v>113</v>
      </c>
      <c r="D428" s="368" t="s">
        <v>434</v>
      </c>
      <c r="E428" s="368" t="str">
        <f>+'Merluza común Artesanal'!E397</f>
        <v>CRISTOBAL III (RPA 966327)</v>
      </c>
      <c r="F428" s="371" t="s">
        <v>97</v>
      </c>
      <c r="G428" s="371" t="s">
        <v>98</v>
      </c>
      <c r="H428" s="374">
        <f>+'Merluza común Artesanal'!G399</f>
        <v>5.3490000000000002</v>
      </c>
      <c r="I428" s="374">
        <f>+'Merluza común Artesanal'!H399</f>
        <v>0</v>
      </c>
      <c r="J428" s="374">
        <f>+'Merluza común Artesanal'!I399</f>
        <v>10.562000000000001</v>
      </c>
      <c r="K428" s="374">
        <f>+'Merluza común Artesanal'!J399</f>
        <v>0</v>
      </c>
      <c r="L428" s="374">
        <f>+'Merluza común Artesanal'!K399</f>
        <v>10.562000000000001</v>
      </c>
      <c r="M428" s="362">
        <f>+'Merluza común Artesanal'!L399</f>
        <v>0</v>
      </c>
      <c r="N428" s="350" t="str">
        <f>+'Merluza común Artesanal'!M399</f>
        <v>-</v>
      </c>
      <c r="O428" s="504">
        <f>Resumen_año!$C$5</f>
        <v>43868</v>
      </c>
      <c r="P428" s="365">
        <v>2019</v>
      </c>
    </row>
    <row r="429" spans="1:16" ht="15.75" customHeight="1">
      <c r="A429" s="371" t="s">
        <v>90</v>
      </c>
      <c r="B429" s="371" t="s">
        <v>91</v>
      </c>
      <c r="C429" s="371" t="s">
        <v>113</v>
      </c>
      <c r="D429" s="368" t="s">
        <v>434</v>
      </c>
      <c r="E429" s="368" t="str">
        <f>+'Merluza común Artesanal'!E397</f>
        <v>CRISTOBAL III (RPA 966327)</v>
      </c>
      <c r="F429" s="371" t="s">
        <v>101</v>
      </c>
      <c r="G429" s="371" t="s">
        <v>98</v>
      </c>
      <c r="H429" s="374">
        <f>+'Merluza común Artesanal'!N398</f>
        <v>0</v>
      </c>
      <c r="I429" s="374">
        <f>+'Merluza común Artesanal'!O398</f>
        <v>0</v>
      </c>
      <c r="J429" s="374">
        <f>+'Merluza común Artesanal'!P398</f>
        <v>0</v>
      </c>
      <c r="K429" s="374">
        <f>+'Merluza común Artesanal'!Q398</f>
        <v>0</v>
      </c>
      <c r="L429" s="374" t="e">
        <f>+'Merluza común Artesanal'!R398</f>
        <v>#DIV/0!</v>
      </c>
      <c r="M429" s="362" t="e">
        <f>+'Merluza común Artesanal'!S398</f>
        <v>#DIV/0!</v>
      </c>
      <c r="N429" s="349" t="s">
        <v>262</v>
      </c>
      <c r="O429" s="504">
        <f>Resumen_año!$C$5</f>
        <v>43868</v>
      </c>
      <c r="P429" s="365">
        <v>2019</v>
      </c>
    </row>
    <row r="430" spans="1:16" ht="15.75" customHeight="1">
      <c r="A430" s="371" t="s">
        <v>90</v>
      </c>
      <c r="B430" s="371" t="s">
        <v>91</v>
      </c>
      <c r="C430" s="371" t="s">
        <v>113</v>
      </c>
      <c r="D430" s="368" t="s">
        <v>434</v>
      </c>
      <c r="E430" s="368" t="str">
        <f>+'Merluza común Artesanal'!E400</f>
        <v>DAYSI ANDREA IV (RPA 966642)</v>
      </c>
      <c r="F430" s="371" t="s">
        <v>101</v>
      </c>
      <c r="G430" s="371" t="s">
        <v>96</v>
      </c>
      <c r="H430" s="374">
        <f>+'Merluza común Artesanal'!G401</f>
        <v>4.3970000000000002</v>
      </c>
      <c r="I430" s="374">
        <f>+'Merluza común Artesanal'!H401</f>
        <v>0</v>
      </c>
      <c r="J430" s="374">
        <f>+'Merluza común Artesanal'!I401</f>
        <v>5.3360000000000003</v>
      </c>
      <c r="K430" s="374">
        <f>+'Merluza común Artesanal'!J401</f>
        <v>0</v>
      </c>
      <c r="L430" s="374">
        <f>+'Merluza común Artesanal'!K401</f>
        <v>5.3360000000000003</v>
      </c>
      <c r="M430" s="362">
        <f>+'Merluza común Artesanal'!L401</f>
        <v>0</v>
      </c>
      <c r="N430" s="350" t="str">
        <f>+'Merluza común Artesanal'!M401</f>
        <v>-</v>
      </c>
      <c r="O430" s="504">
        <f>Resumen_año!$C$5</f>
        <v>43868</v>
      </c>
      <c r="P430" s="365">
        <v>2019</v>
      </c>
    </row>
    <row r="431" spans="1:16" ht="15.75" customHeight="1">
      <c r="A431" s="371" t="s">
        <v>90</v>
      </c>
      <c r="B431" s="371" t="s">
        <v>91</v>
      </c>
      <c r="C431" s="371" t="s">
        <v>113</v>
      </c>
      <c r="D431" s="368" t="s">
        <v>434</v>
      </c>
      <c r="E431" s="368" t="str">
        <f>+'Merluza común Artesanal'!E400</f>
        <v>DAYSI ANDREA IV (RPA 966642)</v>
      </c>
      <c r="F431" s="371" t="s">
        <v>97</v>
      </c>
      <c r="G431" s="371" t="s">
        <v>98</v>
      </c>
      <c r="H431" s="374">
        <f>+'Merluza común Artesanal'!G402</f>
        <v>5.3369999999999997</v>
      </c>
      <c r="I431" s="374">
        <f>+'Merluza común Artesanal'!H402</f>
        <v>0</v>
      </c>
      <c r="J431" s="374">
        <f>+'Merluza común Artesanal'!I402</f>
        <v>10.673</v>
      </c>
      <c r="K431" s="374">
        <f>+'Merluza común Artesanal'!J402</f>
        <v>0</v>
      </c>
      <c r="L431" s="374">
        <f>+'Merluza común Artesanal'!K402</f>
        <v>10.673</v>
      </c>
      <c r="M431" s="362">
        <f>+'Merluza común Artesanal'!L402</f>
        <v>0</v>
      </c>
      <c r="N431" s="350" t="str">
        <f>+'Merluza común Artesanal'!M402</f>
        <v>-</v>
      </c>
      <c r="O431" s="504">
        <f>Resumen_año!$C$5</f>
        <v>43868</v>
      </c>
      <c r="P431" s="365">
        <v>2019</v>
      </c>
    </row>
    <row r="432" spans="1:16" ht="15.75" customHeight="1">
      <c r="A432" s="371" t="s">
        <v>90</v>
      </c>
      <c r="B432" s="371" t="s">
        <v>91</v>
      </c>
      <c r="C432" s="371" t="s">
        <v>113</v>
      </c>
      <c r="D432" s="368" t="s">
        <v>434</v>
      </c>
      <c r="E432" s="368" t="str">
        <f>+'Merluza común Artesanal'!E400</f>
        <v>DAYSI ANDREA IV (RPA 966642)</v>
      </c>
      <c r="F432" s="371" t="s">
        <v>101</v>
      </c>
      <c r="G432" s="371" t="s">
        <v>98</v>
      </c>
      <c r="H432" s="374">
        <f>+'Merluza común Artesanal'!N401</f>
        <v>0</v>
      </c>
      <c r="I432" s="374">
        <f>+'Merluza común Artesanal'!O401</f>
        <v>0</v>
      </c>
      <c r="J432" s="374">
        <f>+'Merluza común Artesanal'!P401</f>
        <v>0</v>
      </c>
      <c r="K432" s="374">
        <f>+'Merluza común Artesanal'!Q401</f>
        <v>0</v>
      </c>
      <c r="L432" s="374" t="e">
        <f>+'Merluza común Artesanal'!R401</f>
        <v>#DIV/0!</v>
      </c>
      <c r="M432" s="362" t="e">
        <f>+'Merluza común Artesanal'!S401</f>
        <v>#DIV/0!</v>
      </c>
      <c r="N432" s="349" t="s">
        <v>262</v>
      </c>
      <c r="O432" s="504">
        <f>Resumen_año!$C$5</f>
        <v>43868</v>
      </c>
      <c r="P432" s="365">
        <v>2019</v>
      </c>
    </row>
    <row r="433" spans="1:16" ht="15.75" customHeight="1">
      <c r="A433" s="371" t="s">
        <v>90</v>
      </c>
      <c r="B433" s="371" t="s">
        <v>91</v>
      </c>
      <c r="C433" s="371" t="s">
        <v>113</v>
      </c>
      <c r="D433" s="368" t="s">
        <v>434</v>
      </c>
      <c r="E433" s="368" t="str">
        <f>+'Merluza común Artesanal'!E403</f>
        <v>FARO FELIX III (RPA 965293)</v>
      </c>
      <c r="F433" s="371" t="s">
        <v>101</v>
      </c>
      <c r="G433" s="371" t="s">
        <v>96</v>
      </c>
      <c r="H433" s="374">
        <f>+'Merluza común Artesanal'!G404</f>
        <v>4.3970000000000002</v>
      </c>
      <c r="I433" s="374">
        <f>+'Merluza común Artesanal'!H404</f>
        <v>0</v>
      </c>
      <c r="J433" s="374">
        <f>+'Merluza común Artesanal'!I404</f>
        <v>5.1470000000000002</v>
      </c>
      <c r="K433" s="374">
        <f>+'Merluza común Artesanal'!J404</f>
        <v>0</v>
      </c>
      <c r="L433" s="374">
        <f>+'Merluza común Artesanal'!K404</f>
        <v>5.1470000000000002</v>
      </c>
      <c r="M433" s="362">
        <f>+'Merluza común Artesanal'!L404</f>
        <v>0</v>
      </c>
      <c r="N433" s="350" t="str">
        <f>+'Merluza común Artesanal'!M404</f>
        <v>-</v>
      </c>
      <c r="O433" s="504">
        <f>Resumen_año!$C$5</f>
        <v>43868</v>
      </c>
      <c r="P433" s="365">
        <v>2019</v>
      </c>
    </row>
    <row r="434" spans="1:16" ht="15.75" customHeight="1">
      <c r="A434" s="371" t="s">
        <v>90</v>
      </c>
      <c r="B434" s="371" t="s">
        <v>91</v>
      </c>
      <c r="C434" s="371" t="s">
        <v>113</v>
      </c>
      <c r="D434" s="368" t="s">
        <v>434</v>
      </c>
      <c r="E434" s="368" t="str">
        <f>+'Merluza común Artesanal'!E403</f>
        <v>FARO FELIX III (RPA 965293)</v>
      </c>
      <c r="F434" s="371" t="s">
        <v>97</v>
      </c>
      <c r="G434" s="371" t="s">
        <v>98</v>
      </c>
      <c r="H434" s="374">
        <f>+'Merluza común Artesanal'!G405</f>
        <v>5.3360000000000003</v>
      </c>
      <c r="I434" s="374">
        <f>+'Merluza común Artesanal'!H405</f>
        <v>0</v>
      </c>
      <c r="J434" s="374">
        <f>+'Merluza común Artesanal'!I405</f>
        <v>10.483000000000001</v>
      </c>
      <c r="K434" s="374">
        <f>+'Merluza común Artesanal'!J405</f>
        <v>0</v>
      </c>
      <c r="L434" s="374">
        <f>+'Merluza común Artesanal'!K405</f>
        <v>10.483000000000001</v>
      </c>
      <c r="M434" s="362">
        <f>+'Merluza común Artesanal'!L405</f>
        <v>0</v>
      </c>
      <c r="N434" s="350" t="str">
        <f>+'Merluza común Artesanal'!M405</f>
        <v>-</v>
      </c>
      <c r="O434" s="504">
        <f>Resumen_año!$C$5</f>
        <v>43868</v>
      </c>
      <c r="P434" s="365">
        <v>2019</v>
      </c>
    </row>
    <row r="435" spans="1:16" ht="15.75" customHeight="1">
      <c r="A435" s="371" t="s">
        <v>90</v>
      </c>
      <c r="B435" s="371" t="s">
        <v>91</v>
      </c>
      <c r="C435" s="371" t="s">
        <v>113</v>
      </c>
      <c r="D435" s="368" t="s">
        <v>434</v>
      </c>
      <c r="E435" s="368" t="str">
        <f>+'Merluza común Artesanal'!E403</f>
        <v>FARO FELIX III (RPA 965293)</v>
      </c>
      <c r="F435" s="371" t="s">
        <v>101</v>
      </c>
      <c r="G435" s="371" t="s">
        <v>98</v>
      </c>
      <c r="H435" s="374">
        <f>+'Merluza común Artesanal'!N404</f>
        <v>0</v>
      </c>
      <c r="I435" s="374">
        <f>+'Merluza común Artesanal'!O404</f>
        <v>0</v>
      </c>
      <c r="J435" s="374">
        <f>+'Merluza común Artesanal'!P404</f>
        <v>0</v>
      </c>
      <c r="K435" s="374">
        <f>+'Merluza común Artesanal'!Q404</f>
        <v>0</v>
      </c>
      <c r="L435" s="374" t="e">
        <f>+'Merluza común Artesanal'!R404</f>
        <v>#DIV/0!</v>
      </c>
      <c r="M435" s="362" t="e">
        <f>+'Merluza común Artesanal'!S404</f>
        <v>#DIV/0!</v>
      </c>
      <c r="N435" s="349" t="s">
        <v>262</v>
      </c>
      <c r="O435" s="504">
        <f>Resumen_año!$C$5</f>
        <v>43868</v>
      </c>
      <c r="P435" s="365">
        <v>2019</v>
      </c>
    </row>
    <row r="436" spans="1:16" ht="15.75" customHeight="1">
      <c r="A436" s="371" t="s">
        <v>90</v>
      </c>
      <c r="B436" s="371" t="s">
        <v>91</v>
      </c>
      <c r="C436" s="371" t="s">
        <v>113</v>
      </c>
      <c r="D436" s="368" t="s">
        <v>434</v>
      </c>
      <c r="E436" s="368" t="str">
        <f>+'Merluza común Artesanal'!E406</f>
        <v>JEREMY IGNACIO II (RPA 963727)</v>
      </c>
      <c r="F436" s="371" t="s">
        <v>101</v>
      </c>
      <c r="G436" s="371" t="s">
        <v>96</v>
      </c>
      <c r="H436" s="374">
        <f>+'Merluza común Artesanal'!G407</f>
        <v>4.3979999999999997</v>
      </c>
      <c r="I436" s="374">
        <f>+'Merluza común Artesanal'!H407</f>
        <v>0</v>
      </c>
      <c r="J436" s="374">
        <f>+'Merluza común Artesanal'!I407</f>
        <v>5.2289999999999992</v>
      </c>
      <c r="K436" s="374">
        <f>+'Merluza común Artesanal'!J407</f>
        <v>0</v>
      </c>
      <c r="L436" s="374">
        <f>+'Merluza común Artesanal'!K407</f>
        <v>5.2289999999999992</v>
      </c>
      <c r="M436" s="362">
        <f>+'Merluza común Artesanal'!L407</f>
        <v>0</v>
      </c>
      <c r="N436" s="350" t="str">
        <f>+'Merluza común Artesanal'!M407</f>
        <v>-</v>
      </c>
      <c r="O436" s="504">
        <f>Resumen_año!$C$5</f>
        <v>43868</v>
      </c>
      <c r="P436" s="365">
        <v>2019</v>
      </c>
    </row>
    <row r="437" spans="1:16" ht="15.75" customHeight="1">
      <c r="A437" s="371" t="s">
        <v>90</v>
      </c>
      <c r="B437" s="371" t="s">
        <v>91</v>
      </c>
      <c r="C437" s="371" t="s">
        <v>113</v>
      </c>
      <c r="D437" s="368" t="s">
        <v>434</v>
      </c>
      <c r="E437" s="368" t="str">
        <f>+'Merluza común Artesanal'!E406</f>
        <v>JEREMY IGNACIO II (RPA 963727)</v>
      </c>
      <c r="F437" s="371" t="s">
        <v>97</v>
      </c>
      <c r="G437" s="371" t="s">
        <v>98</v>
      </c>
      <c r="H437" s="374">
        <f>+'Merluza común Artesanal'!G408</f>
        <v>5.3380000000000001</v>
      </c>
      <c r="I437" s="374">
        <f>+'Merluza común Artesanal'!H408</f>
        <v>0</v>
      </c>
      <c r="J437" s="374">
        <f>+'Merluza común Artesanal'!I408</f>
        <v>10.567</v>
      </c>
      <c r="K437" s="374">
        <f>+'Merluza común Artesanal'!J408</f>
        <v>0</v>
      </c>
      <c r="L437" s="374">
        <f>+'Merluza común Artesanal'!K408</f>
        <v>10.567</v>
      </c>
      <c r="M437" s="362">
        <f>+'Merluza común Artesanal'!L408</f>
        <v>0</v>
      </c>
      <c r="N437" s="350" t="str">
        <f>+'Merluza común Artesanal'!M408</f>
        <v>-</v>
      </c>
      <c r="O437" s="504">
        <f>Resumen_año!$C$5</f>
        <v>43868</v>
      </c>
      <c r="P437" s="365">
        <v>2019</v>
      </c>
    </row>
    <row r="438" spans="1:16" ht="15.75" customHeight="1">
      <c r="A438" s="371" t="s">
        <v>90</v>
      </c>
      <c r="B438" s="371" t="s">
        <v>91</v>
      </c>
      <c r="C438" s="371" t="s">
        <v>113</v>
      </c>
      <c r="D438" s="368" t="s">
        <v>434</v>
      </c>
      <c r="E438" s="368" t="str">
        <f>+'Merluza común Artesanal'!E406</f>
        <v>JEREMY IGNACIO II (RPA 963727)</v>
      </c>
      <c r="F438" s="371" t="s">
        <v>101</v>
      </c>
      <c r="G438" s="371" t="s">
        <v>98</v>
      </c>
      <c r="H438" s="374">
        <f>+'Merluza común Artesanal'!N407</f>
        <v>0</v>
      </c>
      <c r="I438" s="374">
        <f>+'Merluza común Artesanal'!O407</f>
        <v>0</v>
      </c>
      <c r="J438" s="374">
        <f>+'Merluza común Artesanal'!P407</f>
        <v>0</v>
      </c>
      <c r="K438" s="374">
        <f>+'Merluza común Artesanal'!Q407</f>
        <v>0</v>
      </c>
      <c r="L438" s="374" t="e">
        <f>+'Merluza común Artesanal'!R407</f>
        <v>#DIV/0!</v>
      </c>
      <c r="M438" s="362" t="e">
        <f>+'Merluza común Artesanal'!S407</f>
        <v>#DIV/0!</v>
      </c>
      <c r="N438" s="349" t="s">
        <v>262</v>
      </c>
      <c r="O438" s="504">
        <f>Resumen_año!$C$5</f>
        <v>43868</v>
      </c>
      <c r="P438" s="365">
        <v>2019</v>
      </c>
    </row>
    <row r="439" spans="1:16" ht="15.75" customHeight="1">
      <c r="A439" s="371" t="s">
        <v>90</v>
      </c>
      <c r="B439" s="371" t="s">
        <v>91</v>
      </c>
      <c r="C439" s="371" t="s">
        <v>113</v>
      </c>
      <c r="D439" s="368" t="s">
        <v>434</v>
      </c>
      <c r="E439" s="368" t="str">
        <f>+'Merluza común Artesanal'!E409</f>
        <v>JIMMY CRISTAL II (RPA 966785)</v>
      </c>
      <c r="F439" s="371" t="s">
        <v>101</v>
      </c>
      <c r="G439" s="371" t="s">
        <v>96</v>
      </c>
      <c r="H439" s="374">
        <f>+'Merluza común Artesanal'!G410</f>
        <v>4.3979999999999997</v>
      </c>
      <c r="I439" s="374">
        <f>+'Merluza común Artesanal'!H410</f>
        <v>0</v>
      </c>
      <c r="J439" s="374">
        <f>+'Merluza común Artesanal'!I410</f>
        <v>4.851</v>
      </c>
      <c r="K439" s="374">
        <f>+'Merluza común Artesanal'!J410</f>
        <v>0</v>
      </c>
      <c r="L439" s="374">
        <f>+'Merluza común Artesanal'!K410</f>
        <v>4.851</v>
      </c>
      <c r="M439" s="362">
        <f>+'Merluza común Artesanal'!L410</f>
        <v>0</v>
      </c>
      <c r="N439" s="350" t="str">
        <f>+'Merluza común Artesanal'!M410</f>
        <v>-</v>
      </c>
      <c r="O439" s="504">
        <f>Resumen_año!$C$5</f>
        <v>43868</v>
      </c>
      <c r="P439" s="365">
        <v>2019</v>
      </c>
    </row>
    <row r="440" spans="1:16" ht="15.75" customHeight="1">
      <c r="A440" s="371" t="s">
        <v>90</v>
      </c>
      <c r="B440" s="371" t="s">
        <v>91</v>
      </c>
      <c r="C440" s="371" t="s">
        <v>113</v>
      </c>
      <c r="D440" s="368" t="s">
        <v>434</v>
      </c>
      <c r="E440" s="368" t="str">
        <f>+'Merluza común Artesanal'!E409</f>
        <v>JIMMY CRISTAL II (RPA 966785)</v>
      </c>
      <c r="F440" s="371" t="s">
        <v>97</v>
      </c>
      <c r="G440" s="371" t="s">
        <v>98</v>
      </c>
      <c r="H440" s="374">
        <f>+'Merluza común Artesanal'!G411</f>
        <v>5.3369999999999997</v>
      </c>
      <c r="I440" s="374">
        <f>+'Merluza común Artesanal'!H411</f>
        <v>0</v>
      </c>
      <c r="J440" s="374">
        <f>+'Merluza común Artesanal'!I411</f>
        <v>10.187999999999999</v>
      </c>
      <c r="K440" s="374">
        <f>+'Merluza común Artesanal'!J411</f>
        <v>0</v>
      </c>
      <c r="L440" s="374">
        <f>+'Merluza común Artesanal'!K411</f>
        <v>10.187999999999999</v>
      </c>
      <c r="M440" s="362">
        <f>+'Merluza común Artesanal'!L411</f>
        <v>0</v>
      </c>
      <c r="N440" s="350" t="str">
        <f>+'Merluza común Artesanal'!M411</f>
        <v>-</v>
      </c>
      <c r="O440" s="504">
        <f>Resumen_año!$C$5</f>
        <v>43868</v>
      </c>
      <c r="P440" s="365">
        <v>2019</v>
      </c>
    </row>
    <row r="441" spans="1:16" ht="15.75" customHeight="1">
      <c r="A441" s="371" t="s">
        <v>90</v>
      </c>
      <c r="B441" s="371" t="s">
        <v>91</v>
      </c>
      <c r="C441" s="371" t="s">
        <v>113</v>
      </c>
      <c r="D441" s="368" t="s">
        <v>434</v>
      </c>
      <c r="E441" s="368" t="str">
        <f>+'Merluza común Artesanal'!E409</f>
        <v>JIMMY CRISTAL II (RPA 966785)</v>
      </c>
      <c r="F441" s="371" t="s">
        <v>101</v>
      </c>
      <c r="G441" s="371" t="s">
        <v>98</v>
      </c>
      <c r="H441" s="374">
        <f>+'Merluza común Artesanal'!N410</f>
        <v>0</v>
      </c>
      <c r="I441" s="374">
        <f>+'Merluza común Artesanal'!O410</f>
        <v>0</v>
      </c>
      <c r="J441" s="374">
        <f>+'Merluza común Artesanal'!P410</f>
        <v>0</v>
      </c>
      <c r="K441" s="374">
        <f>+'Merluza común Artesanal'!Q410</f>
        <v>0</v>
      </c>
      <c r="L441" s="374" t="e">
        <f>+'Merluza común Artesanal'!R410</f>
        <v>#DIV/0!</v>
      </c>
      <c r="M441" s="362" t="e">
        <f>+'Merluza común Artesanal'!S410</f>
        <v>#DIV/0!</v>
      </c>
      <c r="N441" s="349" t="s">
        <v>262</v>
      </c>
      <c r="O441" s="504">
        <f>Resumen_año!$C$5</f>
        <v>43868</v>
      </c>
      <c r="P441" s="365">
        <v>2019</v>
      </c>
    </row>
    <row r="442" spans="1:16" ht="15.75" customHeight="1">
      <c r="A442" s="371" t="s">
        <v>90</v>
      </c>
      <c r="B442" s="371" t="s">
        <v>91</v>
      </c>
      <c r="C442" s="371" t="s">
        <v>113</v>
      </c>
      <c r="D442" s="368" t="s">
        <v>434</v>
      </c>
      <c r="E442" s="368" t="str">
        <f>+'Merluza común Artesanal'!E412</f>
        <v>KOSITA II (RPA 966412)</v>
      </c>
      <c r="F442" s="371" t="s">
        <v>101</v>
      </c>
      <c r="G442" s="371" t="s">
        <v>96</v>
      </c>
      <c r="H442" s="374">
        <f>+'Merluza común Artesanal'!G413</f>
        <v>4.3970000000000002</v>
      </c>
      <c r="I442" s="374">
        <f>+'Merluza común Artesanal'!H413</f>
        <v>0</v>
      </c>
      <c r="J442" s="374">
        <f>+'Merluza común Artesanal'!I413</f>
        <v>4.4450000000000003</v>
      </c>
      <c r="K442" s="374">
        <f>+'Merluza común Artesanal'!J413</f>
        <v>0</v>
      </c>
      <c r="L442" s="374">
        <f>+'Merluza común Artesanal'!K413</f>
        <v>4.4450000000000003</v>
      </c>
      <c r="M442" s="362">
        <f>+'Merluza común Artesanal'!L413</f>
        <v>0</v>
      </c>
      <c r="N442" s="350" t="str">
        <f>+'Merluza común Artesanal'!M413</f>
        <v>-</v>
      </c>
      <c r="O442" s="504">
        <f>Resumen_año!$C$5</f>
        <v>43868</v>
      </c>
      <c r="P442" s="365">
        <v>2019</v>
      </c>
    </row>
    <row r="443" spans="1:16" ht="15.75" customHeight="1">
      <c r="A443" s="371" t="s">
        <v>90</v>
      </c>
      <c r="B443" s="371" t="s">
        <v>91</v>
      </c>
      <c r="C443" s="371" t="s">
        <v>113</v>
      </c>
      <c r="D443" s="368" t="s">
        <v>434</v>
      </c>
      <c r="E443" s="368" t="str">
        <f>+'Merluza común Artesanal'!E412</f>
        <v>KOSITA II (RPA 966412)</v>
      </c>
      <c r="F443" s="371" t="s">
        <v>97</v>
      </c>
      <c r="G443" s="371" t="s">
        <v>98</v>
      </c>
      <c r="H443" s="374">
        <f>+'Merluza común Artesanal'!G414</f>
        <v>5.3360000000000003</v>
      </c>
      <c r="I443" s="374">
        <f>+'Merluza común Artesanal'!H414</f>
        <v>0</v>
      </c>
      <c r="J443" s="374">
        <f>+'Merluza común Artesanal'!I414</f>
        <v>9.7810000000000006</v>
      </c>
      <c r="K443" s="374">
        <f>+'Merluza común Artesanal'!J414</f>
        <v>0</v>
      </c>
      <c r="L443" s="374">
        <f>+'Merluza común Artesanal'!K414</f>
        <v>9.7810000000000006</v>
      </c>
      <c r="M443" s="362">
        <f>+'Merluza común Artesanal'!L414</f>
        <v>0</v>
      </c>
      <c r="N443" s="350" t="str">
        <f>+'Merluza común Artesanal'!M414</f>
        <v>-</v>
      </c>
      <c r="O443" s="504">
        <f>Resumen_año!$C$5</f>
        <v>43868</v>
      </c>
      <c r="P443" s="365">
        <v>2019</v>
      </c>
    </row>
    <row r="444" spans="1:16" ht="15.75" customHeight="1">
      <c r="A444" s="371" t="s">
        <v>90</v>
      </c>
      <c r="B444" s="371" t="s">
        <v>91</v>
      </c>
      <c r="C444" s="371" t="s">
        <v>113</v>
      </c>
      <c r="D444" s="368" t="s">
        <v>434</v>
      </c>
      <c r="E444" s="368" t="str">
        <f>+'Merluza común Artesanal'!E412</f>
        <v>KOSITA II (RPA 966412)</v>
      </c>
      <c r="F444" s="371" t="s">
        <v>101</v>
      </c>
      <c r="G444" s="371" t="s">
        <v>98</v>
      </c>
      <c r="H444" s="374">
        <f>+'Merluza común Artesanal'!N413</f>
        <v>0</v>
      </c>
      <c r="I444" s="374">
        <f>+'Merluza común Artesanal'!O413</f>
        <v>0</v>
      </c>
      <c r="J444" s="374">
        <f>+'Merluza común Artesanal'!P413</f>
        <v>0</v>
      </c>
      <c r="K444" s="374">
        <f>+'Merluza común Artesanal'!Q413</f>
        <v>0</v>
      </c>
      <c r="L444" s="374" t="e">
        <f>+'Merluza común Artesanal'!R413</f>
        <v>#DIV/0!</v>
      </c>
      <c r="M444" s="362" t="e">
        <f>+'Merluza común Artesanal'!S413</f>
        <v>#DIV/0!</v>
      </c>
      <c r="N444" s="349" t="s">
        <v>262</v>
      </c>
      <c r="O444" s="504">
        <f>Resumen_año!$C$5</f>
        <v>43868</v>
      </c>
      <c r="P444" s="365">
        <v>2019</v>
      </c>
    </row>
    <row r="445" spans="1:16" ht="15.75" customHeight="1">
      <c r="A445" s="371" t="s">
        <v>90</v>
      </c>
      <c r="B445" s="371" t="s">
        <v>91</v>
      </c>
      <c r="C445" s="371" t="s">
        <v>113</v>
      </c>
      <c r="D445" s="368" t="s">
        <v>434</v>
      </c>
      <c r="E445" s="368" t="str">
        <f>+'Merluza común Artesanal'!E415</f>
        <v>LAITO II (RPA 966648)</v>
      </c>
      <c r="F445" s="371" t="s">
        <v>101</v>
      </c>
      <c r="G445" s="371" t="s">
        <v>96</v>
      </c>
      <c r="H445" s="374">
        <f>+'Merluza común Artesanal'!G416</f>
        <v>4.3949999999999996</v>
      </c>
      <c r="I445" s="374">
        <f>+'Merluza común Artesanal'!H416</f>
        <v>0</v>
      </c>
      <c r="J445" s="374">
        <f>+'Merluza común Artesanal'!I416</f>
        <v>5.3339999999999996</v>
      </c>
      <c r="K445" s="374">
        <f>+'Merluza común Artesanal'!J416</f>
        <v>0</v>
      </c>
      <c r="L445" s="374">
        <f>+'Merluza común Artesanal'!K416</f>
        <v>5.3339999999999996</v>
      </c>
      <c r="M445" s="362">
        <f>+'Merluza común Artesanal'!L416</f>
        <v>0</v>
      </c>
      <c r="N445" s="350" t="str">
        <f>+'Merluza común Artesanal'!M416</f>
        <v>-</v>
      </c>
      <c r="O445" s="504">
        <f>Resumen_año!$C$5</f>
        <v>43868</v>
      </c>
      <c r="P445" s="365">
        <v>2019</v>
      </c>
    </row>
    <row r="446" spans="1:16" ht="15.75" customHeight="1">
      <c r="A446" s="371" t="s">
        <v>90</v>
      </c>
      <c r="B446" s="371" t="s">
        <v>91</v>
      </c>
      <c r="C446" s="371" t="s">
        <v>113</v>
      </c>
      <c r="D446" s="368" t="s">
        <v>434</v>
      </c>
      <c r="E446" s="368" t="str">
        <f>+'Merluza común Artesanal'!E415</f>
        <v>LAITO II (RPA 966648)</v>
      </c>
      <c r="F446" s="371" t="s">
        <v>97</v>
      </c>
      <c r="G446" s="371" t="s">
        <v>98</v>
      </c>
      <c r="H446" s="374">
        <f>+'Merluza común Artesanal'!G417</f>
        <v>5.3330000000000002</v>
      </c>
      <c r="I446" s="374">
        <f>+'Merluza común Artesanal'!H417</f>
        <v>0</v>
      </c>
      <c r="J446" s="374">
        <f>+'Merluza común Artesanal'!I417</f>
        <v>10.667</v>
      </c>
      <c r="K446" s="374">
        <f>+'Merluza común Artesanal'!J417</f>
        <v>0</v>
      </c>
      <c r="L446" s="374">
        <f>+'Merluza común Artesanal'!K417</f>
        <v>10.667</v>
      </c>
      <c r="M446" s="362">
        <f>+'Merluza común Artesanal'!L417</f>
        <v>0</v>
      </c>
      <c r="N446" s="350" t="str">
        <f>+'Merluza común Artesanal'!M417</f>
        <v>-</v>
      </c>
      <c r="O446" s="504">
        <f>Resumen_año!$C$5</f>
        <v>43868</v>
      </c>
      <c r="P446" s="365">
        <v>2019</v>
      </c>
    </row>
    <row r="447" spans="1:16" ht="15.75" customHeight="1">
      <c r="A447" s="371" t="s">
        <v>90</v>
      </c>
      <c r="B447" s="371" t="s">
        <v>91</v>
      </c>
      <c r="C447" s="371" t="s">
        <v>113</v>
      </c>
      <c r="D447" s="368" t="s">
        <v>434</v>
      </c>
      <c r="E447" s="368" t="str">
        <f>+'Merluza común Artesanal'!E415</f>
        <v>LAITO II (RPA 966648)</v>
      </c>
      <c r="F447" s="371" t="s">
        <v>101</v>
      </c>
      <c r="G447" s="371" t="s">
        <v>98</v>
      </c>
      <c r="H447" s="374">
        <f>+'Merluza común Artesanal'!N416</f>
        <v>0</v>
      </c>
      <c r="I447" s="374">
        <f>+'Merluza común Artesanal'!O416</f>
        <v>0</v>
      </c>
      <c r="J447" s="374">
        <f>+'Merluza común Artesanal'!P416</f>
        <v>0</v>
      </c>
      <c r="K447" s="374">
        <f>+'Merluza común Artesanal'!Q416</f>
        <v>0</v>
      </c>
      <c r="L447" s="374" t="e">
        <f>+'Merluza común Artesanal'!R416</f>
        <v>#DIV/0!</v>
      </c>
      <c r="M447" s="362" t="e">
        <f>+'Merluza común Artesanal'!S416</f>
        <v>#DIV/0!</v>
      </c>
      <c r="N447" s="349" t="s">
        <v>262</v>
      </c>
      <c r="O447" s="504">
        <f>Resumen_año!$C$5</f>
        <v>43868</v>
      </c>
      <c r="P447" s="365">
        <v>2019</v>
      </c>
    </row>
    <row r="448" spans="1:16" ht="15.75" customHeight="1">
      <c r="A448" s="371" t="s">
        <v>90</v>
      </c>
      <c r="B448" s="371" t="s">
        <v>91</v>
      </c>
      <c r="C448" s="371" t="s">
        <v>113</v>
      </c>
      <c r="D448" s="368" t="s">
        <v>434</v>
      </c>
      <c r="E448" s="368" t="str">
        <f>+'Merluza común Artesanal'!E418</f>
        <v>LAITO III (RPA 968304)</v>
      </c>
      <c r="F448" s="371" t="s">
        <v>101</v>
      </c>
      <c r="G448" s="371" t="s">
        <v>96</v>
      </c>
      <c r="H448" s="374">
        <f>+'Merluza común Artesanal'!G419</f>
        <v>4.3979999999999997</v>
      </c>
      <c r="I448" s="374">
        <f>+'Merluza común Artesanal'!H419</f>
        <v>0</v>
      </c>
      <c r="J448" s="374">
        <f>+'Merluza común Artesanal'!I419</f>
        <v>5.1369999999999996</v>
      </c>
      <c r="K448" s="374">
        <f>+'Merluza común Artesanal'!J419</f>
        <v>0</v>
      </c>
      <c r="L448" s="374">
        <f>+'Merluza común Artesanal'!K419</f>
        <v>5.1369999999999996</v>
      </c>
      <c r="M448" s="362">
        <f>+'Merluza común Artesanal'!L419</f>
        <v>0</v>
      </c>
      <c r="N448" s="350" t="str">
        <f>+'Merluza común Artesanal'!M419</f>
        <v>-</v>
      </c>
      <c r="O448" s="504">
        <f>Resumen_año!$C$5</f>
        <v>43868</v>
      </c>
      <c r="P448" s="365">
        <v>2019</v>
      </c>
    </row>
    <row r="449" spans="1:16" ht="15.75" customHeight="1">
      <c r="A449" s="371" t="s">
        <v>90</v>
      </c>
      <c r="B449" s="371" t="s">
        <v>91</v>
      </c>
      <c r="C449" s="371" t="s">
        <v>113</v>
      </c>
      <c r="D449" s="368" t="s">
        <v>434</v>
      </c>
      <c r="E449" s="368" t="str">
        <f>+'Merluza común Artesanal'!E418</f>
        <v>LAITO III (RPA 968304)</v>
      </c>
      <c r="F449" s="371" t="s">
        <v>97</v>
      </c>
      <c r="G449" s="371" t="s">
        <v>98</v>
      </c>
      <c r="H449" s="374">
        <f>+'Merluza común Artesanal'!G420</f>
        <v>5.3380000000000001</v>
      </c>
      <c r="I449" s="374">
        <f>+'Merluza común Artesanal'!H420</f>
        <v>0</v>
      </c>
      <c r="J449" s="374">
        <f>+'Merluza común Artesanal'!I420</f>
        <v>10.475</v>
      </c>
      <c r="K449" s="374">
        <f>+'Merluza común Artesanal'!J420</f>
        <v>0</v>
      </c>
      <c r="L449" s="374">
        <f>+'Merluza común Artesanal'!K420</f>
        <v>10.475</v>
      </c>
      <c r="M449" s="362">
        <f>+'Merluza común Artesanal'!L420</f>
        <v>0</v>
      </c>
      <c r="N449" s="350" t="str">
        <f>+'Merluza común Artesanal'!M420</f>
        <v>-</v>
      </c>
      <c r="O449" s="504">
        <f>Resumen_año!$C$5</f>
        <v>43868</v>
      </c>
      <c r="P449" s="365">
        <v>2019</v>
      </c>
    </row>
    <row r="450" spans="1:16" ht="15.75" customHeight="1">
      <c r="A450" s="371" t="s">
        <v>90</v>
      </c>
      <c r="B450" s="371" t="s">
        <v>91</v>
      </c>
      <c r="C450" s="371" t="s">
        <v>113</v>
      </c>
      <c r="D450" s="368" t="s">
        <v>434</v>
      </c>
      <c r="E450" s="368" t="str">
        <f>+'Merluza común Artesanal'!E418</f>
        <v>LAITO III (RPA 968304)</v>
      </c>
      <c r="F450" s="371" t="s">
        <v>101</v>
      </c>
      <c r="G450" s="371" t="s">
        <v>98</v>
      </c>
      <c r="H450" s="374">
        <f>+'Merluza común Artesanal'!N419</f>
        <v>0</v>
      </c>
      <c r="I450" s="374">
        <f>+'Merluza común Artesanal'!O419</f>
        <v>0</v>
      </c>
      <c r="J450" s="374">
        <f>+'Merluza común Artesanal'!P419</f>
        <v>0</v>
      </c>
      <c r="K450" s="374">
        <f>+'Merluza común Artesanal'!Q419</f>
        <v>0</v>
      </c>
      <c r="L450" s="374" t="e">
        <f>+'Merluza común Artesanal'!R419</f>
        <v>#DIV/0!</v>
      </c>
      <c r="M450" s="362" t="e">
        <f>+'Merluza común Artesanal'!S419</f>
        <v>#DIV/0!</v>
      </c>
      <c r="N450" s="349" t="s">
        <v>262</v>
      </c>
      <c r="O450" s="504">
        <f>Resumen_año!$C$5</f>
        <v>43868</v>
      </c>
      <c r="P450" s="365">
        <v>2019</v>
      </c>
    </row>
    <row r="451" spans="1:16" ht="15.75" customHeight="1">
      <c r="A451" s="371" t="s">
        <v>90</v>
      </c>
      <c r="B451" s="371" t="s">
        <v>91</v>
      </c>
      <c r="C451" s="371" t="s">
        <v>113</v>
      </c>
      <c r="D451" s="368" t="s">
        <v>434</v>
      </c>
      <c r="E451" s="368" t="str">
        <f>+'Merluza común Artesanal'!E421</f>
        <v>MAMA ROSA V (RPA 966897)</v>
      </c>
      <c r="F451" s="371" t="s">
        <v>101</v>
      </c>
      <c r="G451" s="371" t="s">
        <v>96</v>
      </c>
      <c r="H451" s="374">
        <f>+'Merluza común Artesanal'!G422</f>
        <v>4.3940000000000001</v>
      </c>
      <c r="I451" s="374">
        <f>+'Merluza común Artesanal'!H422</f>
        <v>0</v>
      </c>
      <c r="J451" s="374">
        <f>+'Merluza común Artesanal'!I422</f>
        <v>3.7119999999999997</v>
      </c>
      <c r="K451" s="374">
        <f>+'Merluza común Artesanal'!J422</f>
        <v>0</v>
      </c>
      <c r="L451" s="374">
        <f>+'Merluza común Artesanal'!K422</f>
        <v>3.7119999999999997</v>
      </c>
      <c r="M451" s="362">
        <f>+'Merluza común Artesanal'!L422</f>
        <v>0</v>
      </c>
      <c r="N451" s="350" t="str">
        <f>+'Merluza común Artesanal'!M422</f>
        <v>-</v>
      </c>
      <c r="O451" s="504">
        <f>Resumen_año!$C$5</f>
        <v>43868</v>
      </c>
      <c r="P451" s="365">
        <v>2019</v>
      </c>
    </row>
    <row r="452" spans="1:16" ht="15.75" customHeight="1">
      <c r="A452" s="371" t="s">
        <v>90</v>
      </c>
      <c r="B452" s="371" t="s">
        <v>91</v>
      </c>
      <c r="C452" s="371" t="s">
        <v>113</v>
      </c>
      <c r="D452" s="368" t="s">
        <v>434</v>
      </c>
      <c r="E452" s="368" t="str">
        <f>+'Merluza común Artesanal'!E421</f>
        <v>MAMA ROSA V (RPA 966897)</v>
      </c>
      <c r="F452" s="371" t="s">
        <v>97</v>
      </c>
      <c r="G452" s="371" t="s">
        <v>98</v>
      </c>
      <c r="H452" s="374">
        <f>+'Merluza común Artesanal'!G423</f>
        <v>5.3319999999999999</v>
      </c>
      <c r="I452" s="374">
        <f>+'Merluza común Artesanal'!H423</f>
        <v>0</v>
      </c>
      <c r="J452" s="374">
        <f>+'Merluza común Artesanal'!I423</f>
        <v>9.0440000000000005</v>
      </c>
      <c r="K452" s="374">
        <f>+'Merluza común Artesanal'!J423</f>
        <v>0</v>
      </c>
      <c r="L452" s="374">
        <f>+'Merluza común Artesanal'!K423</f>
        <v>9.0440000000000005</v>
      </c>
      <c r="M452" s="362">
        <f>+'Merluza común Artesanal'!L423</f>
        <v>0</v>
      </c>
      <c r="N452" s="350" t="str">
        <f>+'Merluza común Artesanal'!M423</f>
        <v>-</v>
      </c>
      <c r="O452" s="504">
        <f>Resumen_año!$C$5</f>
        <v>43868</v>
      </c>
      <c r="P452" s="365">
        <v>2019</v>
      </c>
    </row>
    <row r="453" spans="1:16" ht="15.75" customHeight="1">
      <c r="A453" s="371" t="s">
        <v>90</v>
      </c>
      <c r="B453" s="371" t="s">
        <v>91</v>
      </c>
      <c r="C453" s="371" t="s">
        <v>113</v>
      </c>
      <c r="D453" s="368" t="s">
        <v>434</v>
      </c>
      <c r="E453" s="368" t="str">
        <f>+'Merluza común Artesanal'!E421</f>
        <v>MAMA ROSA V (RPA 966897)</v>
      </c>
      <c r="F453" s="371" t="s">
        <v>101</v>
      </c>
      <c r="G453" s="371" t="s">
        <v>98</v>
      </c>
      <c r="H453" s="374">
        <f>+'Merluza común Artesanal'!N422</f>
        <v>0</v>
      </c>
      <c r="I453" s="374">
        <f>+'Merluza común Artesanal'!O422</f>
        <v>0</v>
      </c>
      <c r="J453" s="374">
        <f>+'Merluza común Artesanal'!P422</f>
        <v>0</v>
      </c>
      <c r="K453" s="374">
        <f>+'Merluza común Artesanal'!Q422</f>
        <v>0</v>
      </c>
      <c r="L453" s="374" t="e">
        <f>+'Merluza común Artesanal'!R422</f>
        <v>#DIV/0!</v>
      </c>
      <c r="M453" s="362" t="e">
        <f>+'Merluza común Artesanal'!S422</f>
        <v>#DIV/0!</v>
      </c>
      <c r="N453" s="349" t="s">
        <v>262</v>
      </c>
      <c r="O453" s="504">
        <f>Resumen_año!$C$5</f>
        <v>43868</v>
      </c>
      <c r="P453" s="365">
        <v>2019</v>
      </c>
    </row>
    <row r="454" spans="1:16" ht="15.75" customHeight="1">
      <c r="A454" s="371" t="s">
        <v>90</v>
      </c>
      <c r="B454" s="371" t="s">
        <v>91</v>
      </c>
      <c r="C454" s="371" t="s">
        <v>113</v>
      </c>
      <c r="D454" s="368" t="s">
        <v>434</v>
      </c>
      <c r="E454" s="368" t="str">
        <f>+'Merluza común Artesanal'!E424</f>
        <v>MARANATHA II (RPA 966725)</v>
      </c>
      <c r="F454" s="371" t="s">
        <v>101</v>
      </c>
      <c r="G454" s="371" t="s">
        <v>96</v>
      </c>
      <c r="H454" s="374">
        <f>+'Merluza común Artesanal'!G425</f>
        <v>4.3979999999999997</v>
      </c>
      <c r="I454" s="374">
        <f>+'Merluza común Artesanal'!H425</f>
        <v>0</v>
      </c>
      <c r="J454" s="374">
        <f>+'Merluza común Artesanal'!I425</f>
        <v>5.1749999999999998</v>
      </c>
      <c r="K454" s="374">
        <f>+'Merluza común Artesanal'!J425</f>
        <v>0</v>
      </c>
      <c r="L454" s="374">
        <f>+'Merluza común Artesanal'!K425</f>
        <v>5.1749999999999998</v>
      </c>
      <c r="M454" s="362">
        <f>+'Merluza común Artesanal'!L425</f>
        <v>0</v>
      </c>
      <c r="N454" s="350" t="str">
        <f>+'Merluza común Artesanal'!M425</f>
        <v>-</v>
      </c>
      <c r="O454" s="504">
        <f>Resumen_año!$C$5</f>
        <v>43868</v>
      </c>
      <c r="P454" s="365">
        <v>2019</v>
      </c>
    </row>
    <row r="455" spans="1:16" ht="15.75" customHeight="1">
      <c r="A455" s="371" t="s">
        <v>90</v>
      </c>
      <c r="B455" s="371" t="s">
        <v>91</v>
      </c>
      <c r="C455" s="371" t="s">
        <v>113</v>
      </c>
      <c r="D455" s="368" t="s">
        <v>434</v>
      </c>
      <c r="E455" s="368" t="str">
        <f>+'Merluza común Artesanal'!E424</f>
        <v>MARANATHA II (RPA 966725)</v>
      </c>
      <c r="F455" s="371" t="s">
        <v>97</v>
      </c>
      <c r="G455" s="371" t="s">
        <v>98</v>
      </c>
      <c r="H455" s="374">
        <f>+'Merluza común Artesanal'!G426</f>
        <v>5.3369999999999997</v>
      </c>
      <c r="I455" s="374">
        <f>+'Merluza común Artesanal'!H426</f>
        <v>0</v>
      </c>
      <c r="J455" s="374">
        <f>+'Merluza común Artesanal'!I426</f>
        <v>10.512</v>
      </c>
      <c r="K455" s="374">
        <f>+'Merluza común Artesanal'!J426</f>
        <v>0</v>
      </c>
      <c r="L455" s="374">
        <f>+'Merluza común Artesanal'!K426</f>
        <v>10.512</v>
      </c>
      <c r="M455" s="362">
        <f>+'Merluza común Artesanal'!L426</f>
        <v>0</v>
      </c>
      <c r="N455" s="350" t="str">
        <f>+'Merluza común Artesanal'!M426</f>
        <v>-</v>
      </c>
      <c r="O455" s="504">
        <f>Resumen_año!$C$5</f>
        <v>43868</v>
      </c>
      <c r="P455" s="365">
        <v>2019</v>
      </c>
    </row>
    <row r="456" spans="1:16" ht="15.75" customHeight="1">
      <c r="A456" s="371" t="s">
        <v>90</v>
      </c>
      <c r="B456" s="371" t="s">
        <v>91</v>
      </c>
      <c r="C456" s="371" t="s">
        <v>113</v>
      </c>
      <c r="D456" s="368" t="s">
        <v>434</v>
      </c>
      <c r="E456" s="368" t="str">
        <f>+'Merluza común Artesanal'!E424</f>
        <v>MARANATHA II (RPA 966725)</v>
      </c>
      <c r="F456" s="371" t="s">
        <v>101</v>
      </c>
      <c r="G456" s="371" t="s">
        <v>98</v>
      </c>
      <c r="H456" s="374">
        <f>+'Merluza común Artesanal'!N425</f>
        <v>0</v>
      </c>
      <c r="I456" s="374">
        <f>+'Merluza común Artesanal'!O425</f>
        <v>0</v>
      </c>
      <c r="J456" s="374">
        <f>+'Merluza común Artesanal'!P425</f>
        <v>0</v>
      </c>
      <c r="K456" s="374">
        <f>+'Merluza común Artesanal'!Q425</f>
        <v>0</v>
      </c>
      <c r="L456" s="374" t="e">
        <f>+'Merluza común Artesanal'!R425</f>
        <v>#DIV/0!</v>
      </c>
      <c r="M456" s="362" t="e">
        <f>+'Merluza común Artesanal'!S425</f>
        <v>#DIV/0!</v>
      </c>
      <c r="N456" s="349" t="s">
        <v>262</v>
      </c>
      <c r="O456" s="504">
        <f>Resumen_año!$C$5</f>
        <v>43868</v>
      </c>
      <c r="P456" s="365">
        <v>2019</v>
      </c>
    </row>
    <row r="457" spans="1:16" ht="15.75" customHeight="1">
      <c r="A457" s="371" t="s">
        <v>90</v>
      </c>
      <c r="B457" s="371" t="s">
        <v>91</v>
      </c>
      <c r="C457" s="371" t="s">
        <v>113</v>
      </c>
      <c r="D457" s="368" t="s">
        <v>434</v>
      </c>
      <c r="E457" s="368" t="str">
        <f>+'Merluza común Artesanal'!E427</f>
        <v>ANTONIOS IRENE (RPA 967597) (951208)</v>
      </c>
      <c r="F457" s="371" t="s">
        <v>101</v>
      </c>
      <c r="G457" s="371" t="s">
        <v>96</v>
      </c>
      <c r="H457" s="374">
        <f>+'Merluza común Artesanal'!G428</f>
        <v>4.3970000000000002</v>
      </c>
      <c r="I457" s="374">
        <f>+'Merluza común Artesanal'!H428</f>
        <v>0</v>
      </c>
      <c r="J457" s="374">
        <f>+'Merluza común Artesanal'!I428</f>
        <v>4.391</v>
      </c>
      <c r="K457" s="374">
        <f>+'Merluza común Artesanal'!J428</f>
        <v>0</v>
      </c>
      <c r="L457" s="374">
        <f>+'Merluza común Artesanal'!K428</f>
        <v>4.391</v>
      </c>
      <c r="M457" s="362">
        <f>+'Merluza común Artesanal'!L428</f>
        <v>0</v>
      </c>
      <c r="N457" s="350" t="str">
        <f>+'Merluza común Artesanal'!M428</f>
        <v>-</v>
      </c>
      <c r="O457" s="504">
        <f>Resumen_año!$C$5</f>
        <v>43868</v>
      </c>
      <c r="P457" s="365">
        <v>2019</v>
      </c>
    </row>
    <row r="458" spans="1:16" ht="15.75" customHeight="1">
      <c r="A458" s="371" t="s">
        <v>90</v>
      </c>
      <c r="B458" s="371" t="s">
        <v>91</v>
      </c>
      <c r="C458" s="371" t="s">
        <v>113</v>
      </c>
      <c r="D458" s="368" t="s">
        <v>434</v>
      </c>
      <c r="E458" s="368" t="str">
        <f>+'Merluza común Artesanal'!E427</f>
        <v>ANTONIOS IRENE (RPA 967597) (951208)</v>
      </c>
      <c r="F458" s="371" t="s">
        <v>97</v>
      </c>
      <c r="G458" s="371" t="s">
        <v>98</v>
      </c>
      <c r="H458" s="374">
        <f>+'Merluza común Artesanal'!G429</f>
        <v>5.3369999999999997</v>
      </c>
      <c r="I458" s="374">
        <f>+'Merluza común Artesanal'!H429</f>
        <v>0</v>
      </c>
      <c r="J458" s="374">
        <f>+'Merluza común Artesanal'!I429</f>
        <v>9.7279999999999998</v>
      </c>
      <c r="K458" s="374">
        <f>+'Merluza común Artesanal'!J429</f>
        <v>0</v>
      </c>
      <c r="L458" s="374">
        <f>+'Merluza común Artesanal'!K429</f>
        <v>9.7279999999999998</v>
      </c>
      <c r="M458" s="362">
        <f>+'Merluza común Artesanal'!L429</f>
        <v>0</v>
      </c>
      <c r="N458" s="350" t="str">
        <f>+'Merluza común Artesanal'!M429</f>
        <v>-</v>
      </c>
      <c r="O458" s="504">
        <f>Resumen_año!$C$5</f>
        <v>43868</v>
      </c>
      <c r="P458" s="365">
        <v>2019</v>
      </c>
    </row>
    <row r="459" spans="1:16" ht="15.75" customHeight="1">
      <c r="A459" s="371" t="s">
        <v>90</v>
      </c>
      <c r="B459" s="371" t="s">
        <v>91</v>
      </c>
      <c r="C459" s="371" t="s">
        <v>113</v>
      </c>
      <c r="D459" s="368" t="s">
        <v>434</v>
      </c>
      <c r="E459" s="368" t="str">
        <f>+'Merluza común Artesanal'!E427</f>
        <v>ANTONIOS IRENE (RPA 967597) (951208)</v>
      </c>
      <c r="F459" s="371" t="s">
        <v>101</v>
      </c>
      <c r="G459" s="371" t="s">
        <v>98</v>
      </c>
      <c r="H459" s="374">
        <f>+'Merluza común Artesanal'!N428</f>
        <v>0</v>
      </c>
      <c r="I459" s="374">
        <f>+'Merluza común Artesanal'!O428</f>
        <v>0</v>
      </c>
      <c r="J459" s="374">
        <f>+'Merluza común Artesanal'!P428</f>
        <v>0</v>
      </c>
      <c r="K459" s="374">
        <f>+'Merluza común Artesanal'!Q428</f>
        <v>0</v>
      </c>
      <c r="L459" s="374" t="e">
        <f>+'Merluza común Artesanal'!R428</f>
        <v>#DIV/0!</v>
      </c>
      <c r="M459" s="362" t="e">
        <f>+'Merluza común Artesanal'!S428</f>
        <v>#DIV/0!</v>
      </c>
      <c r="N459" s="349" t="s">
        <v>262</v>
      </c>
      <c r="O459" s="504">
        <f>Resumen_año!$C$5</f>
        <v>43868</v>
      </c>
      <c r="P459" s="365">
        <v>2019</v>
      </c>
    </row>
    <row r="460" spans="1:16" ht="15.75" customHeight="1">
      <c r="A460" s="371" t="s">
        <v>90</v>
      </c>
      <c r="B460" s="371" t="s">
        <v>91</v>
      </c>
      <c r="C460" s="371" t="s">
        <v>113</v>
      </c>
      <c r="D460" s="368" t="s">
        <v>434</v>
      </c>
      <c r="E460" s="368" t="str">
        <f>+'Merluza común Artesanal'!E430</f>
        <v>MARINER III (RPA 966280)</v>
      </c>
      <c r="F460" s="371" t="s">
        <v>101</v>
      </c>
      <c r="G460" s="371" t="s">
        <v>96</v>
      </c>
      <c r="H460" s="374">
        <f>+'Merluza común Artesanal'!G431</f>
        <v>4.3979999999999997</v>
      </c>
      <c r="I460" s="374">
        <f>+'Merluza común Artesanal'!H431</f>
        <v>0</v>
      </c>
      <c r="J460" s="374">
        <f>+'Merluza común Artesanal'!I431</f>
        <v>5.3119999999999994</v>
      </c>
      <c r="K460" s="374">
        <f>+'Merluza común Artesanal'!J431</f>
        <v>0</v>
      </c>
      <c r="L460" s="374">
        <f>+'Merluza común Artesanal'!K431</f>
        <v>5.3119999999999994</v>
      </c>
      <c r="M460" s="362">
        <f>+'Merluza común Artesanal'!L431</f>
        <v>0</v>
      </c>
      <c r="N460" s="350" t="str">
        <f>+'Merluza común Artesanal'!M431</f>
        <v>-</v>
      </c>
      <c r="O460" s="504">
        <f>Resumen_año!$C$5</f>
        <v>43868</v>
      </c>
      <c r="P460" s="365">
        <v>2019</v>
      </c>
    </row>
    <row r="461" spans="1:16" ht="15.75" customHeight="1">
      <c r="A461" s="371" t="s">
        <v>90</v>
      </c>
      <c r="B461" s="371" t="s">
        <v>91</v>
      </c>
      <c r="C461" s="371" t="s">
        <v>113</v>
      </c>
      <c r="D461" s="368" t="s">
        <v>434</v>
      </c>
      <c r="E461" s="368" t="str">
        <f>+'Merluza común Artesanal'!E430</f>
        <v>MARINER III (RPA 966280)</v>
      </c>
      <c r="F461" s="371" t="s">
        <v>97</v>
      </c>
      <c r="G461" s="371" t="s">
        <v>98</v>
      </c>
      <c r="H461" s="374">
        <f>+'Merluza común Artesanal'!G432</f>
        <v>5.3369999999999997</v>
      </c>
      <c r="I461" s="374">
        <f>+'Merluza común Artesanal'!H432</f>
        <v>0</v>
      </c>
      <c r="J461" s="374">
        <f>+'Merluza común Artesanal'!I432</f>
        <v>10.648999999999999</v>
      </c>
      <c r="K461" s="374">
        <f>+'Merluza común Artesanal'!J432</f>
        <v>0</v>
      </c>
      <c r="L461" s="374">
        <f>+'Merluza común Artesanal'!K432</f>
        <v>10.648999999999999</v>
      </c>
      <c r="M461" s="362">
        <f>+'Merluza común Artesanal'!L432</f>
        <v>0</v>
      </c>
      <c r="N461" s="350" t="str">
        <f>+'Merluza común Artesanal'!M432</f>
        <v>-</v>
      </c>
      <c r="O461" s="504">
        <f>Resumen_año!$C$5</f>
        <v>43868</v>
      </c>
      <c r="P461" s="365">
        <v>2019</v>
      </c>
    </row>
    <row r="462" spans="1:16" ht="15.75" customHeight="1">
      <c r="A462" s="371" t="s">
        <v>90</v>
      </c>
      <c r="B462" s="371" t="s">
        <v>91</v>
      </c>
      <c r="C462" s="371" t="s">
        <v>113</v>
      </c>
      <c r="D462" s="368" t="s">
        <v>434</v>
      </c>
      <c r="E462" s="368" t="str">
        <f>+'Merluza común Artesanal'!E430</f>
        <v>MARINER III (RPA 966280)</v>
      </c>
      <c r="F462" s="371" t="s">
        <v>101</v>
      </c>
      <c r="G462" s="371" t="s">
        <v>98</v>
      </c>
      <c r="H462" s="374">
        <f>+'Merluza común Artesanal'!N431</f>
        <v>0</v>
      </c>
      <c r="I462" s="374">
        <f>+'Merluza común Artesanal'!O431</f>
        <v>0</v>
      </c>
      <c r="J462" s="374">
        <f>+'Merluza común Artesanal'!P431</f>
        <v>0</v>
      </c>
      <c r="K462" s="374">
        <f>+'Merluza común Artesanal'!Q431</f>
        <v>0</v>
      </c>
      <c r="L462" s="374" t="e">
        <f>+'Merluza común Artesanal'!R431</f>
        <v>#DIV/0!</v>
      </c>
      <c r="M462" s="362" t="e">
        <f>+'Merluza común Artesanal'!S431</f>
        <v>#DIV/0!</v>
      </c>
      <c r="N462" s="349" t="s">
        <v>262</v>
      </c>
      <c r="O462" s="504">
        <f>Resumen_año!$C$5</f>
        <v>43868</v>
      </c>
      <c r="P462" s="365">
        <v>2019</v>
      </c>
    </row>
    <row r="463" spans="1:16" ht="15.75" customHeight="1">
      <c r="A463" s="371" t="s">
        <v>90</v>
      </c>
      <c r="B463" s="371" t="s">
        <v>91</v>
      </c>
      <c r="C463" s="371" t="s">
        <v>113</v>
      </c>
      <c r="D463" s="368" t="s">
        <v>434</v>
      </c>
      <c r="E463" s="368" t="str">
        <f>+'Merluza común Artesanal'!E433</f>
        <v>MEJILLONES V (RPA 967779)</v>
      </c>
      <c r="F463" s="371" t="s">
        <v>101</v>
      </c>
      <c r="G463" s="371" t="s">
        <v>96</v>
      </c>
      <c r="H463" s="374">
        <f>+'Merluza común Artesanal'!G434</f>
        <v>4.3979999999999997</v>
      </c>
      <c r="I463" s="374">
        <f>+'Merluza común Artesanal'!H434</f>
        <v>0</v>
      </c>
      <c r="J463" s="374">
        <f>+'Merluza común Artesanal'!I434</f>
        <v>4.1759999999999993</v>
      </c>
      <c r="K463" s="374">
        <f>+'Merluza común Artesanal'!J434</f>
        <v>0</v>
      </c>
      <c r="L463" s="374">
        <f>+'Merluza común Artesanal'!K434</f>
        <v>4.1759999999999993</v>
      </c>
      <c r="M463" s="362">
        <f>+'Merluza común Artesanal'!L434</f>
        <v>0</v>
      </c>
      <c r="N463" s="350" t="str">
        <f>+'Merluza común Artesanal'!M434</f>
        <v>-</v>
      </c>
      <c r="O463" s="504">
        <f>Resumen_año!$C$5</f>
        <v>43868</v>
      </c>
      <c r="P463" s="365">
        <v>2019</v>
      </c>
    </row>
    <row r="464" spans="1:16" ht="15.75" customHeight="1">
      <c r="A464" s="371" t="s">
        <v>90</v>
      </c>
      <c r="B464" s="371" t="s">
        <v>91</v>
      </c>
      <c r="C464" s="371" t="s">
        <v>113</v>
      </c>
      <c r="D464" s="368" t="s">
        <v>434</v>
      </c>
      <c r="E464" s="368" t="str">
        <f>+'Merluza común Artesanal'!E433</f>
        <v>MEJILLONES V (RPA 967779)</v>
      </c>
      <c r="F464" s="371" t="s">
        <v>97</v>
      </c>
      <c r="G464" s="371" t="s">
        <v>98</v>
      </c>
      <c r="H464" s="374">
        <f>+'Merluza común Artesanal'!G435</f>
        <v>5.3369999999999997</v>
      </c>
      <c r="I464" s="374">
        <f>+'Merluza común Artesanal'!H435</f>
        <v>0</v>
      </c>
      <c r="J464" s="374">
        <f>+'Merluza común Artesanal'!I435</f>
        <v>9.5129999999999981</v>
      </c>
      <c r="K464" s="374">
        <f>+'Merluza común Artesanal'!J435</f>
        <v>0</v>
      </c>
      <c r="L464" s="374">
        <f>+'Merluza común Artesanal'!K435</f>
        <v>9.5129999999999981</v>
      </c>
      <c r="M464" s="362">
        <f>+'Merluza común Artesanal'!L435</f>
        <v>0</v>
      </c>
      <c r="N464" s="350" t="str">
        <f>+'Merluza común Artesanal'!M435</f>
        <v>-</v>
      </c>
      <c r="O464" s="504">
        <f>Resumen_año!$C$5</f>
        <v>43868</v>
      </c>
      <c r="P464" s="365">
        <v>2019</v>
      </c>
    </row>
    <row r="465" spans="1:16" ht="15.75" customHeight="1">
      <c r="A465" s="371" t="s">
        <v>90</v>
      </c>
      <c r="B465" s="371" t="s">
        <v>91</v>
      </c>
      <c r="C465" s="371" t="s">
        <v>113</v>
      </c>
      <c r="D465" s="368" t="s">
        <v>434</v>
      </c>
      <c r="E465" s="368" t="str">
        <f>+'Merluza común Artesanal'!E433</f>
        <v>MEJILLONES V (RPA 967779)</v>
      </c>
      <c r="F465" s="371" t="s">
        <v>101</v>
      </c>
      <c r="G465" s="371" t="s">
        <v>98</v>
      </c>
      <c r="H465" s="374">
        <f>+'Merluza común Artesanal'!N434</f>
        <v>0</v>
      </c>
      <c r="I465" s="374">
        <f>+'Merluza común Artesanal'!O434</f>
        <v>0</v>
      </c>
      <c r="J465" s="374">
        <f>+'Merluza común Artesanal'!P434</f>
        <v>0</v>
      </c>
      <c r="K465" s="374">
        <f>+'Merluza común Artesanal'!Q434</f>
        <v>0</v>
      </c>
      <c r="L465" s="374" t="e">
        <f>+'Merluza común Artesanal'!R434</f>
        <v>#DIV/0!</v>
      </c>
      <c r="M465" s="362" t="e">
        <f>+'Merluza común Artesanal'!S434</f>
        <v>#DIV/0!</v>
      </c>
      <c r="N465" s="349" t="s">
        <v>262</v>
      </c>
      <c r="O465" s="504">
        <f>Resumen_año!$C$5</f>
        <v>43868</v>
      </c>
      <c r="P465" s="365">
        <v>2019</v>
      </c>
    </row>
    <row r="466" spans="1:16" ht="15.75" customHeight="1">
      <c r="A466" s="371" t="s">
        <v>90</v>
      </c>
      <c r="B466" s="371" t="s">
        <v>91</v>
      </c>
      <c r="C466" s="371" t="s">
        <v>113</v>
      </c>
      <c r="D466" s="368" t="s">
        <v>434</v>
      </c>
      <c r="E466" s="368" t="str">
        <f>+'Merluza común Artesanal'!E436</f>
        <v>NICOL III (RPA 966956)</v>
      </c>
      <c r="F466" s="371" t="s">
        <v>101</v>
      </c>
      <c r="G466" s="371" t="s">
        <v>96</v>
      </c>
      <c r="H466" s="374">
        <f>+'Merluza común Artesanal'!G437</f>
        <v>4.3979999999999997</v>
      </c>
      <c r="I466" s="374">
        <f>+'Merluza común Artesanal'!H437</f>
        <v>0</v>
      </c>
      <c r="J466" s="374">
        <f>+'Merluza común Artesanal'!I437</f>
        <v>4.8419999999999996</v>
      </c>
      <c r="K466" s="374">
        <f>+'Merluza común Artesanal'!J437</f>
        <v>0</v>
      </c>
      <c r="L466" s="374">
        <f>+'Merluza común Artesanal'!K437</f>
        <v>4.8419999999999996</v>
      </c>
      <c r="M466" s="362">
        <f>+'Merluza común Artesanal'!L437</f>
        <v>0</v>
      </c>
      <c r="N466" s="350" t="str">
        <f>+'Merluza común Artesanal'!M437</f>
        <v>-</v>
      </c>
      <c r="O466" s="504">
        <f>Resumen_año!$C$5</f>
        <v>43868</v>
      </c>
      <c r="P466" s="365">
        <v>2019</v>
      </c>
    </row>
    <row r="467" spans="1:16" ht="15.75" customHeight="1">
      <c r="A467" s="371" t="s">
        <v>90</v>
      </c>
      <c r="B467" s="371" t="s">
        <v>91</v>
      </c>
      <c r="C467" s="371" t="s">
        <v>113</v>
      </c>
      <c r="D467" s="368" t="s">
        <v>434</v>
      </c>
      <c r="E467" s="368" t="str">
        <f>+'Merluza común Artesanal'!E436</f>
        <v>NICOL III (RPA 966956)</v>
      </c>
      <c r="F467" s="371" t="s">
        <v>97</v>
      </c>
      <c r="G467" s="371" t="s">
        <v>98</v>
      </c>
      <c r="H467" s="374">
        <f>+'Merluza común Artesanal'!G438</f>
        <v>5.3369999999999997</v>
      </c>
      <c r="I467" s="374">
        <f>+'Merluza común Artesanal'!H438</f>
        <v>0</v>
      </c>
      <c r="J467" s="374">
        <f>+'Merluza común Artesanal'!I438</f>
        <v>10.178999999999998</v>
      </c>
      <c r="K467" s="374">
        <f>+'Merluza común Artesanal'!J438</f>
        <v>0</v>
      </c>
      <c r="L467" s="374">
        <f>+'Merluza común Artesanal'!K438</f>
        <v>10.178999999999998</v>
      </c>
      <c r="M467" s="362">
        <f>+'Merluza común Artesanal'!L438</f>
        <v>0</v>
      </c>
      <c r="N467" s="350" t="str">
        <f>+'Merluza común Artesanal'!M438</f>
        <v>-</v>
      </c>
      <c r="O467" s="504">
        <f>Resumen_año!$C$5</f>
        <v>43868</v>
      </c>
      <c r="P467" s="365">
        <v>2019</v>
      </c>
    </row>
    <row r="468" spans="1:16" ht="15.75" customHeight="1">
      <c r="A468" s="371" t="s">
        <v>90</v>
      </c>
      <c r="B468" s="371" t="s">
        <v>91</v>
      </c>
      <c r="C468" s="371" t="s">
        <v>113</v>
      </c>
      <c r="D468" s="368" t="s">
        <v>434</v>
      </c>
      <c r="E468" s="368" t="str">
        <f>+'Merluza común Artesanal'!E436</f>
        <v>NICOL III (RPA 966956)</v>
      </c>
      <c r="F468" s="371" t="s">
        <v>101</v>
      </c>
      <c r="G468" s="371" t="s">
        <v>98</v>
      </c>
      <c r="H468" s="374">
        <f>+'Merluza común Artesanal'!N437</f>
        <v>0</v>
      </c>
      <c r="I468" s="374">
        <f>+'Merluza común Artesanal'!O437</f>
        <v>0</v>
      </c>
      <c r="J468" s="374">
        <f>+'Merluza común Artesanal'!P437</f>
        <v>0</v>
      </c>
      <c r="K468" s="374">
        <f>+'Merluza común Artesanal'!Q437</f>
        <v>0</v>
      </c>
      <c r="L468" s="374" t="e">
        <f>+'Merluza común Artesanal'!R437</f>
        <v>#DIV/0!</v>
      </c>
      <c r="M468" s="362" t="e">
        <f>+'Merluza común Artesanal'!S437</f>
        <v>#DIV/0!</v>
      </c>
      <c r="N468" s="349" t="s">
        <v>262</v>
      </c>
      <c r="O468" s="504">
        <f>Resumen_año!$C$5</f>
        <v>43868</v>
      </c>
      <c r="P468" s="365">
        <v>2019</v>
      </c>
    </row>
    <row r="469" spans="1:16" ht="15.75" customHeight="1">
      <c r="A469" s="371" t="s">
        <v>90</v>
      </c>
      <c r="B469" s="371" t="s">
        <v>91</v>
      </c>
      <c r="C469" s="371" t="s">
        <v>113</v>
      </c>
      <c r="D469" s="368" t="s">
        <v>434</v>
      </c>
      <c r="E469" s="368" t="str">
        <f>+'Merluza común Artesanal'!E439</f>
        <v>OLIMPO V (RPA 966766)</v>
      </c>
      <c r="F469" s="371" t="s">
        <v>101</v>
      </c>
      <c r="G469" s="371" t="s">
        <v>96</v>
      </c>
      <c r="H469" s="374">
        <f>+'Merluza común Artesanal'!G440</f>
        <v>4.3979999999999997</v>
      </c>
      <c r="I469" s="374">
        <f>+'Merluza común Artesanal'!H440</f>
        <v>0</v>
      </c>
      <c r="J469" s="374">
        <f>+'Merluza común Artesanal'!I440</f>
        <v>5.3369999999999997</v>
      </c>
      <c r="K469" s="374">
        <f>+'Merluza común Artesanal'!J440</f>
        <v>0</v>
      </c>
      <c r="L469" s="374">
        <f>+'Merluza común Artesanal'!K440</f>
        <v>5.3369999999999997</v>
      </c>
      <c r="M469" s="362">
        <f>+'Merluza común Artesanal'!L440</f>
        <v>0</v>
      </c>
      <c r="N469" s="350" t="str">
        <f>+'Merluza común Artesanal'!M440</f>
        <v>-</v>
      </c>
      <c r="O469" s="504">
        <f>Resumen_año!$C$5</f>
        <v>43868</v>
      </c>
      <c r="P469" s="365">
        <v>2019</v>
      </c>
    </row>
    <row r="470" spans="1:16" ht="15.75" customHeight="1">
      <c r="A470" s="371" t="s">
        <v>90</v>
      </c>
      <c r="B470" s="371" t="s">
        <v>91</v>
      </c>
      <c r="C470" s="371" t="s">
        <v>113</v>
      </c>
      <c r="D470" s="368" t="s">
        <v>434</v>
      </c>
      <c r="E470" s="368" t="str">
        <f>+'Merluza común Artesanal'!E439</f>
        <v>OLIMPO V (RPA 966766)</v>
      </c>
      <c r="F470" s="371" t="s">
        <v>97</v>
      </c>
      <c r="G470" s="371" t="s">
        <v>98</v>
      </c>
      <c r="H470" s="374">
        <f>+'Merluza común Artesanal'!G441</f>
        <v>5.3369999999999997</v>
      </c>
      <c r="I470" s="374">
        <f>+'Merluza común Artesanal'!H441</f>
        <v>0</v>
      </c>
      <c r="J470" s="374">
        <f>+'Merluza común Artesanal'!I441</f>
        <v>10.673999999999999</v>
      </c>
      <c r="K470" s="374">
        <f>+'Merluza común Artesanal'!J441</f>
        <v>0</v>
      </c>
      <c r="L470" s="374">
        <f>+'Merluza común Artesanal'!K441</f>
        <v>10.673999999999999</v>
      </c>
      <c r="M470" s="362">
        <f>+'Merluza común Artesanal'!L441</f>
        <v>0</v>
      </c>
      <c r="N470" s="350" t="str">
        <f>+'Merluza común Artesanal'!M441</f>
        <v>-</v>
      </c>
      <c r="O470" s="504">
        <f>Resumen_año!$C$5</f>
        <v>43868</v>
      </c>
      <c r="P470" s="365">
        <v>2019</v>
      </c>
    </row>
    <row r="471" spans="1:16" ht="15.75" customHeight="1">
      <c r="A471" s="371" t="s">
        <v>90</v>
      </c>
      <c r="B471" s="371" t="s">
        <v>91</v>
      </c>
      <c r="C471" s="371" t="s">
        <v>113</v>
      </c>
      <c r="D471" s="368" t="s">
        <v>434</v>
      </c>
      <c r="E471" s="368" t="str">
        <f>+'Merluza común Artesanal'!E439</f>
        <v>OLIMPO V (RPA 966766)</v>
      </c>
      <c r="F471" s="371" t="s">
        <v>101</v>
      </c>
      <c r="G471" s="371" t="s">
        <v>98</v>
      </c>
      <c r="H471" s="374">
        <f>+'Merluza común Artesanal'!N440</f>
        <v>0</v>
      </c>
      <c r="I471" s="374">
        <f>+'Merluza común Artesanal'!O440</f>
        <v>0</v>
      </c>
      <c r="J471" s="374">
        <f>+'Merluza común Artesanal'!P440</f>
        <v>0</v>
      </c>
      <c r="K471" s="374">
        <f>+'Merluza común Artesanal'!Q440</f>
        <v>0</v>
      </c>
      <c r="L471" s="374" t="e">
        <f>+'Merluza común Artesanal'!R440</f>
        <v>#DIV/0!</v>
      </c>
      <c r="M471" s="362" t="e">
        <f>+'Merluza común Artesanal'!S440</f>
        <v>#DIV/0!</v>
      </c>
      <c r="N471" s="349" t="s">
        <v>262</v>
      </c>
      <c r="O471" s="504">
        <f>Resumen_año!$C$5</f>
        <v>43868</v>
      </c>
      <c r="P471" s="365">
        <v>2019</v>
      </c>
    </row>
    <row r="472" spans="1:16" ht="15.75" customHeight="1">
      <c r="A472" s="371" t="s">
        <v>90</v>
      </c>
      <c r="B472" s="371" t="s">
        <v>91</v>
      </c>
      <c r="C472" s="371" t="s">
        <v>113</v>
      </c>
      <c r="D472" s="368" t="s">
        <v>434</v>
      </c>
      <c r="E472" s="368" t="str">
        <f>+'Merluza común Artesanal'!E442</f>
        <v>PADRE PIO (RPA 957203)</v>
      </c>
      <c r="F472" s="371" t="s">
        <v>101</v>
      </c>
      <c r="G472" s="371" t="s">
        <v>96</v>
      </c>
      <c r="H472" s="374">
        <f>+'Merluza común Artesanal'!G443</f>
        <v>4.3979999999999997</v>
      </c>
      <c r="I472" s="374">
        <f>+'Merluza común Artesanal'!H443</f>
        <v>0</v>
      </c>
      <c r="J472" s="374">
        <f>+'Merluza común Artesanal'!I443</f>
        <v>4.9669999999999996</v>
      </c>
      <c r="K472" s="374">
        <f>+'Merluza común Artesanal'!J443</f>
        <v>0</v>
      </c>
      <c r="L472" s="374">
        <f>+'Merluza común Artesanal'!K443</f>
        <v>4.9669999999999996</v>
      </c>
      <c r="M472" s="362">
        <f>+'Merluza común Artesanal'!L443</f>
        <v>0</v>
      </c>
      <c r="N472" s="350" t="str">
        <f>+'Merluza común Artesanal'!M443</f>
        <v>-</v>
      </c>
      <c r="O472" s="504">
        <f>Resumen_año!$C$5</f>
        <v>43868</v>
      </c>
      <c r="P472" s="365">
        <v>2019</v>
      </c>
    </row>
    <row r="473" spans="1:16" ht="15.75" customHeight="1">
      <c r="A473" s="371" t="s">
        <v>90</v>
      </c>
      <c r="B473" s="371" t="s">
        <v>91</v>
      </c>
      <c r="C473" s="371" t="s">
        <v>113</v>
      </c>
      <c r="D473" s="368" t="s">
        <v>434</v>
      </c>
      <c r="E473" s="368" t="str">
        <f>+'Merluza común Artesanal'!E442</f>
        <v>PADRE PIO (RPA 957203)</v>
      </c>
      <c r="F473" s="371" t="s">
        <v>97</v>
      </c>
      <c r="G473" s="371" t="s">
        <v>98</v>
      </c>
      <c r="H473" s="374">
        <f>+'Merluza común Artesanal'!G444</f>
        <v>5.3380000000000001</v>
      </c>
      <c r="I473" s="374">
        <f>+'Merluza común Artesanal'!H444</f>
        <v>0</v>
      </c>
      <c r="J473" s="374">
        <f>+'Merluza común Artesanal'!I444</f>
        <v>10.305</v>
      </c>
      <c r="K473" s="374">
        <f>+'Merluza común Artesanal'!J444</f>
        <v>0</v>
      </c>
      <c r="L473" s="374">
        <f>+'Merluza común Artesanal'!K444</f>
        <v>10.305</v>
      </c>
      <c r="M473" s="362">
        <f>+'Merluza común Artesanal'!L444</f>
        <v>0</v>
      </c>
      <c r="N473" s="350" t="str">
        <f>+'Merluza común Artesanal'!M444</f>
        <v>-</v>
      </c>
      <c r="O473" s="504">
        <f>Resumen_año!$C$5</f>
        <v>43868</v>
      </c>
      <c r="P473" s="365">
        <v>2019</v>
      </c>
    </row>
    <row r="474" spans="1:16" ht="15.75" customHeight="1">
      <c r="A474" s="371" t="s">
        <v>90</v>
      </c>
      <c r="B474" s="371" t="s">
        <v>91</v>
      </c>
      <c r="C474" s="371" t="s">
        <v>113</v>
      </c>
      <c r="D474" s="368" t="s">
        <v>434</v>
      </c>
      <c r="E474" s="368" t="str">
        <f>+'Merluza común Artesanal'!E442</f>
        <v>PADRE PIO (RPA 957203)</v>
      </c>
      <c r="F474" s="371" t="s">
        <v>101</v>
      </c>
      <c r="G474" s="371" t="s">
        <v>98</v>
      </c>
      <c r="H474" s="374">
        <f>+'Merluza común Artesanal'!N443</f>
        <v>0</v>
      </c>
      <c r="I474" s="374">
        <f>+'Merluza común Artesanal'!O443</f>
        <v>0</v>
      </c>
      <c r="J474" s="374">
        <f>+'Merluza común Artesanal'!P443</f>
        <v>0</v>
      </c>
      <c r="K474" s="374">
        <f>+'Merluza común Artesanal'!Q443</f>
        <v>0</v>
      </c>
      <c r="L474" s="374" t="e">
        <f>+'Merluza común Artesanal'!R443</f>
        <v>#DIV/0!</v>
      </c>
      <c r="M474" s="362" t="e">
        <f>+'Merluza común Artesanal'!S443</f>
        <v>#DIV/0!</v>
      </c>
      <c r="N474" s="349" t="s">
        <v>262</v>
      </c>
      <c r="O474" s="504">
        <f>Resumen_año!$C$5</f>
        <v>43868</v>
      </c>
      <c r="P474" s="365">
        <v>2019</v>
      </c>
    </row>
    <row r="475" spans="1:16" ht="15.75" customHeight="1">
      <c r="A475" s="371" t="s">
        <v>90</v>
      </c>
      <c r="B475" s="371" t="s">
        <v>91</v>
      </c>
      <c r="C475" s="371" t="s">
        <v>113</v>
      </c>
      <c r="D475" s="368" t="s">
        <v>434</v>
      </c>
      <c r="E475" s="368" t="str">
        <f>+'Merluza común Artesanal'!E445</f>
        <v>PERSEVERANCIA III (RPA 967345)</v>
      </c>
      <c r="F475" s="371" t="s">
        <v>101</v>
      </c>
      <c r="G475" s="371" t="s">
        <v>96</v>
      </c>
      <c r="H475" s="374">
        <f>+'Merluza común Artesanal'!G446</f>
        <v>4.3979999999999997</v>
      </c>
      <c r="I475" s="374">
        <f>+'Merluza común Artesanal'!H446</f>
        <v>0</v>
      </c>
      <c r="J475" s="374">
        <f>+'Merluza común Artesanal'!I446</f>
        <v>4.6619999999999999</v>
      </c>
      <c r="K475" s="374">
        <f>+'Merluza común Artesanal'!J446</f>
        <v>0</v>
      </c>
      <c r="L475" s="374">
        <f>+'Merluza común Artesanal'!K446</f>
        <v>4.6619999999999999</v>
      </c>
      <c r="M475" s="362">
        <f>+'Merluza común Artesanal'!L446</f>
        <v>0</v>
      </c>
      <c r="N475" s="350" t="str">
        <f>+'Merluza común Artesanal'!M446</f>
        <v>-</v>
      </c>
      <c r="O475" s="504">
        <f>Resumen_año!$C$5</f>
        <v>43868</v>
      </c>
      <c r="P475" s="365">
        <v>2019</v>
      </c>
    </row>
    <row r="476" spans="1:16" ht="15.75" customHeight="1">
      <c r="A476" s="371" t="s">
        <v>90</v>
      </c>
      <c r="B476" s="371" t="s">
        <v>91</v>
      </c>
      <c r="C476" s="371" t="s">
        <v>113</v>
      </c>
      <c r="D476" s="368" t="s">
        <v>434</v>
      </c>
      <c r="E476" s="368" t="str">
        <f>+'Merluza común Artesanal'!E445</f>
        <v>PERSEVERANCIA III (RPA 967345)</v>
      </c>
      <c r="F476" s="371" t="s">
        <v>97</v>
      </c>
      <c r="G476" s="371" t="s">
        <v>98</v>
      </c>
      <c r="H476" s="374">
        <f>+'Merluza común Artesanal'!G447</f>
        <v>5.3369999999999997</v>
      </c>
      <c r="I476" s="374">
        <f>+'Merluza común Artesanal'!H447</f>
        <v>0</v>
      </c>
      <c r="J476" s="374">
        <f>+'Merluza común Artesanal'!I447</f>
        <v>9.9989999999999988</v>
      </c>
      <c r="K476" s="374">
        <f>+'Merluza común Artesanal'!J447</f>
        <v>0</v>
      </c>
      <c r="L476" s="374">
        <f>+'Merluza común Artesanal'!K447</f>
        <v>9.9989999999999988</v>
      </c>
      <c r="M476" s="362">
        <f>+'Merluza común Artesanal'!L447</f>
        <v>0</v>
      </c>
      <c r="N476" s="350" t="str">
        <f>+'Merluza común Artesanal'!M447</f>
        <v>-</v>
      </c>
      <c r="O476" s="504">
        <f>Resumen_año!$C$5</f>
        <v>43868</v>
      </c>
      <c r="P476" s="365">
        <v>2019</v>
      </c>
    </row>
    <row r="477" spans="1:16" ht="15.75" customHeight="1">
      <c r="A477" s="371" t="s">
        <v>90</v>
      </c>
      <c r="B477" s="371" t="s">
        <v>91</v>
      </c>
      <c r="C477" s="371" t="s">
        <v>113</v>
      </c>
      <c r="D477" s="368" t="s">
        <v>434</v>
      </c>
      <c r="E477" s="368" t="str">
        <f>+'Merluza común Artesanal'!E445</f>
        <v>PERSEVERANCIA III (RPA 967345)</v>
      </c>
      <c r="F477" s="371" t="s">
        <v>101</v>
      </c>
      <c r="G477" s="371" t="s">
        <v>98</v>
      </c>
      <c r="H477" s="374">
        <f>+'Merluza común Artesanal'!N446</f>
        <v>0</v>
      </c>
      <c r="I477" s="374">
        <f>+'Merluza común Artesanal'!O446</f>
        <v>0</v>
      </c>
      <c r="J477" s="374">
        <f>+'Merluza común Artesanal'!P446</f>
        <v>0</v>
      </c>
      <c r="K477" s="374">
        <f>+'Merluza común Artesanal'!Q446</f>
        <v>0</v>
      </c>
      <c r="L477" s="374" t="e">
        <f>+'Merluza común Artesanal'!R446</f>
        <v>#DIV/0!</v>
      </c>
      <c r="M477" s="362" t="e">
        <f>+'Merluza común Artesanal'!S446</f>
        <v>#DIV/0!</v>
      </c>
      <c r="N477" s="349" t="s">
        <v>262</v>
      </c>
      <c r="O477" s="504">
        <f>Resumen_año!$C$5</f>
        <v>43868</v>
      </c>
      <c r="P477" s="365">
        <v>2019</v>
      </c>
    </row>
    <row r="478" spans="1:16" ht="15.75" customHeight="1">
      <c r="A478" s="371" t="s">
        <v>90</v>
      </c>
      <c r="B478" s="371" t="s">
        <v>91</v>
      </c>
      <c r="C478" s="371" t="s">
        <v>113</v>
      </c>
      <c r="D478" s="368" t="s">
        <v>434</v>
      </c>
      <c r="E478" s="368" t="str">
        <f>+'Merluza común Artesanal'!E448</f>
        <v>POMPEYA II (RPA 967128)</v>
      </c>
      <c r="F478" s="371" t="s">
        <v>101</v>
      </c>
      <c r="G478" s="371" t="s">
        <v>96</v>
      </c>
      <c r="H478" s="374">
        <f>+'Merluza común Artesanal'!G449</f>
        <v>4.3970000000000002</v>
      </c>
      <c r="I478" s="374">
        <f>+'Merluza común Artesanal'!H449</f>
        <v>0</v>
      </c>
      <c r="J478" s="374">
        <f>+'Merluza común Artesanal'!I449</f>
        <v>4.931</v>
      </c>
      <c r="K478" s="374">
        <f>+'Merluza común Artesanal'!J449</f>
        <v>0</v>
      </c>
      <c r="L478" s="374">
        <f>+'Merluza común Artesanal'!K449</f>
        <v>4.931</v>
      </c>
      <c r="M478" s="362">
        <f>+'Merluza común Artesanal'!L449</f>
        <v>0</v>
      </c>
      <c r="N478" s="350" t="str">
        <f>+'Merluza común Artesanal'!M449</f>
        <v>-</v>
      </c>
      <c r="O478" s="504">
        <f>Resumen_año!$C$5</f>
        <v>43868</v>
      </c>
      <c r="P478" s="365">
        <v>2019</v>
      </c>
    </row>
    <row r="479" spans="1:16" ht="15.75" customHeight="1">
      <c r="A479" s="371" t="s">
        <v>90</v>
      </c>
      <c r="B479" s="371" t="s">
        <v>91</v>
      </c>
      <c r="C479" s="371" t="s">
        <v>113</v>
      </c>
      <c r="D479" s="368" t="s">
        <v>434</v>
      </c>
      <c r="E479" s="368" t="str">
        <f>+'Merluza común Artesanal'!E448</f>
        <v>POMPEYA II (RPA 967128)</v>
      </c>
      <c r="F479" s="371" t="s">
        <v>97</v>
      </c>
      <c r="G479" s="371" t="s">
        <v>98</v>
      </c>
      <c r="H479" s="374">
        <f>+'Merluza común Artesanal'!G450</f>
        <v>5.3360000000000003</v>
      </c>
      <c r="I479" s="374">
        <f>+'Merluza común Artesanal'!H450</f>
        <v>0</v>
      </c>
      <c r="J479" s="374">
        <f>+'Merluza común Artesanal'!I450</f>
        <v>10.266999999999999</v>
      </c>
      <c r="K479" s="374">
        <f>+'Merluza común Artesanal'!J450</f>
        <v>0</v>
      </c>
      <c r="L479" s="374">
        <f>+'Merluza común Artesanal'!K450</f>
        <v>10.266999999999999</v>
      </c>
      <c r="M479" s="362">
        <f>+'Merluza común Artesanal'!L450</f>
        <v>0</v>
      </c>
      <c r="N479" s="350" t="str">
        <f>+'Merluza común Artesanal'!M450</f>
        <v>-</v>
      </c>
      <c r="O479" s="504">
        <f>Resumen_año!$C$5</f>
        <v>43868</v>
      </c>
      <c r="P479" s="365">
        <v>2019</v>
      </c>
    </row>
    <row r="480" spans="1:16" ht="15.75" customHeight="1">
      <c r="A480" s="371" t="s">
        <v>90</v>
      </c>
      <c r="B480" s="371" t="s">
        <v>91</v>
      </c>
      <c r="C480" s="371" t="s">
        <v>113</v>
      </c>
      <c r="D480" s="368" t="s">
        <v>434</v>
      </c>
      <c r="E480" s="368" t="str">
        <f>+'Merluza común Artesanal'!E448</f>
        <v>POMPEYA II (RPA 967128)</v>
      </c>
      <c r="F480" s="371" t="s">
        <v>101</v>
      </c>
      <c r="G480" s="371" t="s">
        <v>98</v>
      </c>
      <c r="H480" s="374">
        <f>+'Merluza común Artesanal'!N449</f>
        <v>0</v>
      </c>
      <c r="I480" s="374">
        <f>+'Merluza común Artesanal'!O449</f>
        <v>0</v>
      </c>
      <c r="J480" s="374">
        <f>+'Merluza común Artesanal'!P449</f>
        <v>0</v>
      </c>
      <c r="K480" s="374">
        <f>+'Merluza común Artesanal'!Q449</f>
        <v>0</v>
      </c>
      <c r="L480" s="374" t="e">
        <f>+'Merluza común Artesanal'!R449</f>
        <v>#DIV/0!</v>
      </c>
      <c r="M480" s="362" t="e">
        <f>+'Merluza común Artesanal'!S449</f>
        <v>#DIV/0!</v>
      </c>
      <c r="N480" s="349" t="s">
        <v>262</v>
      </c>
      <c r="O480" s="504">
        <f>Resumen_año!$C$5</f>
        <v>43868</v>
      </c>
      <c r="P480" s="365">
        <v>2019</v>
      </c>
    </row>
    <row r="481" spans="1:16" ht="15.75" customHeight="1">
      <c r="A481" s="371" t="s">
        <v>90</v>
      </c>
      <c r="B481" s="371" t="s">
        <v>91</v>
      </c>
      <c r="C481" s="371" t="s">
        <v>113</v>
      </c>
      <c r="D481" s="368" t="s">
        <v>434</v>
      </c>
      <c r="E481" s="368" t="str">
        <f>+'Merluza común Artesanal'!E451</f>
        <v>RODRIGO ANDRES II (RPA 964703)</v>
      </c>
      <c r="F481" s="371" t="s">
        <v>101</v>
      </c>
      <c r="G481" s="371" t="s">
        <v>96</v>
      </c>
      <c r="H481" s="374">
        <f>+'Merluza común Artesanal'!G452</f>
        <v>4.3959999999999999</v>
      </c>
      <c r="I481" s="374">
        <f>+'Merluza común Artesanal'!H452</f>
        <v>0</v>
      </c>
      <c r="J481" s="374">
        <f>+'Merluza común Artesanal'!I452</f>
        <v>4.117</v>
      </c>
      <c r="K481" s="374">
        <f>+'Merluza común Artesanal'!J452</f>
        <v>0</v>
      </c>
      <c r="L481" s="374">
        <f>+'Merluza común Artesanal'!K452</f>
        <v>4.117</v>
      </c>
      <c r="M481" s="362">
        <f>+'Merluza común Artesanal'!L452</f>
        <v>0</v>
      </c>
      <c r="N481" s="350" t="str">
        <f>+'Merluza común Artesanal'!M452</f>
        <v>-</v>
      </c>
      <c r="O481" s="504">
        <f>Resumen_año!$C$5</f>
        <v>43868</v>
      </c>
      <c r="P481" s="365">
        <v>2019</v>
      </c>
    </row>
    <row r="482" spans="1:16" ht="15.75" customHeight="1">
      <c r="A482" s="371" t="s">
        <v>90</v>
      </c>
      <c r="B482" s="371" t="s">
        <v>91</v>
      </c>
      <c r="C482" s="371" t="s">
        <v>113</v>
      </c>
      <c r="D482" s="368" t="s">
        <v>434</v>
      </c>
      <c r="E482" s="368" t="str">
        <f>+'Merluza común Artesanal'!E451</f>
        <v>RODRIGO ANDRES II (RPA 964703)</v>
      </c>
      <c r="F482" s="371" t="s">
        <v>97</v>
      </c>
      <c r="G482" s="371" t="s">
        <v>98</v>
      </c>
      <c r="H482" s="374">
        <f>+'Merluza común Artesanal'!G453</f>
        <v>5.335</v>
      </c>
      <c r="I482" s="374">
        <f>+'Merluza común Artesanal'!H453</f>
        <v>0</v>
      </c>
      <c r="J482" s="374">
        <f>+'Merluza común Artesanal'!I453</f>
        <v>9.452</v>
      </c>
      <c r="K482" s="374">
        <f>+'Merluza común Artesanal'!J453</f>
        <v>0</v>
      </c>
      <c r="L482" s="374">
        <f>+'Merluza común Artesanal'!K453</f>
        <v>9.452</v>
      </c>
      <c r="M482" s="362">
        <f>+'Merluza común Artesanal'!L453</f>
        <v>0</v>
      </c>
      <c r="N482" s="350" t="str">
        <f>+'Merluza común Artesanal'!M453</f>
        <v>-</v>
      </c>
      <c r="O482" s="504">
        <f>Resumen_año!$C$5</f>
        <v>43868</v>
      </c>
      <c r="P482" s="365">
        <v>2019</v>
      </c>
    </row>
    <row r="483" spans="1:16" ht="15.75" customHeight="1">
      <c r="A483" s="371" t="s">
        <v>90</v>
      </c>
      <c r="B483" s="371" t="s">
        <v>91</v>
      </c>
      <c r="C483" s="371" t="s">
        <v>113</v>
      </c>
      <c r="D483" s="368" t="s">
        <v>434</v>
      </c>
      <c r="E483" s="368" t="str">
        <f>+'Merluza común Artesanal'!E451</f>
        <v>RODRIGO ANDRES II (RPA 964703)</v>
      </c>
      <c r="F483" s="371" t="s">
        <v>101</v>
      </c>
      <c r="G483" s="371" t="s">
        <v>98</v>
      </c>
      <c r="H483" s="374">
        <f>+'Merluza común Artesanal'!N452</f>
        <v>0</v>
      </c>
      <c r="I483" s="374">
        <f>+'Merluza común Artesanal'!O452</f>
        <v>0</v>
      </c>
      <c r="J483" s="374">
        <f>+'Merluza común Artesanal'!P452</f>
        <v>0</v>
      </c>
      <c r="K483" s="374">
        <f>+'Merluza común Artesanal'!Q452</f>
        <v>0</v>
      </c>
      <c r="L483" s="374" t="e">
        <f>+'Merluza común Artesanal'!R452</f>
        <v>#DIV/0!</v>
      </c>
      <c r="M483" s="362" t="e">
        <f>+'Merluza común Artesanal'!S452</f>
        <v>#DIV/0!</v>
      </c>
      <c r="N483" s="349" t="s">
        <v>262</v>
      </c>
      <c r="O483" s="504">
        <f>Resumen_año!$C$5</f>
        <v>43868</v>
      </c>
      <c r="P483" s="365">
        <v>2019</v>
      </c>
    </row>
    <row r="484" spans="1:16" ht="15.75" customHeight="1">
      <c r="A484" s="371" t="s">
        <v>90</v>
      </c>
      <c r="B484" s="371" t="s">
        <v>91</v>
      </c>
      <c r="C484" s="371" t="s">
        <v>113</v>
      </c>
      <c r="D484" s="368" t="s">
        <v>434</v>
      </c>
      <c r="E484" s="368" t="str">
        <f>+'Merluza común Artesanal'!E454</f>
        <v>SALVADOR GAVIOTA VI (RPA 967520)</v>
      </c>
      <c r="F484" s="371" t="s">
        <v>101</v>
      </c>
      <c r="G484" s="371" t="s">
        <v>96</v>
      </c>
      <c r="H484" s="374">
        <f>+'Merluza común Artesanal'!G455</f>
        <v>4.3970000000000002</v>
      </c>
      <c r="I484" s="374">
        <f>+'Merluza común Artesanal'!H455</f>
        <v>0</v>
      </c>
      <c r="J484" s="374">
        <f>+'Merluza común Artesanal'!I455</f>
        <v>5.12</v>
      </c>
      <c r="K484" s="374">
        <f>+'Merluza común Artesanal'!J455</f>
        <v>0</v>
      </c>
      <c r="L484" s="374">
        <f>+'Merluza común Artesanal'!K455</f>
        <v>5.12</v>
      </c>
      <c r="M484" s="362">
        <f>+'Merluza común Artesanal'!L455</f>
        <v>0</v>
      </c>
      <c r="N484" s="350" t="str">
        <f>+'Merluza común Artesanal'!M455</f>
        <v>-</v>
      </c>
      <c r="O484" s="504">
        <f>Resumen_año!$C$5</f>
        <v>43868</v>
      </c>
      <c r="P484" s="365">
        <v>2019</v>
      </c>
    </row>
    <row r="485" spans="1:16" ht="15.75" customHeight="1">
      <c r="A485" s="371" t="s">
        <v>90</v>
      </c>
      <c r="B485" s="371" t="s">
        <v>91</v>
      </c>
      <c r="C485" s="371" t="s">
        <v>113</v>
      </c>
      <c r="D485" s="368" t="s">
        <v>434</v>
      </c>
      <c r="E485" s="368" t="str">
        <f>+'Merluza común Artesanal'!E454</f>
        <v>SALVADOR GAVIOTA VI (RPA 967520)</v>
      </c>
      <c r="F485" s="371" t="s">
        <v>97</v>
      </c>
      <c r="G485" s="371" t="s">
        <v>98</v>
      </c>
      <c r="H485" s="374">
        <f>+'Merluza común Artesanal'!G456</f>
        <v>5.3369999999999997</v>
      </c>
      <c r="I485" s="374">
        <f>+'Merluza común Artesanal'!H456</f>
        <v>0</v>
      </c>
      <c r="J485" s="374">
        <f>+'Merluza común Artesanal'!I456</f>
        <v>10.457000000000001</v>
      </c>
      <c r="K485" s="374">
        <f>+'Merluza común Artesanal'!J456</f>
        <v>0</v>
      </c>
      <c r="L485" s="374">
        <f>+'Merluza común Artesanal'!K456</f>
        <v>10.457000000000001</v>
      </c>
      <c r="M485" s="362">
        <f>+'Merluza común Artesanal'!L456</f>
        <v>0</v>
      </c>
      <c r="N485" s="350" t="str">
        <f>+'Merluza común Artesanal'!M456</f>
        <v>-</v>
      </c>
      <c r="O485" s="504">
        <f>Resumen_año!$C$5</f>
        <v>43868</v>
      </c>
      <c r="P485" s="365">
        <v>2019</v>
      </c>
    </row>
    <row r="486" spans="1:16" ht="15.75" customHeight="1">
      <c r="A486" s="371" t="s">
        <v>90</v>
      </c>
      <c r="B486" s="371" t="s">
        <v>91</v>
      </c>
      <c r="C486" s="371" t="s">
        <v>113</v>
      </c>
      <c r="D486" s="368" t="s">
        <v>434</v>
      </c>
      <c r="E486" s="368" t="str">
        <f>+'Merluza común Artesanal'!E454</f>
        <v>SALVADOR GAVIOTA VI (RPA 967520)</v>
      </c>
      <c r="F486" s="371" t="s">
        <v>101</v>
      </c>
      <c r="G486" s="371" t="s">
        <v>98</v>
      </c>
      <c r="H486" s="374">
        <f>+'Merluza común Artesanal'!N455</f>
        <v>0</v>
      </c>
      <c r="I486" s="374">
        <f>+'Merluza común Artesanal'!O455</f>
        <v>0</v>
      </c>
      <c r="J486" s="374">
        <f>+'Merluza común Artesanal'!P455</f>
        <v>0</v>
      </c>
      <c r="K486" s="374">
        <f>+'Merluza común Artesanal'!Q455</f>
        <v>0</v>
      </c>
      <c r="L486" s="374" t="e">
        <f>+'Merluza común Artesanal'!R455</f>
        <v>#DIV/0!</v>
      </c>
      <c r="M486" s="362" t="e">
        <f>+'Merluza común Artesanal'!S455</f>
        <v>#DIV/0!</v>
      </c>
      <c r="N486" s="349" t="s">
        <v>262</v>
      </c>
      <c r="O486" s="504">
        <f>Resumen_año!$C$5</f>
        <v>43868</v>
      </c>
      <c r="P486" s="365">
        <v>2019</v>
      </c>
    </row>
    <row r="487" spans="1:16" ht="15.75" customHeight="1">
      <c r="A487" s="371" t="s">
        <v>90</v>
      </c>
      <c r="B487" s="371" t="s">
        <v>91</v>
      </c>
      <c r="C487" s="371" t="s">
        <v>113</v>
      </c>
      <c r="D487" s="368" t="s">
        <v>434</v>
      </c>
      <c r="E487" s="368" t="str">
        <f>+'Merluza común Artesanal'!E457</f>
        <v>SAN CARLO III (RPA 966007)</v>
      </c>
      <c r="F487" s="371" t="s">
        <v>101</v>
      </c>
      <c r="G487" s="371" t="s">
        <v>96</v>
      </c>
      <c r="H487" s="374">
        <f>+'Merluza común Artesanal'!G458</f>
        <v>4.3979999999999997</v>
      </c>
      <c r="I487" s="374">
        <f>+'Merluza común Artesanal'!H458</f>
        <v>0</v>
      </c>
      <c r="J487" s="374">
        <f>+'Merluza común Artesanal'!I458</f>
        <v>5.0669999999999993</v>
      </c>
      <c r="K487" s="374">
        <f>+'Merluza común Artesanal'!J458</f>
        <v>0</v>
      </c>
      <c r="L487" s="374">
        <f>+'Merluza común Artesanal'!K458</f>
        <v>5.0669999999999993</v>
      </c>
      <c r="M487" s="362">
        <f>+'Merluza común Artesanal'!L458</f>
        <v>0</v>
      </c>
      <c r="N487" s="350" t="str">
        <f>+'Merluza común Artesanal'!M458</f>
        <v>-</v>
      </c>
      <c r="O487" s="504">
        <f>Resumen_año!$C$5</f>
        <v>43868</v>
      </c>
      <c r="P487" s="365">
        <v>2019</v>
      </c>
    </row>
    <row r="488" spans="1:16" ht="15.75" customHeight="1">
      <c r="A488" s="371" t="s">
        <v>90</v>
      </c>
      <c r="B488" s="371" t="s">
        <v>91</v>
      </c>
      <c r="C488" s="371" t="s">
        <v>113</v>
      </c>
      <c r="D488" s="368" t="s">
        <v>434</v>
      </c>
      <c r="E488" s="368" t="str">
        <f>+'Merluza común Artesanal'!E457</f>
        <v>SAN CARLO III (RPA 966007)</v>
      </c>
      <c r="F488" s="371" t="s">
        <v>97</v>
      </c>
      <c r="G488" s="371" t="s">
        <v>98</v>
      </c>
      <c r="H488" s="374">
        <f>+'Merluza común Artesanal'!G459</f>
        <v>5.3369999999999997</v>
      </c>
      <c r="I488" s="374">
        <f>+'Merluza común Artesanal'!H459</f>
        <v>0</v>
      </c>
      <c r="J488" s="374">
        <f>+'Merluza común Artesanal'!I459</f>
        <v>10.404</v>
      </c>
      <c r="K488" s="374">
        <f>+'Merluza común Artesanal'!J459</f>
        <v>0</v>
      </c>
      <c r="L488" s="374">
        <f>+'Merluza común Artesanal'!K459</f>
        <v>10.404</v>
      </c>
      <c r="M488" s="362">
        <f>+'Merluza común Artesanal'!L459</f>
        <v>0</v>
      </c>
      <c r="N488" s="350" t="str">
        <f>+'Merluza común Artesanal'!M459</f>
        <v>-</v>
      </c>
      <c r="O488" s="504">
        <f>Resumen_año!$C$5</f>
        <v>43868</v>
      </c>
      <c r="P488" s="365">
        <v>2019</v>
      </c>
    </row>
    <row r="489" spans="1:16" ht="15.75" customHeight="1">
      <c r="A489" s="371" t="s">
        <v>90</v>
      </c>
      <c r="B489" s="371" t="s">
        <v>91</v>
      </c>
      <c r="C489" s="371" t="s">
        <v>113</v>
      </c>
      <c r="D489" s="368" t="s">
        <v>434</v>
      </c>
      <c r="E489" s="368" t="str">
        <f>+'Merluza común Artesanal'!E457</f>
        <v>SAN CARLO III (RPA 966007)</v>
      </c>
      <c r="F489" s="371" t="s">
        <v>101</v>
      </c>
      <c r="G489" s="371" t="s">
        <v>98</v>
      </c>
      <c r="H489" s="374">
        <f>+'Merluza común Artesanal'!N458</f>
        <v>0</v>
      </c>
      <c r="I489" s="374">
        <f>+'Merluza común Artesanal'!O458</f>
        <v>0</v>
      </c>
      <c r="J489" s="374">
        <f>+'Merluza común Artesanal'!P458</f>
        <v>0</v>
      </c>
      <c r="K489" s="374">
        <f>+'Merluza común Artesanal'!Q458</f>
        <v>0</v>
      </c>
      <c r="L489" s="374" t="e">
        <f>+'Merluza común Artesanal'!R458</f>
        <v>#DIV/0!</v>
      </c>
      <c r="M489" s="362" t="e">
        <f>+'Merluza común Artesanal'!S458</f>
        <v>#DIV/0!</v>
      </c>
      <c r="N489" s="349" t="s">
        <v>262</v>
      </c>
      <c r="O489" s="504">
        <f>Resumen_año!$C$5</f>
        <v>43868</v>
      </c>
      <c r="P489" s="365">
        <v>2019</v>
      </c>
    </row>
    <row r="490" spans="1:16" ht="15.75" customHeight="1">
      <c r="A490" s="371" t="s">
        <v>90</v>
      </c>
      <c r="B490" s="371" t="s">
        <v>91</v>
      </c>
      <c r="C490" s="371" t="s">
        <v>113</v>
      </c>
      <c r="D490" s="368" t="s">
        <v>434</v>
      </c>
      <c r="E490" s="368" t="str">
        <f>+'Merluza común Artesanal'!E460</f>
        <v>SAN PITER I (RPA 960855)</v>
      </c>
      <c r="F490" s="371" t="s">
        <v>101</v>
      </c>
      <c r="G490" s="371" t="s">
        <v>96</v>
      </c>
      <c r="H490" s="374">
        <f>+'Merluza común Artesanal'!G461</f>
        <v>4.3970000000000002</v>
      </c>
      <c r="I490" s="374">
        <f>+'Merluza común Artesanal'!H461</f>
        <v>0</v>
      </c>
      <c r="J490" s="374">
        <f>+'Merluza común Artesanal'!I461</f>
        <v>4.2560000000000002</v>
      </c>
      <c r="K490" s="374">
        <f>+'Merluza común Artesanal'!J461</f>
        <v>0</v>
      </c>
      <c r="L490" s="374">
        <f>+'Merluza común Artesanal'!K461</f>
        <v>4.2560000000000002</v>
      </c>
      <c r="M490" s="362">
        <f>+'Merluza común Artesanal'!L461</f>
        <v>0</v>
      </c>
      <c r="N490" s="350" t="str">
        <f>+'Merluza común Artesanal'!M461</f>
        <v>-</v>
      </c>
      <c r="O490" s="504">
        <f>Resumen_año!$C$5</f>
        <v>43868</v>
      </c>
      <c r="P490" s="365">
        <v>2019</v>
      </c>
    </row>
    <row r="491" spans="1:16" ht="15.75" customHeight="1">
      <c r="A491" s="371" t="s">
        <v>90</v>
      </c>
      <c r="B491" s="371" t="s">
        <v>91</v>
      </c>
      <c r="C491" s="371" t="s">
        <v>113</v>
      </c>
      <c r="D491" s="368" t="s">
        <v>434</v>
      </c>
      <c r="E491" s="368" t="str">
        <f>+'Merluza común Artesanal'!E460</f>
        <v>SAN PITER I (RPA 960855)</v>
      </c>
      <c r="F491" s="371" t="s">
        <v>97</v>
      </c>
      <c r="G491" s="371" t="s">
        <v>98</v>
      </c>
      <c r="H491" s="374">
        <f>+'Merluza común Artesanal'!G462</f>
        <v>5.3360000000000003</v>
      </c>
      <c r="I491" s="374">
        <f>+'Merluza común Artesanal'!H462</f>
        <v>0</v>
      </c>
      <c r="J491" s="374">
        <f>+'Merluza común Artesanal'!I462</f>
        <v>9.5920000000000005</v>
      </c>
      <c r="K491" s="374">
        <f>+'Merluza común Artesanal'!J462</f>
        <v>0</v>
      </c>
      <c r="L491" s="374">
        <f>+'Merluza común Artesanal'!K462</f>
        <v>9.5920000000000005</v>
      </c>
      <c r="M491" s="362">
        <f>+'Merluza común Artesanal'!L462</f>
        <v>0</v>
      </c>
      <c r="N491" s="350" t="str">
        <f>+'Merluza común Artesanal'!M462</f>
        <v>-</v>
      </c>
      <c r="O491" s="504">
        <f>Resumen_año!$C$5</f>
        <v>43868</v>
      </c>
      <c r="P491" s="365">
        <v>2019</v>
      </c>
    </row>
    <row r="492" spans="1:16" ht="15.75" customHeight="1">
      <c r="A492" s="371" t="s">
        <v>90</v>
      </c>
      <c r="B492" s="371" t="s">
        <v>91</v>
      </c>
      <c r="C492" s="371" t="s">
        <v>113</v>
      </c>
      <c r="D492" s="368" t="s">
        <v>434</v>
      </c>
      <c r="E492" s="368" t="str">
        <f>+'Merluza común Artesanal'!E460</f>
        <v>SAN PITER I (RPA 960855)</v>
      </c>
      <c r="F492" s="371" t="s">
        <v>101</v>
      </c>
      <c r="G492" s="371" t="s">
        <v>98</v>
      </c>
      <c r="H492" s="374">
        <f>+'Merluza común Artesanal'!N461</f>
        <v>0</v>
      </c>
      <c r="I492" s="374">
        <f>+'Merluza común Artesanal'!O461</f>
        <v>0</v>
      </c>
      <c r="J492" s="374">
        <f>+'Merluza común Artesanal'!P461</f>
        <v>0</v>
      </c>
      <c r="K492" s="374">
        <f>+'Merluza común Artesanal'!Q461</f>
        <v>0</v>
      </c>
      <c r="L492" s="374" t="e">
        <f>+'Merluza común Artesanal'!R461</f>
        <v>#DIV/0!</v>
      </c>
      <c r="M492" s="362" t="e">
        <f>+'Merluza común Artesanal'!S461</f>
        <v>#DIV/0!</v>
      </c>
      <c r="N492" s="349" t="s">
        <v>262</v>
      </c>
      <c r="O492" s="504">
        <f>Resumen_año!$C$5</f>
        <v>43868</v>
      </c>
      <c r="P492" s="365">
        <v>2019</v>
      </c>
    </row>
    <row r="493" spans="1:16" ht="15.75" customHeight="1">
      <c r="A493" s="371" t="s">
        <v>90</v>
      </c>
      <c r="B493" s="371" t="s">
        <v>91</v>
      </c>
      <c r="C493" s="371" t="s">
        <v>113</v>
      </c>
      <c r="D493" s="368" t="s">
        <v>434</v>
      </c>
      <c r="E493" s="368" t="str">
        <f>+'Merluza común Artesanal'!E463</f>
        <v>TATA FILA I (RPA 967210)</v>
      </c>
      <c r="F493" s="371" t="s">
        <v>101</v>
      </c>
      <c r="G493" s="371" t="s">
        <v>96</v>
      </c>
      <c r="H493" s="374">
        <f>+'Merluza común Artesanal'!G464</f>
        <v>4.3979999999999997</v>
      </c>
      <c r="I493" s="374">
        <f>+'Merluza común Artesanal'!H464</f>
        <v>0</v>
      </c>
      <c r="J493" s="374">
        <f>+'Merluza común Artesanal'!I464</f>
        <v>4.9369999999999994</v>
      </c>
      <c r="K493" s="374">
        <f>+'Merluza común Artesanal'!J464</f>
        <v>0</v>
      </c>
      <c r="L493" s="374">
        <f>+'Merluza común Artesanal'!K464</f>
        <v>4.9369999999999994</v>
      </c>
      <c r="M493" s="362">
        <f>+'Merluza común Artesanal'!L464</f>
        <v>0</v>
      </c>
      <c r="N493" s="350" t="str">
        <f>+'Merluza común Artesanal'!M464</f>
        <v>-</v>
      </c>
      <c r="O493" s="504">
        <f>Resumen_año!$C$5</f>
        <v>43868</v>
      </c>
      <c r="P493" s="365">
        <v>2019</v>
      </c>
    </row>
    <row r="494" spans="1:16" ht="15.75" customHeight="1">
      <c r="A494" s="371" t="s">
        <v>90</v>
      </c>
      <c r="B494" s="371" t="s">
        <v>91</v>
      </c>
      <c r="C494" s="371" t="s">
        <v>113</v>
      </c>
      <c r="D494" s="368" t="s">
        <v>434</v>
      </c>
      <c r="E494" s="368" t="str">
        <f>+'Merluza común Artesanal'!E463</f>
        <v>TATA FILA I (RPA 967210)</v>
      </c>
      <c r="F494" s="371" t="s">
        <v>97</v>
      </c>
      <c r="G494" s="371" t="s">
        <v>98</v>
      </c>
      <c r="H494" s="374">
        <f>+'Merluza común Artesanal'!G465</f>
        <v>5.3380000000000001</v>
      </c>
      <c r="I494" s="374">
        <f>+'Merluza común Artesanal'!H465</f>
        <v>0</v>
      </c>
      <c r="J494" s="374">
        <f>+'Merluza común Artesanal'!I465</f>
        <v>10.274999999999999</v>
      </c>
      <c r="K494" s="374">
        <f>+'Merluza común Artesanal'!J465</f>
        <v>0</v>
      </c>
      <c r="L494" s="374">
        <f>+'Merluza común Artesanal'!K465</f>
        <v>10.274999999999999</v>
      </c>
      <c r="M494" s="362">
        <f>+'Merluza común Artesanal'!L465</f>
        <v>0</v>
      </c>
      <c r="N494" s="350" t="str">
        <f>+'Merluza común Artesanal'!M465</f>
        <v>-</v>
      </c>
      <c r="O494" s="504">
        <f>Resumen_año!$C$5</f>
        <v>43868</v>
      </c>
      <c r="P494" s="365">
        <v>2019</v>
      </c>
    </row>
    <row r="495" spans="1:16" ht="15.75" customHeight="1">
      <c r="A495" s="371" t="s">
        <v>90</v>
      </c>
      <c r="B495" s="371" t="s">
        <v>91</v>
      </c>
      <c r="C495" s="371" t="s">
        <v>113</v>
      </c>
      <c r="D495" s="368" t="s">
        <v>434</v>
      </c>
      <c r="E495" s="368" t="str">
        <f>+'Merluza común Artesanal'!E463</f>
        <v>TATA FILA I (RPA 967210)</v>
      </c>
      <c r="F495" s="371" t="s">
        <v>101</v>
      </c>
      <c r="G495" s="371" t="s">
        <v>98</v>
      </c>
      <c r="H495" s="374">
        <f>+'Merluza común Artesanal'!N464</f>
        <v>0</v>
      </c>
      <c r="I495" s="374">
        <f>+'Merluza común Artesanal'!O464</f>
        <v>0</v>
      </c>
      <c r="J495" s="374">
        <f>+'Merluza común Artesanal'!P464</f>
        <v>0</v>
      </c>
      <c r="K495" s="374">
        <f>+'Merluza común Artesanal'!Q464</f>
        <v>0</v>
      </c>
      <c r="L495" s="374" t="e">
        <f>+'Merluza común Artesanal'!R464</f>
        <v>#DIV/0!</v>
      </c>
      <c r="M495" s="362" t="e">
        <f>+'Merluza común Artesanal'!S464</f>
        <v>#DIV/0!</v>
      </c>
      <c r="N495" s="349" t="s">
        <v>262</v>
      </c>
      <c r="O495" s="504">
        <f>Resumen_año!$C$5</f>
        <v>43868</v>
      </c>
      <c r="P495" s="365">
        <v>2019</v>
      </c>
    </row>
    <row r="496" spans="1:16" ht="15.75" customHeight="1">
      <c r="A496" s="371" t="s">
        <v>90</v>
      </c>
      <c r="B496" s="371" t="s">
        <v>91</v>
      </c>
      <c r="C496" s="371" t="s">
        <v>113</v>
      </c>
      <c r="D496" s="368" t="s">
        <v>434</v>
      </c>
      <c r="E496" s="368" t="str">
        <f>+'Merluza común Artesanal'!E466</f>
        <v>TATA RENE II (RPA 965577)</v>
      </c>
      <c r="F496" s="371" t="s">
        <v>101</v>
      </c>
      <c r="G496" s="371" t="s">
        <v>96</v>
      </c>
      <c r="H496" s="374">
        <f>+'Merluza común Artesanal'!G467</f>
        <v>4.3970000000000002</v>
      </c>
      <c r="I496" s="374">
        <f>+'Merluza común Artesanal'!H467</f>
        <v>0</v>
      </c>
      <c r="J496" s="374">
        <f>+'Merluza común Artesanal'!I467</f>
        <v>5.1470000000000002</v>
      </c>
      <c r="K496" s="374">
        <f>+'Merluza común Artesanal'!J467</f>
        <v>0</v>
      </c>
      <c r="L496" s="374">
        <f>+'Merluza común Artesanal'!K467</f>
        <v>5.1470000000000002</v>
      </c>
      <c r="M496" s="362">
        <f>+'Merluza común Artesanal'!L467</f>
        <v>0</v>
      </c>
      <c r="N496" s="350" t="str">
        <f>+'Merluza común Artesanal'!M467</f>
        <v>-</v>
      </c>
      <c r="O496" s="504">
        <f>Resumen_año!$C$5</f>
        <v>43868</v>
      </c>
      <c r="P496" s="365">
        <v>2019</v>
      </c>
    </row>
    <row r="497" spans="1:16" ht="15.75" customHeight="1">
      <c r="A497" s="371" t="s">
        <v>90</v>
      </c>
      <c r="B497" s="371" t="s">
        <v>91</v>
      </c>
      <c r="C497" s="371" t="s">
        <v>113</v>
      </c>
      <c r="D497" s="368" t="s">
        <v>434</v>
      </c>
      <c r="E497" s="368" t="str">
        <f>+'Merluza común Artesanal'!E466</f>
        <v>TATA RENE II (RPA 965577)</v>
      </c>
      <c r="F497" s="371" t="s">
        <v>97</v>
      </c>
      <c r="G497" s="371" t="s">
        <v>98</v>
      </c>
      <c r="H497" s="374">
        <f>+'Merluza común Artesanal'!G468</f>
        <v>5.3360000000000003</v>
      </c>
      <c r="I497" s="374">
        <f>+'Merluza común Artesanal'!H468</f>
        <v>0</v>
      </c>
      <c r="J497" s="374">
        <f>+'Merluza común Artesanal'!I468</f>
        <v>10.483000000000001</v>
      </c>
      <c r="K497" s="374">
        <f>+'Merluza común Artesanal'!J468</f>
        <v>0</v>
      </c>
      <c r="L497" s="374">
        <f>+'Merluza común Artesanal'!K468</f>
        <v>10.483000000000001</v>
      </c>
      <c r="M497" s="362">
        <f>+'Merluza común Artesanal'!L468</f>
        <v>0</v>
      </c>
      <c r="N497" s="350" t="str">
        <f>+'Merluza común Artesanal'!M468</f>
        <v>-</v>
      </c>
      <c r="O497" s="504">
        <f>Resumen_año!$C$5</f>
        <v>43868</v>
      </c>
      <c r="P497" s="365">
        <v>2019</v>
      </c>
    </row>
    <row r="498" spans="1:16" ht="15.75" customHeight="1">
      <c r="A498" s="371" t="s">
        <v>90</v>
      </c>
      <c r="B498" s="371" t="s">
        <v>91</v>
      </c>
      <c r="C498" s="371" t="s">
        <v>113</v>
      </c>
      <c r="D498" s="368" t="s">
        <v>434</v>
      </c>
      <c r="E498" s="368" t="str">
        <f>+'Merluza común Artesanal'!E466</f>
        <v>TATA RENE II (RPA 965577)</v>
      </c>
      <c r="F498" s="371" t="s">
        <v>101</v>
      </c>
      <c r="G498" s="371" t="s">
        <v>98</v>
      </c>
      <c r="H498" s="374">
        <f>+'Merluza común Artesanal'!N467</f>
        <v>0</v>
      </c>
      <c r="I498" s="374">
        <f>+'Merluza común Artesanal'!O467</f>
        <v>0</v>
      </c>
      <c r="J498" s="374">
        <f>+'Merluza común Artesanal'!P467</f>
        <v>0</v>
      </c>
      <c r="K498" s="374">
        <f>+'Merluza común Artesanal'!Q467</f>
        <v>0</v>
      </c>
      <c r="L498" s="374" t="e">
        <f>+'Merluza común Artesanal'!R467</f>
        <v>#DIV/0!</v>
      </c>
      <c r="M498" s="362" t="e">
        <f>+'Merluza común Artesanal'!S467</f>
        <v>#DIV/0!</v>
      </c>
      <c r="N498" s="349" t="s">
        <v>262</v>
      </c>
      <c r="O498" s="504">
        <f>Resumen_año!$C$5</f>
        <v>43868</v>
      </c>
      <c r="P498" s="365">
        <v>2019</v>
      </c>
    </row>
    <row r="499" spans="1:16" ht="15.75" customHeight="1">
      <c r="A499" s="371" t="s">
        <v>90</v>
      </c>
      <c r="B499" s="371" t="s">
        <v>91</v>
      </c>
      <c r="C499" s="371" t="s">
        <v>113</v>
      </c>
      <c r="D499" s="368" t="s">
        <v>434</v>
      </c>
      <c r="E499" s="368" t="str">
        <f>+'Merluza común Artesanal'!E469</f>
        <v>TIARE CAROLINA I (RPA 966652)</v>
      </c>
      <c r="F499" s="371" t="s">
        <v>101</v>
      </c>
      <c r="G499" s="371" t="s">
        <v>96</v>
      </c>
      <c r="H499" s="374">
        <f>+'Merluza común Artesanal'!G470</f>
        <v>4.3979999999999997</v>
      </c>
      <c r="I499" s="374">
        <f>+'Merluza común Artesanal'!H470</f>
        <v>0</v>
      </c>
      <c r="J499" s="374">
        <f>+'Merluza común Artesanal'!I470</f>
        <v>5.3369999999999997</v>
      </c>
      <c r="K499" s="374">
        <f>+'Merluza común Artesanal'!J470</f>
        <v>0</v>
      </c>
      <c r="L499" s="374">
        <f>+'Merluza común Artesanal'!K470</f>
        <v>5.3369999999999997</v>
      </c>
      <c r="M499" s="362">
        <f>+'Merluza común Artesanal'!L470</f>
        <v>0</v>
      </c>
      <c r="N499" s="350" t="str">
        <f>+'Merluza común Artesanal'!M470</f>
        <v>-</v>
      </c>
      <c r="O499" s="504">
        <f>Resumen_año!$C$5</f>
        <v>43868</v>
      </c>
      <c r="P499" s="365">
        <v>2019</v>
      </c>
    </row>
    <row r="500" spans="1:16" ht="15.75" customHeight="1">
      <c r="A500" s="371" t="s">
        <v>90</v>
      </c>
      <c r="B500" s="371" t="s">
        <v>91</v>
      </c>
      <c r="C500" s="371" t="s">
        <v>113</v>
      </c>
      <c r="D500" s="368" t="s">
        <v>434</v>
      </c>
      <c r="E500" s="368" t="str">
        <f>+'Merluza común Artesanal'!E469</f>
        <v>TIARE CAROLINA I (RPA 966652)</v>
      </c>
      <c r="F500" s="371" t="s">
        <v>97</v>
      </c>
      <c r="G500" s="371" t="s">
        <v>98</v>
      </c>
      <c r="H500" s="374">
        <f>+'Merluza común Artesanal'!G471</f>
        <v>5.3380000000000001</v>
      </c>
      <c r="I500" s="374">
        <f>+'Merluza común Artesanal'!H471</f>
        <v>0</v>
      </c>
      <c r="J500" s="374">
        <f>+'Merluza común Artesanal'!I471</f>
        <v>10.675000000000001</v>
      </c>
      <c r="K500" s="374">
        <f>+'Merluza común Artesanal'!J471</f>
        <v>0</v>
      </c>
      <c r="L500" s="374">
        <f>+'Merluza común Artesanal'!K471</f>
        <v>10.675000000000001</v>
      </c>
      <c r="M500" s="362">
        <f>+'Merluza común Artesanal'!L471</f>
        <v>0</v>
      </c>
      <c r="N500" s="350" t="str">
        <f>+'Merluza común Artesanal'!M471</f>
        <v>-</v>
      </c>
      <c r="O500" s="504">
        <f>Resumen_año!$C$5</f>
        <v>43868</v>
      </c>
      <c r="P500" s="365">
        <v>2019</v>
      </c>
    </row>
    <row r="501" spans="1:16" ht="15.75" customHeight="1">
      <c r="A501" s="371" t="s">
        <v>90</v>
      </c>
      <c r="B501" s="371" t="s">
        <v>91</v>
      </c>
      <c r="C501" s="371" t="s">
        <v>113</v>
      </c>
      <c r="D501" s="368" t="s">
        <v>434</v>
      </c>
      <c r="E501" s="368" t="str">
        <f>+'Merluza común Artesanal'!E469</f>
        <v>TIARE CAROLINA I (RPA 966652)</v>
      </c>
      <c r="F501" s="371" t="s">
        <v>101</v>
      </c>
      <c r="G501" s="371" t="s">
        <v>98</v>
      </c>
      <c r="H501" s="374">
        <f>+'Merluza común Artesanal'!N470</f>
        <v>0</v>
      </c>
      <c r="I501" s="374">
        <f>+'Merluza común Artesanal'!O470</f>
        <v>0</v>
      </c>
      <c r="J501" s="374">
        <f>+'Merluza común Artesanal'!P470</f>
        <v>0</v>
      </c>
      <c r="K501" s="374">
        <f>+'Merluza común Artesanal'!Q470</f>
        <v>0</v>
      </c>
      <c r="L501" s="374" t="e">
        <f>+'Merluza común Artesanal'!R470</f>
        <v>#DIV/0!</v>
      </c>
      <c r="M501" s="362" t="e">
        <f>+'Merluza común Artesanal'!S470</f>
        <v>#DIV/0!</v>
      </c>
      <c r="N501" s="349" t="s">
        <v>262</v>
      </c>
      <c r="O501" s="504">
        <f>Resumen_año!$C$5</f>
        <v>43868</v>
      </c>
      <c r="P501" s="365">
        <v>2019</v>
      </c>
    </row>
    <row r="502" spans="1:16" ht="15.75" customHeight="1">
      <c r="A502" s="371" t="s">
        <v>90</v>
      </c>
      <c r="B502" s="371" t="s">
        <v>91</v>
      </c>
      <c r="C502" s="371" t="s">
        <v>113</v>
      </c>
      <c r="D502" s="368" t="s">
        <v>434</v>
      </c>
      <c r="E502" s="368" t="str">
        <f>+'Merluza común Artesanal'!E472</f>
        <v>WALPA V (RPA 963900)</v>
      </c>
      <c r="F502" s="371" t="s">
        <v>101</v>
      </c>
      <c r="G502" s="371" t="s">
        <v>96</v>
      </c>
      <c r="H502" s="374">
        <f>+'Merluza común Artesanal'!G473</f>
        <v>4.3979999999999997</v>
      </c>
      <c r="I502" s="374">
        <f>+'Merluza común Artesanal'!H473</f>
        <v>0</v>
      </c>
      <c r="J502" s="374">
        <f>+'Merluza común Artesanal'!I473</f>
        <v>4.0269999999999992</v>
      </c>
      <c r="K502" s="374">
        <f>+'Merluza común Artesanal'!J473</f>
        <v>0</v>
      </c>
      <c r="L502" s="374">
        <f>+'Merluza común Artesanal'!K473</f>
        <v>4.0269999999999992</v>
      </c>
      <c r="M502" s="362">
        <f>+'Merluza común Artesanal'!L473</f>
        <v>0</v>
      </c>
      <c r="N502" s="350" t="str">
        <f>+'Merluza común Artesanal'!M473</f>
        <v>-</v>
      </c>
      <c r="O502" s="504">
        <f>Resumen_año!$C$5</f>
        <v>43868</v>
      </c>
      <c r="P502" s="365">
        <v>2019</v>
      </c>
    </row>
    <row r="503" spans="1:16" ht="15.75" customHeight="1">
      <c r="A503" s="371" t="s">
        <v>90</v>
      </c>
      <c r="B503" s="371" t="s">
        <v>91</v>
      </c>
      <c r="C503" s="371" t="s">
        <v>113</v>
      </c>
      <c r="D503" s="368" t="s">
        <v>434</v>
      </c>
      <c r="E503" s="368" t="str">
        <f>+'Merluza común Artesanal'!E472</f>
        <v>WALPA V (RPA 963900)</v>
      </c>
      <c r="F503" s="371" t="s">
        <v>97</v>
      </c>
      <c r="G503" s="371" t="s">
        <v>98</v>
      </c>
      <c r="H503" s="374">
        <f>+'Merluza común Artesanal'!G474</f>
        <v>5.3369999999999997</v>
      </c>
      <c r="I503" s="374">
        <f>+'Merluza común Artesanal'!H474</f>
        <v>0</v>
      </c>
      <c r="J503" s="374">
        <f>+'Merluza común Artesanal'!I474</f>
        <v>9.363999999999999</v>
      </c>
      <c r="K503" s="374">
        <f>+'Merluza común Artesanal'!J474</f>
        <v>0</v>
      </c>
      <c r="L503" s="374">
        <f>+'Merluza común Artesanal'!K474</f>
        <v>9.363999999999999</v>
      </c>
      <c r="M503" s="362">
        <f>+'Merluza común Artesanal'!L474</f>
        <v>0</v>
      </c>
      <c r="N503" s="350" t="str">
        <f>+'Merluza común Artesanal'!M474</f>
        <v>-</v>
      </c>
      <c r="O503" s="504">
        <f>Resumen_año!$C$5</f>
        <v>43868</v>
      </c>
      <c r="P503" s="365">
        <v>2019</v>
      </c>
    </row>
    <row r="504" spans="1:16" ht="15.75" customHeight="1">
      <c r="A504" s="371" t="s">
        <v>90</v>
      </c>
      <c r="B504" s="371" t="s">
        <v>91</v>
      </c>
      <c r="C504" s="371" t="s">
        <v>113</v>
      </c>
      <c r="D504" s="368" t="s">
        <v>434</v>
      </c>
      <c r="E504" s="368" t="str">
        <f>+'Merluza común Artesanal'!E472</f>
        <v>WALPA V (RPA 963900)</v>
      </c>
      <c r="F504" s="371" t="s">
        <v>101</v>
      </c>
      <c r="G504" s="371" t="s">
        <v>98</v>
      </c>
      <c r="H504" s="374">
        <f>+'Merluza común Artesanal'!N473</f>
        <v>0</v>
      </c>
      <c r="I504" s="374">
        <f>+'Merluza común Artesanal'!O473</f>
        <v>0</v>
      </c>
      <c r="J504" s="374">
        <f>+'Merluza común Artesanal'!P473</f>
        <v>0</v>
      </c>
      <c r="K504" s="374">
        <f>+'Merluza común Artesanal'!Q473</f>
        <v>0</v>
      </c>
      <c r="L504" s="374" t="e">
        <f>+'Merluza común Artesanal'!R473</f>
        <v>#DIV/0!</v>
      </c>
      <c r="M504" s="362" t="e">
        <f>+'Merluza común Artesanal'!S473</f>
        <v>#DIV/0!</v>
      </c>
      <c r="N504" s="349" t="s">
        <v>262</v>
      </c>
      <c r="O504" s="504">
        <f>Resumen_año!$C$5</f>
        <v>43868</v>
      </c>
      <c r="P504" s="365">
        <v>2019</v>
      </c>
    </row>
    <row r="505" spans="1:16" ht="15.75" customHeight="1">
      <c r="A505" s="371" t="s">
        <v>90</v>
      </c>
      <c r="B505" s="371" t="s">
        <v>91</v>
      </c>
      <c r="C505" s="371" t="s">
        <v>113</v>
      </c>
      <c r="D505" s="368" t="s">
        <v>434</v>
      </c>
      <c r="E505" s="368" t="str">
        <f>+'Merluza común Artesanal'!E475</f>
        <v>WALPA VI (RPA 964547)</v>
      </c>
      <c r="F505" s="371" t="s">
        <v>101</v>
      </c>
      <c r="G505" s="371" t="s">
        <v>96</v>
      </c>
      <c r="H505" s="374">
        <f>+'Merluza común Artesanal'!G476</f>
        <v>4.3979999999999997</v>
      </c>
      <c r="I505" s="374">
        <f>+'Merluza común Artesanal'!H476</f>
        <v>0</v>
      </c>
      <c r="J505" s="374">
        <f>+'Merluza común Artesanal'!I476</f>
        <v>5.3369999999999997</v>
      </c>
      <c r="K505" s="374">
        <f>+'Merluza común Artesanal'!J476</f>
        <v>0</v>
      </c>
      <c r="L505" s="374">
        <f>+'Merluza común Artesanal'!K476</f>
        <v>5.3369999999999997</v>
      </c>
      <c r="M505" s="362">
        <f>+'Merluza común Artesanal'!L476</f>
        <v>0</v>
      </c>
      <c r="N505" s="350" t="str">
        <f>+'Merluza común Artesanal'!M476</f>
        <v>-</v>
      </c>
      <c r="O505" s="504">
        <f>Resumen_año!$C$5</f>
        <v>43868</v>
      </c>
      <c r="P505" s="365">
        <v>2019</v>
      </c>
    </row>
    <row r="506" spans="1:16" ht="15.75" customHeight="1">
      <c r="A506" s="371" t="s">
        <v>90</v>
      </c>
      <c r="B506" s="371" t="s">
        <v>91</v>
      </c>
      <c r="C506" s="371" t="s">
        <v>113</v>
      </c>
      <c r="D506" s="368" t="s">
        <v>434</v>
      </c>
      <c r="E506" s="368" t="str">
        <f>+'Merluza común Artesanal'!E475</f>
        <v>WALPA VI (RPA 964547)</v>
      </c>
      <c r="F506" s="371" t="s">
        <v>97</v>
      </c>
      <c r="G506" s="371" t="s">
        <v>98</v>
      </c>
      <c r="H506" s="374">
        <f>+'Merluza común Artesanal'!G477</f>
        <v>5.3369999999999997</v>
      </c>
      <c r="I506" s="374">
        <f>+'Merluza común Artesanal'!H477</f>
        <v>0</v>
      </c>
      <c r="J506" s="374">
        <f>+'Merluza común Artesanal'!I477</f>
        <v>10.673999999999999</v>
      </c>
      <c r="K506" s="374">
        <f>+'Merluza común Artesanal'!J477</f>
        <v>0</v>
      </c>
      <c r="L506" s="374">
        <f>+'Merluza común Artesanal'!K477</f>
        <v>10.673999999999999</v>
      </c>
      <c r="M506" s="362">
        <f>+'Merluza común Artesanal'!L477</f>
        <v>0</v>
      </c>
      <c r="N506" s="350" t="str">
        <f>+'Merluza común Artesanal'!M477</f>
        <v>-</v>
      </c>
      <c r="O506" s="504">
        <f>Resumen_año!$C$5</f>
        <v>43868</v>
      </c>
      <c r="P506" s="365">
        <v>2019</v>
      </c>
    </row>
    <row r="507" spans="1:16" ht="15.75" customHeight="1">
      <c r="A507" s="371" t="s">
        <v>90</v>
      </c>
      <c r="B507" s="371" t="s">
        <v>91</v>
      </c>
      <c r="C507" s="371" t="s">
        <v>113</v>
      </c>
      <c r="D507" s="368" t="s">
        <v>434</v>
      </c>
      <c r="E507" s="368" t="str">
        <f>+'Merluza común Artesanal'!E475</f>
        <v>WALPA VI (RPA 964547)</v>
      </c>
      <c r="F507" s="371" t="s">
        <v>101</v>
      </c>
      <c r="G507" s="371" t="s">
        <v>98</v>
      </c>
      <c r="H507" s="374">
        <f>+'Merluza común Artesanal'!N476</f>
        <v>0</v>
      </c>
      <c r="I507" s="374">
        <f>+'Merluza común Artesanal'!O476</f>
        <v>0</v>
      </c>
      <c r="J507" s="374">
        <f>+'Merluza común Artesanal'!P476</f>
        <v>0</v>
      </c>
      <c r="K507" s="374">
        <f>+'Merluza común Artesanal'!Q476</f>
        <v>0</v>
      </c>
      <c r="L507" s="374" t="e">
        <f>+'Merluza común Artesanal'!R476</f>
        <v>#DIV/0!</v>
      </c>
      <c r="M507" s="362" t="e">
        <f>+'Merluza común Artesanal'!S476</f>
        <v>#DIV/0!</v>
      </c>
      <c r="N507" s="349" t="s">
        <v>262</v>
      </c>
      <c r="O507" s="504">
        <f>Resumen_año!$C$5</f>
        <v>43868</v>
      </c>
      <c r="P507" s="365">
        <v>2019</v>
      </c>
    </row>
    <row r="508" spans="1:16" ht="15.75" customHeight="1">
      <c r="A508" s="371" t="s">
        <v>90</v>
      </c>
      <c r="B508" s="371" t="s">
        <v>91</v>
      </c>
      <c r="C508" s="371" t="s">
        <v>113</v>
      </c>
      <c r="D508" s="368" t="s">
        <v>434</v>
      </c>
      <c r="E508" s="368" t="str">
        <f>+'Merluza común Artesanal'!E478</f>
        <v>YO SERGIO IV (RPA 967419)</v>
      </c>
      <c r="F508" s="371" t="s">
        <v>101</v>
      </c>
      <c r="G508" s="371" t="s">
        <v>96</v>
      </c>
      <c r="H508" s="374">
        <f>+'Merluza común Artesanal'!G479</f>
        <v>4.3979999999999997</v>
      </c>
      <c r="I508" s="374">
        <f>+'Merluza común Artesanal'!H479</f>
        <v>0</v>
      </c>
      <c r="J508" s="374">
        <f>+'Merluza común Artesanal'!I479</f>
        <v>3.7249999999999996</v>
      </c>
      <c r="K508" s="374">
        <f>+'Merluza común Artesanal'!J479</f>
        <v>0</v>
      </c>
      <c r="L508" s="374">
        <f>+'Merluza común Artesanal'!K479</f>
        <v>3.7249999999999996</v>
      </c>
      <c r="M508" s="362">
        <f>+'Merluza común Artesanal'!L479</f>
        <v>0</v>
      </c>
      <c r="N508" s="350" t="str">
        <f>+'Merluza común Artesanal'!M479</f>
        <v>-</v>
      </c>
      <c r="O508" s="504">
        <f>Resumen_año!$C$5</f>
        <v>43868</v>
      </c>
      <c r="P508" s="365">
        <v>2019</v>
      </c>
    </row>
    <row r="509" spans="1:16" ht="15.75" customHeight="1">
      <c r="A509" s="371" t="s">
        <v>90</v>
      </c>
      <c r="B509" s="371" t="s">
        <v>91</v>
      </c>
      <c r="C509" s="371" t="s">
        <v>113</v>
      </c>
      <c r="D509" s="368" t="s">
        <v>434</v>
      </c>
      <c r="E509" s="368" t="str">
        <f>+'Merluza común Artesanal'!E478</f>
        <v>YO SERGIO IV (RPA 967419)</v>
      </c>
      <c r="F509" s="371" t="s">
        <v>97</v>
      </c>
      <c r="G509" s="371" t="s">
        <v>98</v>
      </c>
      <c r="H509" s="374">
        <f>+'Merluza común Artesanal'!G480</f>
        <v>5.3360000000000003</v>
      </c>
      <c r="I509" s="374">
        <f>+'Merluza común Artesanal'!H480</f>
        <v>0</v>
      </c>
      <c r="J509" s="374">
        <f>+'Merluza común Artesanal'!I480</f>
        <v>9.0609999999999999</v>
      </c>
      <c r="K509" s="374">
        <f>+'Merluza común Artesanal'!J480</f>
        <v>0</v>
      </c>
      <c r="L509" s="374">
        <f>+'Merluza común Artesanal'!K480</f>
        <v>9.0609999999999999</v>
      </c>
      <c r="M509" s="362">
        <f>+'Merluza común Artesanal'!L480</f>
        <v>0</v>
      </c>
      <c r="N509" s="350" t="str">
        <f>+'Merluza común Artesanal'!M480</f>
        <v>-</v>
      </c>
      <c r="O509" s="504">
        <f>Resumen_año!$C$5</f>
        <v>43868</v>
      </c>
      <c r="P509" s="365">
        <v>2019</v>
      </c>
    </row>
    <row r="510" spans="1:16" ht="15.75" customHeight="1">
      <c r="A510" s="371" t="s">
        <v>90</v>
      </c>
      <c r="B510" s="371" t="s">
        <v>91</v>
      </c>
      <c r="C510" s="371" t="s">
        <v>113</v>
      </c>
      <c r="D510" s="368" t="s">
        <v>434</v>
      </c>
      <c r="E510" s="368" t="str">
        <f>+'Merluza común Artesanal'!E478</f>
        <v>YO SERGIO IV (RPA 967419)</v>
      </c>
      <c r="F510" s="371" t="s">
        <v>101</v>
      </c>
      <c r="G510" s="371" t="s">
        <v>98</v>
      </c>
      <c r="H510" s="374">
        <f>+'Merluza común Artesanal'!N479</f>
        <v>0</v>
      </c>
      <c r="I510" s="374">
        <f>+'Merluza común Artesanal'!O479</f>
        <v>0</v>
      </c>
      <c r="J510" s="374">
        <f>+'Merluza común Artesanal'!P479</f>
        <v>0</v>
      </c>
      <c r="K510" s="374">
        <f>+'Merluza común Artesanal'!Q479</f>
        <v>0</v>
      </c>
      <c r="L510" s="374" t="e">
        <f>+'Merluza común Artesanal'!R479</f>
        <v>#DIV/0!</v>
      </c>
      <c r="M510" s="362" t="e">
        <f>+'Merluza común Artesanal'!S479</f>
        <v>#DIV/0!</v>
      </c>
      <c r="N510" s="349" t="s">
        <v>262</v>
      </c>
      <c r="O510" s="504">
        <f>Resumen_año!$C$5</f>
        <v>43868</v>
      </c>
      <c r="P510" s="365">
        <v>2019</v>
      </c>
    </row>
    <row r="511" spans="1:16" ht="15.75" customHeight="1">
      <c r="A511" s="371" t="s">
        <v>90</v>
      </c>
      <c r="B511" s="371" t="s">
        <v>91</v>
      </c>
      <c r="C511" s="371" t="s">
        <v>113</v>
      </c>
      <c r="D511" s="368" t="s">
        <v>107</v>
      </c>
      <c r="E511" s="368" t="e">
        <f>+'Merluza común Artesanal'!#REF!</f>
        <v>#REF!</v>
      </c>
      <c r="F511" s="371" t="s">
        <v>95</v>
      </c>
      <c r="G511" s="371" t="s">
        <v>100</v>
      </c>
      <c r="H511" s="374">
        <f>'Merluza común Artesanal'!G481</f>
        <v>0.93899999999999995</v>
      </c>
      <c r="I511" s="374">
        <f>'Merluza común Artesanal'!H481</f>
        <v>0</v>
      </c>
      <c r="J511" s="374">
        <f>'Merluza común Artesanal'!I481</f>
        <v>0.93899999999999995</v>
      </c>
      <c r="K511" s="374">
        <f>'Merluza común Artesanal'!J481</f>
        <v>0.39200000000000002</v>
      </c>
      <c r="L511" s="374">
        <f>'Merluza común Artesanal'!K481</f>
        <v>0.54699999999999993</v>
      </c>
      <c r="M511" s="362">
        <f>'Merluza común Artesanal'!L481</f>
        <v>0.41746538871139516</v>
      </c>
      <c r="N511" s="350" t="str">
        <f>'Merluza común Artesanal'!M481</f>
        <v>-</v>
      </c>
      <c r="O511" s="504">
        <f>Resumen_año!$C$5</f>
        <v>43868</v>
      </c>
      <c r="P511" s="365">
        <v>2019</v>
      </c>
    </row>
    <row r="512" spans="1:16" ht="15.75" customHeight="1">
      <c r="A512" s="371" t="s">
        <v>90</v>
      </c>
      <c r="B512" s="371" t="s">
        <v>91</v>
      </c>
      <c r="C512" s="371" t="s">
        <v>113</v>
      </c>
      <c r="D512" s="368" t="s">
        <v>434</v>
      </c>
      <c r="E512" s="368" t="str">
        <f>+'Merluza común Artesanal'!E481</f>
        <v>COSTA BRAVA IV (RPA 966736)</v>
      </c>
      <c r="F512" s="371" t="s">
        <v>101</v>
      </c>
      <c r="G512" s="371" t="s">
        <v>96</v>
      </c>
      <c r="H512" s="374">
        <f>+'Merluza común Artesanal'!G482</f>
        <v>4.3970000000000002</v>
      </c>
      <c r="I512" s="374">
        <f>+'Merluza común Artesanal'!H482</f>
        <v>0</v>
      </c>
      <c r="J512" s="374">
        <f>+'Merluza común Artesanal'!I482</f>
        <v>4.944</v>
      </c>
      <c r="K512" s="374">
        <f>+'Merluza común Artesanal'!J482</f>
        <v>0</v>
      </c>
      <c r="L512" s="374">
        <f>+'Merluza común Artesanal'!K482</f>
        <v>4.944</v>
      </c>
      <c r="M512" s="362">
        <f>+'Merluza común Artesanal'!L482</f>
        <v>0</v>
      </c>
      <c r="N512" s="350" t="str">
        <f>+'Merluza común Artesanal'!M482</f>
        <v>-</v>
      </c>
      <c r="O512" s="504">
        <f>Resumen_año!$C$5</f>
        <v>43868</v>
      </c>
      <c r="P512" s="365">
        <v>2019</v>
      </c>
    </row>
    <row r="513" spans="1:16" ht="15.75" customHeight="1">
      <c r="A513" s="371" t="s">
        <v>90</v>
      </c>
      <c r="B513" s="371" t="s">
        <v>91</v>
      </c>
      <c r="C513" s="371" t="s">
        <v>113</v>
      </c>
      <c r="D513" s="368" t="s">
        <v>434</v>
      </c>
      <c r="E513" s="368" t="str">
        <f>+'Merluza común Artesanal'!E481</f>
        <v>COSTA BRAVA IV (RPA 966736)</v>
      </c>
      <c r="F513" s="371" t="s">
        <v>97</v>
      </c>
      <c r="G513" s="371" t="s">
        <v>98</v>
      </c>
      <c r="H513" s="374">
        <f>+'Merluza común Artesanal'!G483</f>
        <v>5.3360000000000003</v>
      </c>
      <c r="I513" s="374">
        <f>+'Merluza común Artesanal'!H483</f>
        <v>0</v>
      </c>
      <c r="J513" s="374">
        <f>+'Merluza común Artesanal'!I483</f>
        <v>10.280000000000001</v>
      </c>
      <c r="K513" s="374">
        <f>+'Merluza común Artesanal'!J483</f>
        <v>0</v>
      </c>
      <c r="L513" s="374">
        <f>+'Merluza común Artesanal'!K483</f>
        <v>10.280000000000001</v>
      </c>
      <c r="M513" s="362">
        <f>+'Merluza común Artesanal'!L483</f>
        <v>0</v>
      </c>
      <c r="N513" s="350" t="str">
        <f>+'Merluza común Artesanal'!M483</f>
        <v>-</v>
      </c>
      <c r="O513" s="504">
        <f>Resumen_año!$C$5</f>
        <v>43868</v>
      </c>
      <c r="P513" s="365">
        <v>2019</v>
      </c>
    </row>
    <row r="514" spans="1:16" ht="15.75" customHeight="1">
      <c r="A514" s="371" t="s">
        <v>90</v>
      </c>
      <c r="B514" s="371" t="s">
        <v>91</v>
      </c>
      <c r="C514" s="371" t="s">
        <v>113</v>
      </c>
      <c r="D514" s="368" t="s">
        <v>434</v>
      </c>
      <c r="E514" s="368" t="str">
        <f>+'Merluza común Artesanal'!E481</f>
        <v>COSTA BRAVA IV (RPA 966736)</v>
      </c>
      <c r="F514" s="371" t="s">
        <v>101</v>
      </c>
      <c r="G514" s="371" t="s">
        <v>98</v>
      </c>
      <c r="H514" s="374">
        <f>+'Merluza común Artesanal'!N482</f>
        <v>0</v>
      </c>
      <c r="I514" s="374">
        <f>+'Merluza común Artesanal'!O482</f>
        <v>0</v>
      </c>
      <c r="J514" s="374">
        <f>+'Merluza común Artesanal'!P482</f>
        <v>0</v>
      </c>
      <c r="K514" s="374">
        <f>+'Merluza común Artesanal'!Q482</f>
        <v>0</v>
      </c>
      <c r="L514" s="374" t="e">
        <f>+'Merluza común Artesanal'!R482</f>
        <v>#DIV/0!</v>
      </c>
      <c r="M514" s="362" t="e">
        <f>+'Merluza común Artesanal'!S482</f>
        <v>#DIV/0!</v>
      </c>
      <c r="N514" s="348" t="s">
        <v>262</v>
      </c>
      <c r="O514" s="504">
        <f>Resumen_año!$C$5</f>
        <v>43868</v>
      </c>
      <c r="P514" s="365">
        <v>2019</v>
      </c>
    </row>
    <row r="515" spans="1:16" ht="15.75" customHeight="1">
      <c r="A515" s="371" t="s">
        <v>90</v>
      </c>
      <c r="B515" s="371" t="s">
        <v>91</v>
      </c>
      <c r="C515" s="371" t="s">
        <v>113</v>
      </c>
      <c r="D515" s="368" t="s">
        <v>434</v>
      </c>
      <c r="E515" s="368" t="str">
        <f>+'Merluza común Artesanal'!E484</f>
        <v>DELFIN VIII (RPA 966792)</v>
      </c>
      <c r="F515" s="371" t="s">
        <v>101</v>
      </c>
      <c r="G515" s="371" t="s">
        <v>96</v>
      </c>
      <c r="H515" s="374">
        <f>+'Merluza común Artesanal'!G485</f>
        <v>4.3970000000000002</v>
      </c>
      <c r="I515" s="374">
        <f>+'Merluza común Artesanal'!H485</f>
        <v>0</v>
      </c>
      <c r="J515" s="374">
        <f>+'Merluza común Artesanal'!I485</f>
        <v>4.1210000000000004</v>
      </c>
      <c r="K515" s="374">
        <f>+'Merluza común Artesanal'!J485</f>
        <v>0</v>
      </c>
      <c r="L515" s="374">
        <f>+'Merluza común Artesanal'!K485</f>
        <v>4.1210000000000004</v>
      </c>
      <c r="M515" s="362">
        <f>+'Merluza común Artesanal'!L485</f>
        <v>0</v>
      </c>
      <c r="N515" s="350" t="str">
        <f>+'Merluza común Artesanal'!M485</f>
        <v>-</v>
      </c>
      <c r="O515" s="504">
        <f>Resumen_año!$C$5</f>
        <v>43868</v>
      </c>
      <c r="P515" s="365">
        <v>2019</v>
      </c>
    </row>
    <row r="516" spans="1:16" ht="15.75" customHeight="1">
      <c r="A516" s="371" t="s">
        <v>90</v>
      </c>
      <c r="B516" s="371" t="s">
        <v>91</v>
      </c>
      <c r="C516" s="371" t="s">
        <v>113</v>
      </c>
      <c r="D516" s="368" t="s">
        <v>434</v>
      </c>
      <c r="E516" s="368" t="str">
        <f>+'Merluza común Artesanal'!E484</f>
        <v>DELFIN VIII (RPA 966792)</v>
      </c>
      <c r="F516" s="371" t="s">
        <v>97</v>
      </c>
      <c r="G516" s="371" t="s">
        <v>98</v>
      </c>
      <c r="H516" s="374">
        <f>+'Merluza común Artesanal'!G486</f>
        <v>5.3360000000000003</v>
      </c>
      <c r="I516" s="374">
        <f>+'Merluza común Artesanal'!H486</f>
        <v>0</v>
      </c>
      <c r="J516" s="374">
        <f>+'Merluza común Artesanal'!I486</f>
        <v>9.4570000000000007</v>
      </c>
      <c r="K516" s="374">
        <f>+'Merluza común Artesanal'!J486</f>
        <v>0</v>
      </c>
      <c r="L516" s="374">
        <f>+'Merluza común Artesanal'!K486</f>
        <v>9.4570000000000007</v>
      </c>
      <c r="M516" s="362">
        <f>+'Merluza común Artesanal'!L486</f>
        <v>0</v>
      </c>
      <c r="N516" s="350" t="str">
        <f>+'Merluza común Artesanal'!M486</f>
        <v>-</v>
      </c>
      <c r="O516" s="504">
        <f>Resumen_año!$C$5</f>
        <v>43868</v>
      </c>
      <c r="P516" s="365">
        <v>2019</v>
      </c>
    </row>
    <row r="517" spans="1:16" ht="15.75" customHeight="1">
      <c r="A517" s="371" t="s">
        <v>90</v>
      </c>
      <c r="B517" s="371" t="s">
        <v>91</v>
      </c>
      <c r="C517" s="371" t="s">
        <v>113</v>
      </c>
      <c r="D517" s="368" t="s">
        <v>434</v>
      </c>
      <c r="E517" s="368" t="str">
        <f>+'Merluza común Artesanal'!E484</f>
        <v>DELFIN VIII (RPA 966792)</v>
      </c>
      <c r="F517" s="371" t="s">
        <v>101</v>
      </c>
      <c r="G517" s="371" t="s">
        <v>98</v>
      </c>
      <c r="H517" s="374">
        <f>+'Merluza común Artesanal'!N485</f>
        <v>0</v>
      </c>
      <c r="I517" s="374">
        <f>+'Merluza común Artesanal'!O485</f>
        <v>0</v>
      </c>
      <c r="J517" s="374">
        <f>+'Merluza común Artesanal'!P485</f>
        <v>0</v>
      </c>
      <c r="K517" s="374">
        <f>+'Merluza común Artesanal'!Q485</f>
        <v>0</v>
      </c>
      <c r="L517" s="374" t="e">
        <f>+'Merluza común Artesanal'!R485</f>
        <v>#DIV/0!</v>
      </c>
      <c r="M517" s="362" t="e">
        <f>+'Merluza común Artesanal'!S485</f>
        <v>#DIV/0!</v>
      </c>
      <c r="N517" s="349" t="s">
        <v>262</v>
      </c>
      <c r="O517" s="504">
        <f>Resumen_año!$C$5</f>
        <v>43868</v>
      </c>
      <c r="P517" s="365">
        <v>2019</v>
      </c>
    </row>
    <row r="518" spans="1:16" ht="15.75" customHeight="1">
      <c r="A518" s="371" t="s">
        <v>90</v>
      </c>
      <c r="B518" s="371" t="s">
        <v>91</v>
      </c>
      <c r="C518" s="371" t="s">
        <v>113</v>
      </c>
      <c r="D518" s="368" t="s">
        <v>434</v>
      </c>
      <c r="E518" s="368" t="str">
        <f>+'Merluza común Artesanal'!E487</f>
        <v>EL SOLITARIO IV (RPA 960371)</v>
      </c>
      <c r="F518" s="371" t="s">
        <v>101</v>
      </c>
      <c r="G518" s="371" t="s">
        <v>96</v>
      </c>
      <c r="H518" s="374">
        <f>+'Merluza común Artesanal'!G488</f>
        <v>4.3970000000000002</v>
      </c>
      <c r="I518" s="374">
        <f>+'Merluza común Artesanal'!H488</f>
        <v>0</v>
      </c>
      <c r="J518" s="374">
        <f>+'Merluza común Artesanal'!I488</f>
        <v>4.8360000000000003</v>
      </c>
      <c r="K518" s="374">
        <f>+'Merluza común Artesanal'!J488</f>
        <v>0</v>
      </c>
      <c r="L518" s="374">
        <f>+'Merluza común Artesanal'!K488</f>
        <v>4.8360000000000003</v>
      </c>
      <c r="M518" s="362">
        <f>+'Merluza común Artesanal'!L488</f>
        <v>0</v>
      </c>
      <c r="N518" s="350" t="str">
        <f>+'Merluza común Artesanal'!M488</f>
        <v>-</v>
      </c>
      <c r="O518" s="504">
        <f>Resumen_año!$C$5</f>
        <v>43868</v>
      </c>
      <c r="P518" s="365">
        <v>2019</v>
      </c>
    </row>
    <row r="519" spans="1:16" ht="15.75" customHeight="1">
      <c r="A519" s="371" t="s">
        <v>90</v>
      </c>
      <c r="B519" s="371" t="s">
        <v>91</v>
      </c>
      <c r="C519" s="371" t="s">
        <v>113</v>
      </c>
      <c r="D519" s="368" t="s">
        <v>434</v>
      </c>
      <c r="E519" s="368" t="str">
        <f>+'Merluza común Artesanal'!E487</f>
        <v>EL SOLITARIO IV (RPA 960371)</v>
      </c>
      <c r="F519" s="371" t="s">
        <v>97</v>
      </c>
      <c r="G519" s="371" t="s">
        <v>98</v>
      </c>
      <c r="H519" s="374">
        <f>+'Merluza común Artesanal'!G489</f>
        <v>5.3360000000000003</v>
      </c>
      <c r="I519" s="374">
        <f>+'Merluza común Artesanal'!H489</f>
        <v>0</v>
      </c>
      <c r="J519" s="374">
        <f>+'Merluza común Artesanal'!I489</f>
        <v>10.172000000000001</v>
      </c>
      <c r="K519" s="374">
        <f>+'Merluza común Artesanal'!J489</f>
        <v>0</v>
      </c>
      <c r="L519" s="374">
        <f>+'Merluza común Artesanal'!K489</f>
        <v>10.172000000000001</v>
      </c>
      <c r="M519" s="362">
        <f>+'Merluza común Artesanal'!L489</f>
        <v>0</v>
      </c>
      <c r="N519" s="350" t="str">
        <f>+'Merluza común Artesanal'!M489</f>
        <v>-</v>
      </c>
      <c r="O519" s="504">
        <f>Resumen_año!$C$5</f>
        <v>43868</v>
      </c>
      <c r="P519" s="365">
        <v>2019</v>
      </c>
    </row>
    <row r="520" spans="1:16" ht="15.75" customHeight="1">
      <c r="A520" s="371" t="s">
        <v>90</v>
      </c>
      <c r="B520" s="371" t="s">
        <v>91</v>
      </c>
      <c r="C520" s="371" t="s">
        <v>113</v>
      </c>
      <c r="D520" s="368" t="s">
        <v>434</v>
      </c>
      <c r="E520" s="368" t="str">
        <f>+'Merluza común Artesanal'!E487</f>
        <v>EL SOLITARIO IV (RPA 960371)</v>
      </c>
      <c r="F520" s="371" t="s">
        <v>101</v>
      </c>
      <c r="G520" s="371" t="s">
        <v>98</v>
      </c>
      <c r="H520" s="374">
        <f>+'Merluza común Artesanal'!N488</f>
        <v>0</v>
      </c>
      <c r="I520" s="374">
        <f>+'Merluza común Artesanal'!O488</f>
        <v>0</v>
      </c>
      <c r="J520" s="374">
        <f>+'Merluza común Artesanal'!P488</f>
        <v>0</v>
      </c>
      <c r="K520" s="374">
        <f>+'Merluza común Artesanal'!Q488</f>
        <v>0</v>
      </c>
      <c r="L520" s="374" t="e">
        <f>+'Merluza común Artesanal'!R488</f>
        <v>#DIV/0!</v>
      </c>
      <c r="M520" s="362" t="e">
        <f>+'Merluza común Artesanal'!S488</f>
        <v>#DIV/0!</v>
      </c>
      <c r="N520" s="349" t="s">
        <v>262</v>
      </c>
      <c r="O520" s="504">
        <f>Resumen_año!$C$5</f>
        <v>43868</v>
      </c>
      <c r="P520" s="365">
        <v>2019</v>
      </c>
    </row>
    <row r="521" spans="1:16" ht="15.75" customHeight="1">
      <c r="A521" s="371" t="s">
        <v>90</v>
      </c>
      <c r="B521" s="371" t="s">
        <v>91</v>
      </c>
      <c r="C521" s="371" t="s">
        <v>113</v>
      </c>
      <c r="D521" s="368" t="s">
        <v>434</v>
      </c>
      <c r="E521" s="368" t="str">
        <f>+'Merluza común Artesanal'!E490</f>
        <v>GOLIATH IV (RPA 967024)</v>
      </c>
      <c r="F521" s="371" t="s">
        <v>101</v>
      </c>
      <c r="G521" s="371" t="s">
        <v>96</v>
      </c>
      <c r="H521" s="374">
        <f>+'Merluza común Artesanal'!G491</f>
        <v>4.3979999999999997</v>
      </c>
      <c r="I521" s="374">
        <f>+'Merluza común Artesanal'!H491</f>
        <v>0</v>
      </c>
      <c r="J521" s="374">
        <f>+'Merluza común Artesanal'!I491</f>
        <v>4.9859999999999998</v>
      </c>
      <c r="K521" s="374">
        <f>+'Merluza común Artesanal'!J491</f>
        <v>0</v>
      </c>
      <c r="L521" s="374">
        <f>+'Merluza común Artesanal'!K491</f>
        <v>4.9859999999999998</v>
      </c>
      <c r="M521" s="362">
        <f>+'Merluza común Artesanal'!L491</f>
        <v>0</v>
      </c>
      <c r="N521" s="350" t="str">
        <f>+'Merluza común Artesanal'!M491</f>
        <v>-</v>
      </c>
      <c r="O521" s="504">
        <f>Resumen_año!$C$5</f>
        <v>43868</v>
      </c>
      <c r="P521" s="365">
        <v>2019</v>
      </c>
    </row>
    <row r="522" spans="1:16" ht="15.75" customHeight="1">
      <c r="A522" s="371" t="s">
        <v>90</v>
      </c>
      <c r="B522" s="371" t="s">
        <v>91</v>
      </c>
      <c r="C522" s="371" t="s">
        <v>113</v>
      </c>
      <c r="D522" s="368" t="s">
        <v>434</v>
      </c>
      <c r="E522" s="368" t="str">
        <f>+'Merluza común Artesanal'!E490</f>
        <v>GOLIATH IV (RPA 967024)</v>
      </c>
      <c r="F522" s="371" t="s">
        <v>97</v>
      </c>
      <c r="G522" s="371" t="s">
        <v>98</v>
      </c>
      <c r="H522" s="374">
        <f>+'Merluza común Artesanal'!G492</f>
        <v>5.3369999999999997</v>
      </c>
      <c r="I522" s="374">
        <f>+'Merluza común Artesanal'!H492</f>
        <v>0</v>
      </c>
      <c r="J522" s="374">
        <f>+'Merluza común Artesanal'!I492</f>
        <v>10.323</v>
      </c>
      <c r="K522" s="374">
        <f>+'Merluza común Artesanal'!J492</f>
        <v>0</v>
      </c>
      <c r="L522" s="374">
        <f>+'Merluza común Artesanal'!K492</f>
        <v>10.323</v>
      </c>
      <c r="M522" s="362">
        <f>+'Merluza común Artesanal'!L492</f>
        <v>0</v>
      </c>
      <c r="N522" s="350" t="str">
        <f>+'Merluza común Artesanal'!M492</f>
        <v>-</v>
      </c>
      <c r="O522" s="504">
        <f>Resumen_año!$C$5</f>
        <v>43868</v>
      </c>
      <c r="P522" s="365">
        <v>2019</v>
      </c>
    </row>
    <row r="523" spans="1:16" ht="15.75" customHeight="1">
      <c r="A523" s="371" t="s">
        <v>90</v>
      </c>
      <c r="B523" s="371" t="s">
        <v>91</v>
      </c>
      <c r="C523" s="371" t="s">
        <v>113</v>
      </c>
      <c r="D523" s="368" t="s">
        <v>434</v>
      </c>
      <c r="E523" s="368" t="str">
        <f>+'Merluza común Artesanal'!E490</f>
        <v>GOLIATH IV (RPA 967024)</v>
      </c>
      <c r="F523" s="371" t="s">
        <v>101</v>
      </c>
      <c r="G523" s="371" t="s">
        <v>98</v>
      </c>
      <c r="H523" s="374">
        <f>+'Merluza común Artesanal'!N491</f>
        <v>0</v>
      </c>
      <c r="I523" s="374">
        <f>+'Merluza común Artesanal'!O491</f>
        <v>0</v>
      </c>
      <c r="J523" s="374">
        <f>+'Merluza común Artesanal'!P491</f>
        <v>0</v>
      </c>
      <c r="K523" s="374">
        <f>+'Merluza común Artesanal'!Q491</f>
        <v>0</v>
      </c>
      <c r="L523" s="374" t="e">
        <f>+'Merluza común Artesanal'!R491</f>
        <v>#DIV/0!</v>
      </c>
      <c r="M523" s="362" t="e">
        <f>+'Merluza común Artesanal'!S491</f>
        <v>#DIV/0!</v>
      </c>
      <c r="N523" s="349" t="s">
        <v>262</v>
      </c>
      <c r="O523" s="504">
        <f>Resumen_año!$C$5</f>
        <v>43868</v>
      </c>
      <c r="P523" s="365">
        <v>2019</v>
      </c>
    </row>
    <row r="524" spans="1:16" ht="15.75" customHeight="1">
      <c r="A524" s="371" t="s">
        <v>90</v>
      </c>
      <c r="B524" s="371" t="s">
        <v>91</v>
      </c>
      <c r="C524" s="371" t="s">
        <v>113</v>
      </c>
      <c r="D524" s="368" t="s">
        <v>434</v>
      </c>
      <c r="E524" s="368" t="str">
        <f>+'Merluza común Artesanal'!E493</f>
        <v>JESUS VI (RPA 966043)</v>
      </c>
      <c r="F524" s="371" t="s">
        <v>101</v>
      </c>
      <c r="G524" s="371" t="s">
        <v>96</v>
      </c>
      <c r="H524" s="374">
        <f>+'Merluza común Artesanal'!G494</f>
        <v>4.3970000000000002</v>
      </c>
      <c r="I524" s="374">
        <f>+'Merluza común Artesanal'!H494</f>
        <v>0</v>
      </c>
      <c r="J524" s="374">
        <f>+'Merluza común Artesanal'!I494</f>
        <v>3.9330000000000003</v>
      </c>
      <c r="K524" s="374">
        <f>+'Merluza común Artesanal'!J494</f>
        <v>0</v>
      </c>
      <c r="L524" s="374">
        <f>+'Merluza común Artesanal'!K494</f>
        <v>3.9330000000000003</v>
      </c>
      <c r="M524" s="362">
        <f>+'Merluza común Artesanal'!L494</f>
        <v>0</v>
      </c>
      <c r="N524" s="350" t="str">
        <f>+'Merluza común Artesanal'!M494</f>
        <v>-</v>
      </c>
      <c r="O524" s="504">
        <f>Resumen_año!$C$5</f>
        <v>43868</v>
      </c>
      <c r="P524" s="365">
        <v>2019</v>
      </c>
    </row>
    <row r="525" spans="1:16" ht="15.75" customHeight="1">
      <c r="A525" s="371" t="s">
        <v>90</v>
      </c>
      <c r="B525" s="371" t="s">
        <v>91</v>
      </c>
      <c r="C525" s="371" t="s">
        <v>113</v>
      </c>
      <c r="D525" s="368" t="s">
        <v>434</v>
      </c>
      <c r="E525" s="368" t="str">
        <f>+'Merluza común Artesanal'!E493</f>
        <v>JESUS VI (RPA 966043)</v>
      </c>
      <c r="F525" s="371" t="s">
        <v>97</v>
      </c>
      <c r="G525" s="371" t="s">
        <v>98</v>
      </c>
      <c r="H525" s="374">
        <f>+'Merluza común Artesanal'!G495</f>
        <v>5.3360000000000003</v>
      </c>
      <c r="I525" s="374">
        <f>+'Merluza común Artesanal'!H495</f>
        <v>0</v>
      </c>
      <c r="J525" s="374">
        <f>+'Merluza común Artesanal'!I495</f>
        <v>9.2690000000000001</v>
      </c>
      <c r="K525" s="374">
        <f>+'Merluza común Artesanal'!J495</f>
        <v>0</v>
      </c>
      <c r="L525" s="374">
        <f>+'Merluza común Artesanal'!K495</f>
        <v>9.2690000000000001</v>
      </c>
      <c r="M525" s="362">
        <f>+'Merluza común Artesanal'!L495</f>
        <v>0</v>
      </c>
      <c r="N525" s="350" t="str">
        <f>+'Merluza común Artesanal'!M495</f>
        <v>-</v>
      </c>
      <c r="O525" s="504">
        <f>Resumen_año!$C$5</f>
        <v>43868</v>
      </c>
      <c r="P525" s="365">
        <v>2019</v>
      </c>
    </row>
    <row r="526" spans="1:16" ht="15.75" customHeight="1">
      <c r="A526" s="371" t="s">
        <v>90</v>
      </c>
      <c r="B526" s="371" t="s">
        <v>91</v>
      </c>
      <c r="C526" s="371" t="s">
        <v>113</v>
      </c>
      <c r="D526" s="368" t="s">
        <v>434</v>
      </c>
      <c r="E526" s="368" t="str">
        <f>+'Merluza común Artesanal'!E493</f>
        <v>JESUS VI (RPA 966043)</v>
      </c>
      <c r="F526" s="371" t="s">
        <v>101</v>
      </c>
      <c r="G526" s="371" t="s">
        <v>98</v>
      </c>
      <c r="H526" s="374">
        <f>+'Merluza común Artesanal'!N494</f>
        <v>0</v>
      </c>
      <c r="I526" s="374">
        <f>+'Merluza común Artesanal'!O494</f>
        <v>0</v>
      </c>
      <c r="J526" s="374">
        <f>+'Merluza común Artesanal'!P494</f>
        <v>0</v>
      </c>
      <c r="K526" s="374">
        <f>+'Merluza común Artesanal'!Q494</f>
        <v>0</v>
      </c>
      <c r="L526" s="374" t="e">
        <f>+'Merluza común Artesanal'!R494</f>
        <v>#DIV/0!</v>
      </c>
      <c r="M526" s="362" t="e">
        <f>+'Merluza común Artesanal'!S494</f>
        <v>#DIV/0!</v>
      </c>
      <c r="N526" s="349" t="s">
        <v>262</v>
      </c>
      <c r="O526" s="504">
        <f>Resumen_año!$C$5</f>
        <v>43868</v>
      </c>
      <c r="P526" s="365">
        <v>2019</v>
      </c>
    </row>
    <row r="527" spans="1:16" ht="15.75" customHeight="1">
      <c r="A527" s="371" t="s">
        <v>90</v>
      </c>
      <c r="B527" s="371" t="s">
        <v>91</v>
      </c>
      <c r="C527" s="371" t="s">
        <v>113</v>
      </c>
      <c r="D527" s="368" t="s">
        <v>434</v>
      </c>
      <c r="E527" s="368" t="str">
        <f>+'Merluza común Artesanal'!E496</f>
        <v>KEVIN III (RPA 967882)</v>
      </c>
      <c r="F527" s="371" t="s">
        <v>101</v>
      </c>
      <c r="G527" s="371" t="s">
        <v>96</v>
      </c>
      <c r="H527" s="374">
        <f>+'Merluza común Artesanal'!G497</f>
        <v>4.3979999999999997</v>
      </c>
      <c r="I527" s="374">
        <f>+'Merluza común Artesanal'!H497</f>
        <v>0</v>
      </c>
      <c r="J527" s="374">
        <f>+'Merluza común Artesanal'!I497</f>
        <v>5.3369999999999997</v>
      </c>
      <c r="K527" s="374">
        <f>+'Merluza común Artesanal'!J497</f>
        <v>0</v>
      </c>
      <c r="L527" s="374">
        <f>+'Merluza común Artesanal'!K497</f>
        <v>5.3369999999999997</v>
      </c>
      <c r="M527" s="362">
        <f>+'Merluza común Artesanal'!L497</f>
        <v>0</v>
      </c>
      <c r="N527" s="350" t="str">
        <f>+'Merluza común Artesanal'!M497</f>
        <v>-</v>
      </c>
      <c r="O527" s="504">
        <f>Resumen_año!$C$5</f>
        <v>43868</v>
      </c>
      <c r="P527" s="365">
        <v>2019</v>
      </c>
    </row>
    <row r="528" spans="1:16" ht="15.75" customHeight="1">
      <c r="A528" s="371" t="s">
        <v>90</v>
      </c>
      <c r="B528" s="371" t="s">
        <v>91</v>
      </c>
      <c r="C528" s="371" t="s">
        <v>113</v>
      </c>
      <c r="D528" s="368" t="s">
        <v>434</v>
      </c>
      <c r="E528" s="368" t="str">
        <f>+'Merluza común Artesanal'!E496</f>
        <v>KEVIN III (RPA 967882)</v>
      </c>
      <c r="F528" s="371" t="s">
        <v>97</v>
      </c>
      <c r="G528" s="371" t="s">
        <v>98</v>
      </c>
      <c r="H528" s="374">
        <f>+'Merluza común Artesanal'!G498</f>
        <v>5.3380000000000001</v>
      </c>
      <c r="I528" s="374">
        <f>+'Merluza común Artesanal'!H498</f>
        <v>0</v>
      </c>
      <c r="J528" s="374">
        <f>+'Merluza común Artesanal'!I498</f>
        <v>10.675000000000001</v>
      </c>
      <c r="K528" s="374">
        <f>+'Merluza común Artesanal'!J498</f>
        <v>0</v>
      </c>
      <c r="L528" s="374">
        <f>+'Merluza común Artesanal'!K498</f>
        <v>10.675000000000001</v>
      </c>
      <c r="M528" s="362">
        <f>+'Merluza común Artesanal'!L498</f>
        <v>0</v>
      </c>
      <c r="N528" s="350" t="str">
        <f>+'Merluza común Artesanal'!M498</f>
        <v>-</v>
      </c>
      <c r="O528" s="504">
        <f>Resumen_año!$C$5</f>
        <v>43868</v>
      </c>
      <c r="P528" s="365">
        <v>2019</v>
      </c>
    </row>
    <row r="529" spans="1:16" ht="15.75" customHeight="1">
      <c r="A529" s="371" t="s">
        <v>90</v>
      </c>
      <c r="B529" s="371" t="s">
        <v>91</v>
      </c>
      <c r="C529" s="371" t="s">
        <v>113</v>
      </c>
      <c r="D529" s="368" t="s">
        <v>434</v>
      </c>
      <c r="E529" s="368" t="str">
        <f>+'Merluza común Artesanal'!E496</f>
        <v>KEVIN III (RPA 967882)</v>
      </c>
      <c r="F529" s="371" t="s">
        <v>101</v>
      </c>
      <c r="G529" s="371" t="s">
        <v>98</v>
      </c>
      <c r="H529" s="374">
        <f>+'Merluza común Artesanal'!N497</f>
        <v>0</v>
      </c>
      <c r="I529" s="374">
        <f>+'Merluza común Artesanal'!O497</f>
        <v>0</v>
      </c>
      <c r="J529" s="374">
        <f>+'Merluza común Artesanal'!P497</f>
        <v>0</v>
      </c>
      <c r="K529" s="374">
        <f>+'Merluza común Artesanal'!Q497</f>
        <v>0</v>
      </c>
      <c r="L529" s="374" t="e">
        <f>+'Merluza común Artesanal'!R497</f>
        <v>#DIV/0!</v>
      </c>
      <c r="M529" s="362" t="e">
        <f>+'Merluza común Artesanal'!S497</f>
        <v>#DIV/0!</v>
      </c>
      <c r="N529" s="349" t="s">
        <v>262</v>
      </c>
      <c r="O529" s="504">
        <f>Resumen_año!$C$5</f>
        <v>43868</v>
      </c>
      <c r="P529" s="365">
        <v>2019</v>
      </c>
    </row>
    <row r="530" spans="1:16" ht="15.75" customHeight="1">
      <c r="A530" s="371" t="s">
        <v>90</v>
      </c>
      <c r="B530" s="371" t="s">
        <v>91</v>
      </c>
      <c r="C530" s="371" t="s">
        <v>113</v>
      </c>
      <c r="D530" s="368" t="s">
        <v>434</v>
      </c>
      <c r="E530" s="368" t="str">
        <f>+'Merluza común Artesanal'!E499</f>
        <v>MAICOL VII (RPA 966081)</v>
      </c>
      <c r="F530" s="371" t="s">
        <v>101</v>
      </c>
      <c r="G530" s="371" t="s">
        <v>96</v>
      </c>
      <c r="H530" s="374">
        <f>+'Merluza común Artesanal'!G500</f>
        <v>4.3970000000000002</v>
      </c>
      <c r="I530" s="374">
        <f>+'Merluza común Artesanal'!H500</f>
        <v>0</v>
      </c>
      <c r="J530" s="374">
        <f>+'Merluza común Artesanal'!I500</f>
        <v>3.7650000000000001</v>
      </c>
      <c r="K530" s="374">
        <f>+'Merluza común Artesanal'!J500</f>
        <v>0</v>
      </c>
      <c r="L530" s="374">
        <f>+'Merluza común Artesanal'!K500</f>
        <v>3.7650000000000001</v>
      </c>
      <c r="M530" s="362">
        <f>+'Merluza común Artesanal'!L500</f>
        <v>0</v>
      </c>
      <c r="N530" s="350" t="str">
        <f>+'Merluza común Artesanal'!M500</f>
        <v>-</v>
      </c>
      <c r="O530" s="504">
        <f>Resumen_año!$C$5</f>
        <v>43868</v>
      </c>
      <c r="P530" s="365">
        <v>2019</v>
      </c>
    </row>
    <row r="531" spans="1:16" ht="15.75" customHeight="1">
      <c r="A531" s="371" t="s">
        <v>90</v>
      </c>
      <c r="B531" s="371" t="s">
        <v>91</v>
      </c>
      <c r="C531" s="371" t="s">
        <v>113</v>
      </c>
      <c r="D531" s="368" t="s">
        <v>434</v>
      </c>
      <c r="E531" s="368" t="str">
        <f>+'Merluza común Artesanal'!E499</f>
        <v>MAICOL VII (RPA 966081)</v>
      </c>
      <c r="F531" s="371" t="s">
        <v>97</v>
      </c>
      <c r="G531" s="371" t="s">
        <v>98</v>
      </c>
      <c r="H531" s="374">
        <f>+'Merluza común Artesanal'!G501</f>
        <v>5.3369999999999997</v>
      </c>
      <c r="I531" s="374">
        <f>+'Merluza común Artesanal'!H501</f>
        <v>0</v>
      </c>
      <c r="J531" s="374">
        <f>+'Merluza común Artesanal'!I501</f>
        <v>9.1020000000000003</v>
      </c>
      <c r="K531" s="374">
        <f>+'Merluza común Artesanal'!J501</f>
        <v>0</v>
      </c>
      <c r="L531" s="374">
        <f>+'Merluza común Artesanal'!K501</f>
        <v>9.1020000000000003</v>
      </c>
      <c r="M531" s="362">
        <f>+'Merluza común Artesanal'!L501</f>
        <v>0</v>
      </c>
      <c r="N531" s="350" t="str">
        <f>+'Merluza común Artesanal'!M501</f>
        <v>-</v>
      </c>
      <c r="O531" s="504">
        <f>Resumen_año!$C$5</f>
        <v>43868</v>
      </c>
      <c r="P531" s="365">
        <v>2019</v>
      </c>
    </row>
    <row r="532" spans="1:16" ht="15.75" customHeight="1">
      <c r="A532" s="371" t="s">
        <v>90</v>
      </c>
      <c r="B532" s="371" t="s">
        <v>91</v>
      </c>
      <c r="C532" s="371" t="s">
        <v>113</v>
      </c>
      <c r="D532" s="368" t="s">
        <v>434</v>
      </c>
      <c r="E532" s="368" t="str">
        <f>+'Merluza común Artesanal'!E499</f>
        <v>MAICOL VII (RPA 966081)</v>
      </c>
      <c r="F532" s="371" t="s">
        <v>101</v>
      </c>
      <c r="G532" s="371" t="s">
        <v>98</v>
      </c>
      <c r="H532" s="374">
        <f>+'Merluza común Artesanal'!N500</f>
        <v>0</v>
      </c>
      <c r="I532" s="374">
        <f>+'Merluza común Artesanal'!O500</f>
        <v>0</v>
      </c>
      <c r="J532" s="374">
        <f>+'Merluza común Artesanal'!P500</f>
        <v>0</v>
      </c>
      <c r="K532" s="374">
        <f>+'Merluza común Artesanal'!Q500</f>
        <v>0</v>
      </c>
      <c r="L532" s="374" t="e">
        <f>+'Merluza común Artesanal'!R500</f>
        <v>#DIV/0!</v>
      </c>
      <c r="M532" s="362" t="e">
        <f>+'Merluza común Artesanal'!S500</f>
        <v>#DIV/0!</v>
      </c>
      <c r="N532" s="349" t="s">
        <v>262</v>
      </c>
      <c r="O532" s="504">
        <f>Resumen_año!$C$5</f>
        <v>43868</v>
      </c>
      <c r="P532" s="365">
        <v>2019</v>
      </c>
    </row>
    <row r="533" spans="1:16" ht="15.75" customHeight="1">
      <c r="A533" s="371" t="s">
        <v>90</v>
      </c>
      <c r="B533" s="371" t="s">
        <v>91</v>
      </c>
      <c r="C533" s="371" t="s">
        <v>113</v>
      </c>
      <c r="D533" s="368" t="s">
        <v>434</v>
      </c>
      <c r="E533" s="368" t="str">
        <f>+'Merluza común Artesanal'!E502</f>
        <v>NORTHWESTERN II (RPA 968205)</v>
      </c>
      <c r="F533" s="371" t="s">
        <v>101</v>
      </c>
      <c r="G533" s="371" t="s">
        <v>96</v>
      </c>
      <c r="H533" s="374">
        <f>+'Merluza común Artesanal'!G503</f>
        <v>4.3979999999999997</v>
      </c>
      <c r="I533" s="374">
        <f>+'Merluza común Artesanal'!H503</f>
        <v>0</v>
      </c>
      <c r="J533" s="374">
        <f>+'Merluza común Artesanal'!I503</f>
        <v>4.6079999999999997</v>
      </c>
      <c r="K533" s="374">
        <f>+'Merluza común Artesanal'!J503</f>
        <v>0</v>
      </c>
      <c r="L533" s="374">
        <f>+'Merluza común Artesanal'!K503</f>
        <v>4.6079999999999997</v>
      </c>
      <c r="M533" s="362">
        <f>+'Merluza común Artesanal'!L503</f>
        <v>0</v>
      </c>
      <c r="N533" s="350" t="str">
        <f>+'Merluza común Artesanal'!M503</f>
        <v>-</v>
      </c>
      <c r="O533" s="504">
        <f>Resumen_año!$C$5</f>
        <v>43868</v>
      </c>
      <c r="P533" s="365">
        <v>2019</v>
      </c>
    </row>
    <row r="534" spans="1:16" ht="15.75" customHeight="1">
      <c r="A534" s="371" t="s">
        <v>90</v>
      </c>
      <c r="B534" s="371" t="s">
        <v>91</v>
      </c>
      <c r="C534" s="371" t="s">
        <v>113</v>
      </c>
      <c r="D534" s="368" t="s">
        <v>434</v>
      </c>
      <c r="E534" s="368" t="str">
        <f>+'Merluza común Artesanal'!E502</f>
        <v>NORTHWESTERN II (RPA 968205)</v>
      </c>
      <c r="F534" s="371" t="s">
        <v>97</v>
      </c>
      <c r="G534" s="371" t="s">
        <v>98</v>
      </c>
      <c r="H534" s="374">
        <f>+'Merluza común Artesanal'!G504</f>
        <v>5.3369999999999997</v>
      </c>
      <c r="I534" s="374">
        <f>+'Merluza común Artesanal'!H504</f>
        <v>0</v>
      </c>
      <c r="J534" s="374">
        <f>+'Merluza común Artesanal'!I504</f>
        <v>9.9450000000000003</v>
      </c>
      <c r="K534" s="374">
        <f>+'Merluza común Artesanal'!J504</f>
        <v>0</v>
      </c>
      <c r="L534" s="374">
        <f>+'Merluza común Artesanal'!K504</f>
        <v>9.9450000000000003</v>
      </c>
      <c r="M534" s="362">
        <f>+'Merluza común Artesanal'!L504</f>
        <v>0</v>
      </c>
      <c r="N534" s="350" t="str">
        <f>+'Merluza común Artesanal'!M504</f>
        <v>-</v>
      </c>
      <c r="O534" s="504">
        <f>Resumen_año!$C$5</f>
        <v>43868</v>
      </c>
      <c r="P534" s="365">
        <v>2019</v>
      </c>
    </row>
    <row r="535" spans="1:16" ht="15.75" customHeight="1">
      <c r="A535" s="371" t="s">
        <v>90</v>
      </c>
      <c r="B535" s="371" t="s">
        <v>91</v>
      </c>
      <c r="C535" s="371" t="s">
        <v>113</v>
      </c>
      <c r="D535" s="368" t="s">
        <v>434</v>
      </c>
      <c r="E535" s="368" t="str">
        <f>+'Merluza común Artesanal'!E502</f>
        <v>NORTHWESTERN II (RPA 968205)</v>
      </c>
      <c r="F535" s="371" t="s">
        <v>101</v>
      </c>
      <c r="G535" s="371" t="s">
        <v>98</v>
      </c>
      <c r="H535" s="374">
        <f>+'Merluza común Artesanal'!N503</f>
        <v>0</v>
      </c>
      <c r="I535" s="374">
        <f>+'Merluza común Artesanal'!O503</f>
        <v>0</v>
      </c>
      <c r="J535" s="374">
        <f>+'Merluza común Artesanal'!P503</f>
        <v>0</v>
      </c>
      <c r="K535" s="374">
        <f>+'Merluza común Artesanal'!Q503</f>
        <v>0</v>
      </c>
      <c r="L535" s="374" t="e">
        <f>+'Merluza común Artesanal'!R503</f>
        <v>#DIV/0!</v>
      </c>
      <c r="M535" s="362" t="e">
        <f>+'Merluza común Artesanal'!S503</f>
        <v>#DIV/0!</v>
      </c>
      <c r="N535" s="349" t="s">
        <v>262</v>
      </c>
      <c r="O535" s="504">
        <f>Resumen_año!$C$5</f>
        <v>43868</v>
      </c>
      <c r="P535" s="365">
        <v>2019</v>
      </c>
    </row>
    <row r="536" spans="1:16" ht="15.75" customHeight="1">
      <c r="A536" s="371" t="s">
        <v>90</v>
      </c>
      <c r="B536" s="371" t="s">
        <v>91</v>
      </c>
      <c r="C536" s="371" t="s">
        <v>113</v>
      </c>
      <c r="D536" s="368" t="s">
        <v>434</v>
      </c>
      <c r="E536" s="368" t="str">
        <f>+'Merluza común Artesanal'!E505</f>
        <v>PATRON DEL MAR I (RPA 965496)</v>
      </c>
      <c r="F536" s="371" t="s">
        <v>101</v>
      </c>
      <c r="G536" s="371" t="s">
        <v>96</v>
      </c>
      <c r="H536" s="374">
        <f>+'Merluza común Artesanal'!G506</f>
        <v>4.3959999999999999</v>
      </c>
      <c r="I536" s="374">
        <f>+'Merluza común Artesanal'!H506</f>
        <v>0</v>
      </c>
      <c r="J536" s="374">
        <f>+'Merluza común Artesanal'!I506</f>
        <v>5.173</v>
      </c>
      <c r="K536" s="374">
        <f>+'Merluza común Artesanal'!J506</f>
        <v>0</v>
      </c>
      <c r="L536" s="374">
        <f>+'Merluza común Artesanal'!K506</f>
        <v>5.173</v>
      </c>
      <c r="M536" s="362">
        <f>+'Merluza común Artesanal'!L506</f>
        <v>0</v>
      </c>
      <c r="N536" s="350" t="str">
        <f>+'Merluza común Artesanal'!M506</f>
        <v>-</v>
      </c>
      <c r="O536" s="504">
        <f>Resumen_año!$C$5</f>
        <v>43868</v>
      </c>
      <c r="P536" s="365">
        <v>2019</v>
      </c>
    </row>
    <row r="537" spans="1:16" ht="15.75" customHeight="1">
      <c r="A537" s="371" t="s">
        <v>90</v>
      </c>
      <c r="B537" s="371" t="s">
        <v>91</v>
      </c>
      <c r="C537" s="371" t="s">
        <v>113</v>
      </c>
      <c r="D537" s="368" t="s">
        <v>434</v>
      </c>
      <c r="E537" s="368" t="str">
        <f>+'Merluza común Artesanal'!E505</f>
        <v>PATRON DEL MAR I (RPA 965496)</v>
      </c>
      <c r="F537" s="371" t="s">
        <v>97</v>
      </c>
      <c r="G537" s="371" t="s">
        <v>98</v>
      </c>
      <c r="H537" s="374">
        <f>+'Merluza común Artesanal'!G507</f>
        <v>5.335</v>
      </c>
      <c r="I537" s="374">
        <f>+'Merluza común Artesanal'!H507</f>
        <v>0</v>
      </c>
      <c r="J537" s="374">
        <f>+'Merluza común Artesanal'!I507</f>
        <v>10.507999999999999</v>
      </c>
      <c r="K537" s="374">
        <f>+'Merluza común Artesanal'!J507</f>
        <v>0</v>
      </c>
      <c r="L537" s="374">
        <f>+'Merluza común Artesanal'!K507</f>
        <v>10.507999999999999</v>
      </c>
      <c r="M537" s="362">
        <f>+'Merluza común Artesanal'!L507</f>
        <v>0</v>
      </c>
      <c r="N537" s="350" t="str">
        <f>+'Merluza común Artesanal'!M507</f>
        <v>-</v>
      </c>
      <c r="O537" s="504">
        <f>Resumen_año!$C$5</f>
        <v>43868</v>
      </c>
      <c r="P537" s="365">
        <v>2019</v>
      </c>
    </row>
    <row r="538" spans="1:16" ht="15.75" customHeight="1">
      <c r="A538" s="371" t="s">
        <v>90</v>
      </c>
      <c r="B538" s="371" t="s">
        <v>91</v>
      </c>
      <c r="C538" s="371" t="s">
        <v>113</v>
      </c>
      <c r="D538" s="368" t="s">
        <v>434</v>
      </c>
      <c r="E538" s="368" t="str">
        <f>+'Merluza común Artesanal'!E505</f>
        <v>PATRON DEL MAR I (RPA 965496)</v>
      </c>
      <c r="F538" s="371" t="s">
        <v>101</v>
      </c>
      <c r="G538" s="371" t="s">
        <v>98</v>
      </c>
      <c r="H538" s="374">
        <f>+'Merluza común Artesanal'!N506</f>
        <v>0</v>
      </c>
      <c r="I538" s="374">
        <f>+'Merluza común Artesanal'!O506</f>
        <v>0</v>
      </c>
      <c r="J538" s="374">
        <f>+'Merluza común Artesanal'!P506</f>
        <v>0</v>
      </c>
      <c r="K538" s="374">
        <f>+'Merluza común Artesanal'!Q506</f>
        <v>0</v>
      </c>
      <c r="L538" s="374" t="e">
        <f>+'Merluza común Artesanal'!R506</f>
        <v>#DIV/0!</v>
      </c>
      <c r="M538" s="362" t="e">
        <f>+'Merluza común Artesanal'!S506</f>
        <v>#DIV/0!</v>
      </c>
      <c r="N538" s="349" t="s">
        <v>262</v>
      </c>
      <c r="O538" s="504">
        <f>Resumen_año!$C$5</f>
        <v>43868</v>
      </c>
      <c r="P538" s="365">
        <v>2019</v>
      </c>
    </row>
    <row r="539" spans="1:16" ht="15.75" customHeight="1">
      <c r="A539" s="371" t="s">
        <v>90</v>
      </c>
      <c r="B539" s="371" t="s">
        <v>91</v>
      </c>
      <c r="C539" s="371" t="s">
        <v>113</v>
      </c>
      <c r="D539" s="368" t="s">
        <v>434</v>
      </c>
      <c r="E539" s="368" t="str">
        <f>+'Merluza común Artesanal'!E508</f>
        <v>SAN ANTONIO VII (RPA 967081)</v>
      </c>
      <c r="F539" s="371" t="s">
        <v>101</v>
      </c>
      <c r="G539" s="371" t="s">
        <v>96</v>
      </c>
      <c r="H539" s="374">
        <f>+'Merluza común Artesanal'!G509</f>
        <v>4.3979999999999997</v>
      </c>
      <c r="I539" s="374">
        <f>+'Merluza común Artesanal'!H509</f>
        <v>0</v>
      </c>
      <c r="J539" s="374">
        <f>+'Merluza común Artesanal'!I509</f>
        <v>4.5269999999999992</v>
      </c>
      <c r="K539" s="374">
        <f>+'Merluza común Artesanal'!J509</f>
        <v>0</v>
      </c>
      <c r="L539" s="374">
        <f>+'Merluza común Artesanal'!K509</f>
        <v>4.5269999999999992</v>
      </c>
      <c r="M539" s="362">
        <f>+'Merluza común Artesanal'!L509</f>
        <v>0</v>
      </c>
      <c r="N539" s="350" t="str">
        <f>+'Merluza común Artesanal'!M509</f>
        <v>-</v>
      </c>
      <c r="O539" s="504">
        <f>Resumen_año!$C$5</f>
        <v>43868</v>
      </c>
      <c r="P539" s="365">
        <v>2019</v>
      </c>
    </row>
    <row r="540" spans="1:16" ht="15.75" customHeight="1">
      <c r="A540" s="371" t="s">
        <v>90</v>
      </c>
      <c r="B540" s="371" t="s">
        <v>91</v>
      </c>
      <c r="C540" s="371" t="s">
        <v>113</v>
      </c>
      <c r="D540" s="368" t="s">
        <v>434</v>
      </c>
      <c r="E540" s="368" t="str">
        <f>+'Merluza común Artesanal'!E508</f>
        <v>SAN ANTONIO VII (RPA 967081)</v>
      </c>
      <c r="F540" s="371" t="s">
        <v>97</v>
      </c>
      <c r="G540" s="371" t="s">
        <v>98</v>
      </c>
      <c r="H540" s="374">
        <f>+'Merluza común Artesanal'!G510</f>
        <v>5.3380000000000001</v>
      </c>
      <c r="I540" s="374">
        <f>+'Merluza común Artesanal'!H510</f>
        <v>0</v>
      </c>
      <c r="J540" s="374">
        <f>+'Merluza común Artesanal'!I510</f>
        <v>9.8649999999999984</v>
      </c>
      <c r="K540" s="374">
        <f>+'Merluza común Artesanal'!J510</f>
        <v>0</v>
      </c>
      <c r="L540" s="374">
        <f>+'Merluza común Artesanal'!K510</f>
        <v>9.8649999999999984</v>
      </c>
      <c r="M540" s="362">
        <f>+'Merluza común Artesanal'!L510</f>
        <v>0</v>
      </c>
      <c r="N540" s="350" t="str">
        <f>+'Merluza común Artesanal'!M510</f>
        <v>-</v>
      </c>
      <c r="O540" s="504">
        <f>Resumen_año!$C$5</f>
        <v>43868</v>
      </c>
      <c r="P540" s="365">
        <v>2019</v>
      </c>
    </row>
    <row r="541" spans="1:16" ht="15.75" customHeight="1">
      <c r="A541" s="371" t="s">
        <v>90</v>
      </c>
      <c r="B541" s="371" t="s">
        <v>91</v>
      </c>
      <c r="C541" s="371" t="s">
        <v>113</v>
      </c>
      <c r="D541" s="368" t="s">
        <v>434</v>
      </c>
      <c r="E541" s="368" t="str">
        <f>+'Merluza común Artesanal'!E508</f>
        <v>SAN ANTONIO VII (RPA 967081)</v>
      </c>
      <c r="F541" s="371" t="s">
        <v>101</v>
      </c>
      <c r="G541" s="371" t="s">
        <v>98</v>
      </c>
      <c r="H541" s="374">
        <f>+'Merluza común Artesanal'!N509</f>
        <v>0</v>
      </c>
      <c r="I541" s="374">
        <f>+'Merluza común Artesanal'!O509</f>
        <v>0</v>
      </c>
      <c r="J541" s="374">
        <f>+'Merluza común Artesanal'!P509</f>
        <v>0</v>
      </c>
      <c r="K541" s="374">
        <f>+'Merluza común Artesanal'!Q509</f>
        <v>0</v>
      </c>
      <c r="L541" s="374" t="e">
        <f>+'Merluza común Artesanal'!R509</f>
        <v>#DIV/0!</v>
      </c>
      <c r="M541" s="362" t="e">
        <f>+'Merluza común Artesanal'!S509</f>
        <v>#DIV/0!</v>
      </c>
      <c r="N541" s="349" t="s">
        <v>262</v>
      </c>
      <c r="O541" s="504">
        <f>Resumen_año!$C$5</f>
        <v>43868</v>
      </c>
      <c r="P541" s="365">
        <v>2019</v>
      </c>
    </row>
    <row r="542" spans="1:16" ht="15.75" customHeight="1">
      <c r="A542" s="371" t="s">
        <v>90</v>
      </c>
      <c r="B542" s="371" t="s">
        <v>91</v>
      </c>
      <c r="C542" s="371" t="s">
        <v>113</v>
      </c>
      <c r="D542" s="368" t="s">
        <v>434</v>
      </c>
      <c r="E542" s="368" t="str">
        <f>+'Merluza común Artesanal'!E511</f>
        <v>SAN SEBASTIAN (RPA 965295)</v>
      </c>
      <c r="F542" s="371" t="s">
        <v>101</v>
      </c>
      <c r="G542" s="371" t="s">
        <v>96</v>
      </c>
      <c r="H542" s="374">
        <f>+'Merluza común Artesanal'!G512</f>
        <v>4.3940000000000001</v>
      </c>
      <c r="I542" s="374">
        <f>+'Merluza común Artesanal'!H512</f>
        <v>0</v>
      </c>
      <c r="J542" s="374">
        <f>+'Merluza común Artesanal'!I512</f>
        <v>4.8620000000000001</v>
      </c>
      <c r="K542" s="374">
        <f>+'Merluza común Artesanal'!J512</f>
        <v>0</v>
      </c>
      <c r="L542" s="374">
        <f>+'Merluza común Artesanal'!K512</f>
        <v>4.8620000000000001</v>
      </c>
      <c r="M542" s="362">
        <f>+'Merluza común Artesanal'!L512</f>
        <v>0</v>
      </c>
      <c r="N542" s="350" t="str">
        <f>+'Merluza común Artesanal'!M512</f>
        <v>-</v>
      </c>
      <c r="O542" s="504">
        <f>Resumen_año!$C$5</f>
        <v>43868</v>
      </c>
      <c r="P542" s="365">
        <v>2019</v>
      </c>
    </row>
    <row r="543" spans="1:16" ht="15.75" customHeight="1">
      <c r="A543" s="371" t="s">
        <v>90</v>
      </c>
      <c r="B543" s="371" t="s">
        <v>91</v>
      </c>
      <c r="C543" s="371" t="s">
        <v>113</v>
      </c>
      <c r="D543" s="368" t="s">
        <v>434</v>
      </c>
      <c r="E543" s="368" t="str">
        <f>+'Merluza común Artesanal'!E511</f>
        <v>SAN SEBASTIAN (RPA 965295)</v>
      </c>
      <c r="F543" s="371" t="s">
        <v>97</v>
      </c>
      <c r="G543" s="371" t="s">
        <v>98</v>
      </c>
      <c r="H543" s="374">
        <f>+'Merluza común Artesanal'!G513</f>
        <v>5.3319999999999999</v>
      </c>
      <c r="I543" s="374">
        <f>+'Merluza común Artesanal'!H513</f>
        <v>0</v>
      </c>
      <c r="J543" s="374">
        <f>+'Merluza común Artesanal'!I513</f>
        <v>10.193999999999999</v>
      </c>
      <c r="K543" s="374">
        <f>+'Merluza común Artesanal'!J513</f>
        <v>0</v>
      </c>
      <c r="L543" s="374">
        <f>+'Merluza común Artesanal'!K513</f>
        <v>10.193999999999999</v>
      </c>
      <c r="M543" s="362">
        <f>+'Merluza común Artesanal'!L513</f>
        <v>0</v>
      </c>
      <c r="N543" s="350" t="str">
        <f>+'Merluza común Artesanal'!M513</f>
        <v>-</v>
      </c>
      <c r="O543" s="504">
        <f>Resumen_año!$C$5</f>
        <v>43868</v>
      </c>
      <c r="P543" s="365">
        <v>2019</v>
      </c>
    </row>
    <row r="544" spans="1:16" ht="15.75" customHeight="1">
      <c r="A544" s="371" t="s">
        <v>90</v>
      </c>
      <c r="B544" s="371" t="s">
        <v>91</v>
      </c>
      <c r="C544" s="371" t="s">
        <v>113</v>
      </c>
      <c r="D544" s="368" t="s">
        <v>434</v>
      </c>
      <c r="E544" s="368" t="str">
        <f>+'Merluza común Artesanal'!E511</f>
        <v>SAN SEBASTIAN (RPA 965295)</v>
      </c>
      <c r="F544" s="371" t="s">
        <v>101</v>
      </c>
      <c r="G544" s="371" t="s">
        <v>98</v>
      </c>
      <c r="H544" s="374">
        <f>+'Merluza común Artesanal'!N512</f>
        <v>0</v>
      </c>
      <c r="I544" s="374">
        <f>+'Merluza común Artesanal'!O512</f>
        <v>0</v>
      </c>
      <c r="J544" s="374">
        <f>+'Merluza común Artesanal'!P512</f>
        <v>0</v>
      </c>
      <c r="K544" s="374">
        <f>+'Merluza común Artesanal'!Q512</f>
        <v>0</v>
      </c>
      <c r="L544" s="374" t="e">
        <f>+'Merluza común Artesanal'!R512</f>
        <v>#DIV/0!</v>
      </c>
      <c r="M544" s="362" t="e">
        <f>+'Merluza común Artesanal'!S512</f>
        <v>#DIV/0!</v>
      </c>
      <c r="N544" s="349" t="s">
        <v>262</v>
      </c>
      <c r="O544" s="504">
        <f>Resumen_año!$C$5</f>
        <v>43868</v>
      </c>
      <c r="P544" s="365">
        <v>2019</v>
      </c>
    </row>
    <row r="545" spans="1:16" ht="15.75" customHeight="1">
      <c r="A545" s="371" t="s">
        <v>90</v>
      </c>
      <c r="B545" s="371" t="s">
        <v>91</v>
      </c>
      <c r="C545" s="371" t="s">
        <v>113</v>
      </c>
      <c r="D545" s="368" t="s">
        <v>434</v>
      </c>
      <c r="E545" s="368" t="str">
        <f>+'Merluza común Artesanal'!E514</f>
        <v>TIBURON VIII (RPA 966737)</v>
      </c>
      <c r="F545" s="371" t="s">
        <v>101</v>
      </c>
      <c r="G545" s="371" t="s">
        <v>96</v>
      </c>
      <c r="H545" s="374">
        <f>+'Merluza común Artesanal'!G515</f>
        <v>4.399</v>
      </c>
      <c r="I545" s="374">
        <f>+'Merluza común Artesanal'!H515</f>
        <v>0</v>
      </c>
      <c r="J545" s="374">
        <f>+'Merluza común Artesanal'!I515</f>
        <v>3.1779999999999999</v>
      </c>
      <c r="K545" s="374">
        <f>+'Merluza común Artesanal'!J515</f>
        <v>0</v>
      </c>
      <c r="L545" s="374">
        <f>+'Merluza común Artesanal'!K515</f>
        <v>3.1779999999999999</v>
      </c>
      <c r="M545" s="362">
        <f>+'Merluza común Artesanal'!L515</f>
        <v>0</v>
      </c>
      <c r="N545" s="350" t="str">
        <f>+'Merluza común Artesanal'!M515</f>
        <v>-</v>
      </c>
      <c r="O545" s="504">
        <f>Resumen_año!$C$5</f>
        <v>43868</v>
      </c>
      <c r="P545" s="365">
        <v>2019</v>
      </c>
    </row>
    <row r="546" spans="1:16" ht="15.75" customHeight="1">
      <c r="A546" s="371" t="s">
        <v>90</v>
      </c>
      <c r="B546" s="371" t="s">
        <v>91</v>
      </c>
      <c r="C546" s="371" t="s">
        <v>113</v>
      </c>
      <c r="D546" s="368" t="s">
        <v>434</v>
      </c>
      <c r="E546" s="368" t="str">
        <f>+'Merluza común Artesanal'!E514</f>
        <v>TIBURON VIII (RPA 966737)</v>
      </c>
      <c r="F546" s="371" t="s">
        <v>97</v>
      </c>
      <c r="G546" s="371" t="s">
        <v>98</v>
      </c>
      <c r="H546" s="374">
        <f>+'Merluza común Artesanal'!G516</f>
        <v>5.3380000000000001</v>
      </c>
      <c r="I546" s="374">
        <f>+'Merluza común Artesanal'!H516</f>
        <v>0</v>
      </c>
      <c r="J546" s="374">
        <f>+'Merluza común Artesanal'!I516</f>
        <v>8.516</v>
      </c>
      <c r="K546" s="374">
        <f>+'Merluza común Artesanal'!J516</f>
        <v>0</v>
      </c>
      <c r="L546" s="374">
        <f>+'Merluza común Artesanal'!K516</f>
        <v>8.516</v>
      </c>
      <c r="M546" s="362">
        <f>+'Merluza común Artesanal'!L516</f>
        <v>0</v>
      </c>
      <c r="N546" s="350" t="str">
        <f>+'Merluza común Artesanal'!M516</f>
        <v>-</v>
      </c>
      <c r="O546" s="504">
        <f>Resumen_año!$C$5</f>
        <v>43868</v>
      </c>
      <c r="P546" s="365">
        <v>2019</v>
      </c>
    </row>
    <row r="547" spans="1:16" ht="15.75" customHeight="1">
      <c r="A547" s="371" t="s">
        <v>90</v>
      </c>
      <c r="B547" s="371" t="s">
        <v>91</v>
      </c>
      <c r="C547" s="371" t="s">
        <v>113</v>
      </c>
      <c r="D547" s="368" t="s">
        <v>434</v>
      </c>
      <c r="E547" s="368" t="str">
        <f>+'Merluza común Artesanal'!E514</f>
        <v>TIBURON VIII (RPA 966737)</v>
      </c>
      <c r="F547" s="371" t="s">
        <v>101</v>
      </c>
      <c r="G547" s="371" t="s">
        <v>98</v>
      </c>
      <c r="H547" s="374">
        <f>+'Merluza común Artesanal'!N515</f>
        <v>0</v>
      </c>
      <c r="I547" s="374">
        <f>+'Merluza común Artesanal'!O515</f>
        <v>0</v>
      </c>
      <c r="J547" s="374">
        <f>+'Merluza común Artesanal'!P515</f>
        <v>0</v>
      </c>
      <c r="K547" s="374">
        <f>+'Merluza común Artesanal'!Q515</f>
        <v>0</v>
      </c>
      <c r="L547" s="374" t="e">
        <f>+'Merluza común Artesanal'!R515</f>
        <v>#DIV/0!</v>
      </c>
      <c r="M547" s="362" t="e">
        <f>+'Merluza común Artesanal'!S515</f>
        <v>#DIV/0!</v>
      </c>
      <c r="N547" s="349" t="s">
        <v>262</v>
      </c>
      <c r="O547" s="504">
        <f>Resumen_año!$C$5</f>
        <v>43868</v>
      </c>
      <c r="P547" s="365">
        <v>2019</v>
      </c>
    </row>
    <row r="548" spans="1:16" ht="15.75" customHeight="1">
      <c r="A548" s="371" t="s">
        <v>90</v>
      </c>
      <c r="B548" s="371" t="s">
        <v>91</v>
      </c>
      <c r="C548" s="371" t="s">
        <v>113</v>
      </c>
      <c r="D548" s="368" t="s">
        <v>434</v>
      </c>
      <c r="E548" s="368" t="str">
        <f>+'Merluza común Artesanal'!E517</f>
        <v>VIDA MARINA IV (RPA 959394)</v>
      </c>
      <c r="F548" s="371" t="s">
        <v>101</v>
      </c>
      <c r="G548" s="371" t="s">
        <v>96</v>
      </c>
      <c r="H548" s="374">
        <f>+'Merluza común Artesanal'!G518</f>
        <v>4.3979999999999997</v>
      </c>
      <c r="I548" s="374">
        <f>+'Merluza común Artesanal'!H518</f>
        <v>0</v>
      </c>
      <c r="J548" s="374">
        <f>+'Merluza común Artesanal'!I518</f>
        <v>4.0669999999999993</v>
      </c>
      <c r="K548" s="374">
        <f>+'Merluza común Artesanal'!J518</f>
        <v>0</v>
      </c>
      <c r="L548" s="374">
        <f>+'Merluza común Artesanal'!K518</f>
        <v>4.0669999999999993</v>
      </c>
      <c r="M548" s="362">
        <f>+'Merluza común Artesanal'!L518</f>
        <v>0</v>
      </c>
      <c r="N548" s="350" t="str">
        <f>+'Merluza común Artesanal'!M518</f>
        <v>-</v>
      </c>
      <c r="O548" s="504">
        <f>Resumen_año!$C$5</f>
        <v>43868</v>
      </c>
      <c r="P548" s="365">
        <v>2019</v>
      </c>
    </row>
    <row r="549" spans="1:16" ht="15.75" customHeight="1">
      <c r="A549" s="371" t="s">
        <v>90</v>
      </c>
      <c r="B549" s="371" t="s">
        <v>91</v>
      </c>
      <c r="C549" s="371" t="s">
        <v>113</v>
      </c>
      <c r="D549" s="368" t="s">
        <v>434</v>
      </c>
      <c r="E549" s="368" t="str">
        <f>+'Merluza común Artesanal'!E517</f>
        <v>VIDA MARINA IV (RPA 959394)</v>
      </c>
      <c r="F549" s="371" t="s">
        <v>97</v>
      </c>
      <c r="G549" s="371" t="s">
        <v>98</v>
      </c>
      <c r="H549" s="374">
        <f>+'Merluza común Artesanal'!G519</f>
        <v>5.3380000000000001</v>
      </c>
      <c r="I549" s="374">
        <f>+'Merluza común Artesanal'!H519</f>
        <v>0</v>
      </c>
      <c r="J549" s="374">
        <f>+'Merluza común Artesanal'!I519</f>
        <v>9.4049999999999994</v>
      </c>
      <c r="K549" s="374">
        <f>+'Merluza común Artesanal'!J519</f>
        <v>0</v>
      </c>
      <c r="L549" s="374">
        <f>+'Merluza común Artesanal'!K519</f>
        <v>9.4049999999999994</v>
      </c>
      <c r="M549" s="362">
        <f>+'Merluza común Artesanal'!L519</f>
        <v>0</v>
      </c>
      <c r="N549" s="350" t="str">
        <f>+'Merluza común Artesanal'!M519</f>
        <v>-</v>
      </c>
      <c r="O549" s="504">
        <f>Resumen_año!$C$5</f>
        <v>43868</v>
      </c>
      <c r="P549" s="365">
        <v>2019</v>
      </c>
    </row>
    <row r="550" spans="1:16" ht="15.75" customHeight="1">
      <c r="A550" s="371" t="s">
        <v>90</v>
      </c>
      <c r="B550" s="371" t="s">
        <v>91</v>
      </c>
      <c r="C550" s="371" t="s">
        <v>113</v>
      </c>
      <c r="D550" s="368" t="s">
        <v>434</v>
      </c>
      <c r="E550" s="368" t="str">
        <f>+'Merluza común Artesanal'!E517</f>
        <v>VIDA MARINA IV (RPA 959394)</v>
      </c>
      <c r="F550" s="371" t="s">
        <v>101</v>
      </c>
      <c r="G550" s="371" t="s">
        <v>98</v>
      </c>
      <c r="H550" s="374">
        <f>+'Merluza común Artesanal'!N518</f>
        <v>0</v>
      </c>
      <c r="I550" s="374">
        <f>+'Merluza común Artesanal'!O518</f>
        <v>0</v>
      </c>
      <c r="J550" s="374">
        <f>+'Merluza común Artesanal'!P518</f>
        <v>0</v>
      </c>
      <c r="K550" s="374">
        <f>+'Merluza común Artesanal'!Q518</f>
        <v>0</v>
      </c>
      <c r="L550" s="374" t="e">
        <f>+'Merluza común Artesanal'!R518</f>
        <v>#DIV/0!</v>
      </c>
      <c r="M550" s="362" t="e">
        <f>+'Merluza común Artesanal'!S518</f>
        <v>#DIV/0!</v>
      </c>
      <c r="N550" s="349" t="s">
        <v>262</v>
      </c>
      <c r="O550" s="504">
        <f>Resumen_año!$C$5</f>
        <v>43868</v>
      </c>
      <c r="P550" s="365">
        <v>2019</v>
      </c>
    </row>
    <row r="551" spans="1:16" ht="15.75" customHeight="1">
      <c r="A551" s="371" t="s">
        <v>90</v>
      </c>
      <c r="B551" s="371" t="s">
        <v>91</v>
      </c>
      <c r="C551" s="371" t="s">
        <v>113</v>
      </c>
      <c r="D551" s="368" t="s">
        <v>434</v>
      </c>
      <c r="E551" s="368" t="str">
        <f>+'Merluza común Artesanal'!E520</f>
        <v>EMMANUEL II (RPA 967124)</v>
      </c>
      <c r="F551" s="371" t="s">
        <v>101</v>
      </c>
      <c r="G551" s="371" t="s">
        <v>96</v>
      </c>
      <c r="H551" s="374">
        <f>+'Merluza común Artesanal'!G521</f>
        <v>4.3970000000000002</v>
      </c>
      <c r="I551" s="374">
        <f>+'Merluza común Artesanal'!H521</f>
        <v>0</v>
      </c>
      <c r="J551" s="374">
        <f>+'Merluza común Artesanal'!I521</f>
        <v>5.34</v>
      </c>
      <c r="K551" s="374">
        <f>+'Merluza común Artesanal'!J521</f>
        <v>0</v>
      </c>
      <c r="L551" s="374">
        <f>+'Merluza común Artesanal'!K521</f>
        <v>5.34</v>
      </c>
      <c r="M551" s="362">
        <f>+'Merluza común Artesanal'!L521</f>
        <v>0</v>
      </c>
      <c r="N551" s="350" t="str">
        <f>+'Merluza común Artesanal'!M521</f>
        <v>-</v>
      </c>
      <c r="O551" s="504">
        <f>Resumen_año!$C$5</f>
        <v>43868</v>
      </c>
      <c r="P551" s="365">
        <v>2019</v>
      </c>
    </row>
    <row r="552" spans="1:16" ht="15.75" customHeight="1">
      <c r="A552" s="371" t="s">
        <v>90</v>
      </c>
      <c r="B552" s="371" t="s">
        <v>91</v>
      </c>
      <c r="C552" s="371" t="s">
        <v>113</v>
      </c>
      <c r="D552" s="368" t="s">
        <v>434</v>
      </c>
      <c r="E552" s="368" t="str">
        <f>+'Merluza común Artesanal'!E520</f>
        <v>EMMANUEL II (RPA 967124)</v>
      </c>
      <c r="F552" s="371" t="s">
        <v>97</v>
      </c>
      <c r="G552" s="371" t="s">
        <v>98</v>
      </c>
      <c r="H552" s="374">
        <f>+'Merluza común Artesanal'!G522</f>
        <v>5.3360000000000003</v>
      </c>
      <c r="I552" s="374">
        <f>+'Merluza común Artesanal'!H522</f>
        <v>0</v>
      </c>
      <c r="J552" s="374">
        <f>+'Merluza común Artesanal'!I522</f>
        <v>10.676</v>
      </c>
      <c r="K552" s="374">
        <f>+'Merluza común Artesanal'!J522</f>
        <v>0</v>
      </c>
      <c r="L552" s="374">
        <f>+'Merluza común Artesanal'!K522</f>
        <v>10.676</v>
      </c>
      <c r="M552" s="362">
        <f>+'Merluza común Artesanal'!L522</f>
        <v>0</v>
      </c>
      <c r="N552" s="350" t="str">
        <f>+'Merluza común Artesanal'!M522</f>
        <v>-</v>
      </c>
      <c r="O552" s="504">
        <f>Resumen_año!$C$5</f>
        <v>43868</v>
      </c>
      <c r="P552" s="365">
        <v>2019</v>
      </c>
    </row>
    <row r="553" spans="1:16" ht="15.75" customHeight="1">
      <c r="A553" s="371" t="s">
        <v>90</v>
      </c>
      <c r="B553" s="371" t="s">
        <v>91</v>
      </c>
      <c r="C553" s="371" t="s">
        <v>113</v>
      </c>
      <c r="D553" s="368" t="s">
        <v>434</v>
      </c>
      <c r="E553" s="368" t="str">
        <f>+'Merluza común Artesanal'!E520</f>
        <v>EMMANUEL II (RPA 967124)</v>
      </c>
      <c r="F553" s="371" t="s">
        <v>101</v>
      </c>
      <c r="G553" s="371" t="s">
        <v>98</v>
      </c>
      <c r="H553" s="374">
        <f>+'Merluza común Artesanal'!N521</f>
        <v>0</v>
      </c>
      <c r="I553" s="374">
        <f>+'Merluza común Artesanal'!O521</f>
        <v>0</v>
      </c>
      <c r="J553" s="374">
        <f>+'Merluza común Artesanal'!P521</f>
        <v>0</v>
      </c>
      <c r="K553" s="374">
        <f>+'Merluza común Artesanal'!Q521</f>
        <v>0</v>
      </c>
      <c r="L553" s="374" t="e">
        <f>+'Merluza común Artesanal'!R521</f>
        <v>#DIV/0!</v>
      </c>
      <c r="M553" s="362" t="e">
        <f>+'Merluza común Artesanal'!S521</f>
        <v>#DIV/0!</v>
      </c>
      <c r="N553" s="349" t="s">
        <v>262</v>
      </c>
      <c r="O553" s="504">
        <f>Resumen_año!$C$5</f>
        <v>43868</v>
      </c>
      <c r="P553" s="365">
        <v>2019</v>
      </c>
    </row>
    <row r="554" spans="1:16" ht="15.75" customHeight="1">
      <c r="A554" s="371" t="s">
        <v>90</v>
      </c>
      <c r="B554" s="371" t="s">
        <v>91</v>
      </c>
      <c r="C554" s="371" t="s">
        <v>113</v>
      </c>
      <c r="D554" s="368" t="s">
        <v>107</v>
      </c>
      <c r="E554" s="368" t="e">
        <f>+'Merluza común Artesanal'!#REF!</f>
        <v>#REF!</v>
      </c>
      <c r="F554" s="371" t="s">
        <v>95</v>
      </c>
      <c r="G554" s="371" t="s">
        <v>100</v>
      </c>
      <c r="H554" s="374">
        <f>+'Merluza común Artesanal'!G523</f>
        <v>0.93899999999999995</v>
      </c>
      <c r="I554" s="374">
        <f>+'Merluza común Artesanal'!H523</f>
        <v>0</v>
      </c>
      <c r="J554" s="374">
        <f>+'Merluza común Artesanal'!I523</f>
        <v>0.93899999999999995</v>
      </c>
      <c r="K554" s="374">
        <f>+'Merluza común Artesanal'!J523</f>
        <v>0.6</v>
      </c>
      <c r="L554" s="374">
        <f>+'Merluza común Artesanal'!K523</f>
        <v>0.33899999999999997</v>
      </c>
      <c r="M554" s="362">
        <f>+'Merluza común Artesanal'!L523</f>
        <v>0.63897763578274758</v>
      </c>
      <c r="N554" s="350" t="str">
        <f>+'Merluza común Artesanal'!M523</f>
        <v>-</v>
      </c>
      <c r="O554" s="504">
        <f>Resumen_año!$C$5</f>
        <v>43868</v>
      </c>
      <c r="P554" s="365">
        <v>2019</v>
      </c>
    </row>
    <row r="555" spans="1:16" ht="15.75" customHeight="1">
      <c r="A555" s="371" t="s">
        <v>90</v>
      </c>
      <c r="B555" s="371" t="s">
        <v>91</v>
      </c>
      <c r="C555" s="371" t="s">
        <v>113</v>
      </c>
      <c r="D555" s="368" t="s">
        <v>434</v>
      </c>
      <c r="E555" s="368" t="str">
        <f>+'Merluza común Artesanal'!E523</f>
        <v>GERSON CHINO IV (RPA 967400)</v>
      </c>
      <c r="F555" s="371" t="s">
        <v>101</v>
      </c>
      <c r="G555" s="371" t="s">
        <v>96</v>
      </c>
      <c r="H555" s="374">
        <f>+'Merluza común Artesanal'!G524</f>
        <v>4.3949999999999996</v>
      </c>
      <c r="I555" s="374">
        <f>+'Merluza común Artesanal'!H524</f>
        <v>0</v>
      </c>
      <c r="J555" s="374">
        <f>+'Merluza común Artesanal'!I524</f>
        <v>4.734</v>
      </c>
      <c r="K555" s="374">
        <f>+'Merluza común Artesanal'!J524</f>
        <v>0</v>
      </c>
      <c r="L555" s="374">
        <f>+'Merluza común Artesanal'!K524</f>
        <v>4.734</v>
      </c>
      <c r="M555" s="362">
        <f>+'Merluza común Artesanal'!L524</f>
        <v>0</v>
      </c>
      <c r="N555" s="350" t="str">
        <f>+'Merluza común Artesanal'!M524</f>
        <v>-</v>
      </c>
      <c r="O555" s="504">
        <f>Resumen_año!$C$5</f>
        <v>43868</v>
      </c>
      <c r="P555" s="365">
        <v>2019</v>
      </c>
    </row>
    <row r="556" spans="1:16" ht="15.75" customHeight="1">
      <c r="A556" s="371" t="s">
        <v>90</v>
      </c>
      <c r="B556" s="371" t="s">
        <v>91</v>
      </c>
      <c r="C556" s="371" t="s">
        <v>113</v>
      </c>
      <c r="D556" s="368" t="s">
        <v>434</v>
      </c>
      <c r="E556" s="368" t="str">
        <f>+'Merluza común Artesanal'!E523</f>
        <v>GERSON CHINO IV (RPA 967400)</v>
      </c>
      <c r="F556" s="371" t="s">
        <v>97</v>
      </c>
      <c r="G556" s="371" t="s">
        <v>98</v>
      </c>
      <c r="H556" s="374">
        <f>+'Merluza común Artesanal'!G525</f>
        <v>5.3339999999999996</v>
      </c>
      <c r="I556" s="374">
        <f>+'Merluza común Artesanal'!H525</f>
        <v>0</v>
      </c>
      <c r="J556" s="374">
        <f>+'Merluza común Artesanal'!I525</f>
        <v>10.068</v>
      </c>
      <c r="K556" s="374">
        <f>+'Merluza común Artesanal'!J525</f>
        <v>0</v>
      </c>
      <c r="L556" s="374">
        <f>+'Merluza común Artesanal'!K525</f>
        <v>10.068</v>
      </c>
      <c r="M556" s="362">
        <f>+'Merluza común Artesanal'!L525</f>
        <v>0</v>
      </c>
      <c r="N556" s="350" t="str">
        <f>+'Merluza común Artesanal'!M525</f>
        <v>-</v>
      </c>
      <c r="O556" s="504">
        <f>Resumen_año!$C$5</f>
        <v>43868</v>
      </c>
      <c r="P556" s="365">
        <v>2019</v>
      </c>
    </row>
    <row r="557" spans="1:16" ht="15.75" customHeight="1">
      <c r="A557" s="371" t="s">
        <v>90</v>
      </c>
      <c r="B557" s="371" t="s">
        <v>91</v>
      </c>
      <c r="C557" s="371" t="s">
        <v>113</v>
      </c>
      <c r="D557" s="368" t="s">
        <v>434</v>
      </c>
      <c r="E557" s="368" t="str">
        <f>+'Merluza común Artesanal'!E523</f>
        <v>GERSON CHINO IV (RPA 967400)</v>
      </c>
      <c r="F557" s="371" t="s">
        <v>101</v>
      </c>
      <c r="G557" s="371" t="s">
        <v>98</v>
      </c>
      <c r="H557" s="374">
        <f>+'Merluza común Artesanal'!N524</f>
        <v>0</v>
      </c>
      <c r="I557" s="374">
        <f>+'Merluza común Artesanal'!O524</f>
        <v>0</v>
      </c>
      <c r="J557" s="374">
        <f>+'Merluza común Artesanal'!P524</f>
        <v>0</v>
      </c>
      <c r="K557" s="374">
        <f>+'Merluza común Artesanal'!Q524</f>
        <v>0</v>
      </c>
      <c r="L557" s="374" t="e">
        <f>+'Merluza común Artesanal'!R524</f>
        <v>#DIV/0!</v>
      </c>
      <c r="M557" s="362" t="e">
        <f>+'Merluza común Artesanal'!S524</f>
        <v>#DIV/0!</v>
      </c>
      <c r="N557" s="348" t="s">
        <v>262</v>
      </c>
      <c r="O557" s="504">
        <f>Resumen_año!$C$5</f>
        <v>43868</v>
      </c>
      <c r="P557" s="365">
        <v>2019</v>
      </c>
    </row>
    <row r="558" spans="1:16" ht="15.75" customHeight="1">
      <c r="A558" s="371" t="s">
        <v>90</v>
      </c>
      <c r="B558" s="371" t="s">
        <v>91</v>
      </c>
      <c r="C558" s="371" t="s">
        <v>113</v>
      </c>
      <c r="D558" s="368" t="s">
        <v>434</v>
      </c>
      <c r="E558" s="368" t="str">
        <f>+'Merluza común Artesanal'!E526</f>
        <v>OCEANIC III (RPA 965565)</v>
      </c>
      <c r="F558" s="371" t="s">
        <v>101</v>
      </c>
      <c r="G558" s="371" t="s">
        <v>96</v>
      </c>
      <c r="H558" s="374">
        <f>+'Merluza común Artesanal'!G527</f>
        <v>4.3970000000000002</v>
      </c>
      <c r="I558" s="374">
        <f>+'Merluza común Artesanal'!H527</f>
        <v>0</v>
      </c>
      <c r="J558" s="374">
        <f>+'Merluza común Artesanal'!I527</f>
        <v>4.8660000000000005</v>
      </c>
      <c r="K558" s="374">
        <f>+'Merluza común Artesanal'!J527</f>
        <v>0</v>
      </c>
      <c r="L558" s="374">
        <f>+'Merluza común Artesanal'!K527</f>
        <v>4.8660000000000005</v>
      </c>
      <c r="M558" s="362">
        <f>+'Merluza común Artesanal'!L527</f>
        <v>0</v>
      </c>
      <c r="N558" s="350" t="str">
        <f>+'Merluza común Artesanal'!M527</f>
        <v>-</v>
      </c>
      <c r="O558" s="504">
        <f>Resumen_año!$C$5</f>
        <v>43868</v>
      </c>
      <c r="P558" s="365">
        <v>2019</v>
      </c>
    </row>
    <row r="559" spans="1:16" ht="15.75" customHeight="1">
      <c r="A559" s="371" t="s">
        <v>90</v>
      </c>
      <c r="B559" s="371" t="s">
        <v>91</v>
      </c>
      <c r="C559" s="371" t="s">
        <v>113</v>
      </c>
      <c r="D559" s="368" t="s">
        <v>434</v>
      </c>
      <c r="E559" s="368" t="str">
        <f>+'Merluza común Artesanal'!E526</f>
        <v>OCEANIC III (RPA 965565)</v>
      </c>
      <c r="F559" s="371" t="s">
        <v>97</v>
      </c>
      <c r="G559" s="371" t="s">
        <v>98</v>
      </c>
      <c r="H559" s="374">
        <f>+'Merluza común Artesanal'!G528</f>
        <v>5.3360000000000003</v>
      </c>
      <c r="I559" s="374">
        <f>+'Merluza común Artesanal'!H528</f>
        <v>0</v>
      </c>
      <c r="J559" s="374">
        <f>+'Merluza común Artesanal'!I528</f>
        <v>10.202000000000002</v>
      </c>
      <c r="K559" s="374">
        <f>+'Merluza común Artesanal'!J528</f>
        <v>0</v>
      </c>
      <c r="L559" s="374">
        <f>+'Merluza común Artesanal'!K528</f>
        <v>10.202000000000002</v>
      </c>
      <c r="M559" s="362">
        <f>+'Merluza común Artesanal'!L528</f>
        <v>0</v>
      </c>
      <c r="N559" s="350" t="str">
        <f>+'Merluza común Artesanal'!M528</f>
        <v>-</v>
      </c>
      <c r="O559" s="504">
        <f>Resumen_año!$C$5</f>
        <v>43868</v>
      </c>
      <c r="P559" s="365">
        <v>2019</v>
      </c>
    </row>
    <row r="560" spans="1:16" ht="15.75" customHeight="1">
      <c r="A560" s="371" t="s">
        <v>90</v>
      </c>
      <c r="B560" s="371" t="s">
        <v>91</v>
      </c>
      <c r="C560" s="371" t="s">
        <v>113</v>
      </c>
      <c r="D560" s="368" t="s">
        <v>434</v>
      </c>
      <c r="E560" s="368" t="str">
        <f>+'Merluza común Artesanal'!E526</f>
        <v>OCEANIC III (RPA 965565)</v>
      </c>
      <c r="F560" s="371" t="s">
        <v>101</v>
      </c>
      <c r="G560" s="371" t="s">
        <v>98</v>
      </c>
      <c r="H560" s="374">
        <f>+'Merluza común Artesanal'!N527</f>
        <v>0</v>
      </c>
      <c r="I560" s="374">
        <f>+'Merluza común Artesanal'!O527</f>
        <v>0</v>
      </c>
      <c r="J560" s="374">
        <f>+'Merluza común Artesanal'!P527</f>
        <v>0</v>
      </c>
      <c r="K560" s="374">
        <f>+'Merluza común Artesanal'!Q527</f>
        <v>0</v>
      </c>
      <c r="L560" s="374" t="e">
        <f>+'Merluza común Artesanal'!R527</f>
        <v>#DIV/0!</v>
      </c>
      <c r="M560" s="362" t="e">
        <f>+'Merluza común Artesanal'!S527</f>
        <v>#DIV/0!</v>
      </c>
      <c r="N560" s="349" t="s">
        <v>262</v>
      </c>
      <c r="O560" s="504">
        <f>Resumen_año!$C$5</f>
        <v>43868</v>
      </c>
      <c r="P560" s="365">
        <v>2019</v>
      </c>
    </row>
    <row r="561" spans="1:16" ht="15.75" customHeight="1">
      <c r="A561" s="371" t="s">
        <v>90</v>
      </c>
      <c r="B561" s="371" t="s">
        <v>91</v>
      </c>
      <c r="C561" s="371" t="s">
        <v>113</v>
      </c>
      <c r="D561" s="368" t="s">
        <v>434</v>
      </c>
      <c r="E561" s="368" t="str">
        <f>+'Merluza común Artesanal'!E529</f>
        <v>SOL Y MAR II (RPA 967610)</v>
      </c>
      <c r="F561" s="371" t="s">
        <v>101</v>
      </c>
      <c r="G561" s="371" t="s">
        <v>96</v>
      </c>
      <c r="H561" s="374">
        <f>+'Merluza común Artesanal'!G530</f>
        <v>4.3959999999999999</v>
      </c>
      <c r="I561" s="374">
        <f>+'Merluza común Artesanal'!H530</f>
        <v>0</v>
      </c>
      <c r="J561" s="374">
        <f>+'Merluza común Artesanal'!I530</f>
        <v>5.335</v>
      </c>
      <c r="K561" s="374">
        <f>+'Merluza común Artesanal'!J530</f>
        <v>0</v>
      </c>
      <c r="L561" s="374">
        <f>+'Merluza común Artesanal'!K530</f>
        <v>5.335</v>
      </c>
      <c r="M561" s="362">
        <f>+'Merluza común Artesanal'!L530</f>
        <v>0</v>
      </c>
      <c r="N561" s="350" t="str">
        <f>+'Merluza común Artesanal'!M530</f>
        <v>-</v>
      </c>
      <c r="O561" s="504">
        <f>Resumen_año!$C$5</f>
        <v>43868</v>
      </c>
      <c r="P561" s="365">
        <v>2019</v>
      </c>
    </row>
    <row r="562" spans="1:16" ht="15.75" customHeight="1">
      <c r="A562" s="371" t="s">
        <v>90</v>
      </c>
      <c r="B562" s="371" t="s">
        <v>91</v>
      </c>
      <c r="C562" s="371" t="s">
        <v>113</v>
      </c>
      <c r="D562" s="368" t="s">
        <v>434</v>
      </c>
      <c r="E562" s="368" t="str">
        <f>+'Merluza común Artesanal'!E529</f>
        <v>SOL Y MAR II (RPA 967610)</v>
      </c>
      <c r="F562" s="371" t="s">
        <v>97</v>
      </c>
      <c r="G562" s="371" t="s">
        <v>98</v>
      </c>
      <c r="H562" s="374">
        <f>+'Merluza común Artesanal'!G531</f>
        <v>5.335</v>
      </c>
      <c r="I562" s="374">
        <f>+'Merluza común Artesanal'!H531</f>
        <v>0</v>
      </c>
      <c r="J562" s="374">
        <f>+'Merluza común Artesanal'!I531</f>
        <v>10.67</v>
      </c>
      <c r="K562" s="374">
        <f>+'Merluza común Artesanal'!J531</f>
        <v>0</v>
      </c>
      <c r="L562" s="374">
        <f>+'Merluza común Artesanal'!K531</f>
        <v>10.67</v>
      </c>
      <c r="M562" s="362">
        <f>+'Merluza común Artesanal'!L531</f>
        <v>0</v>
      </c>
      <c r="N562" s="350" t="str">
        <f>+'Merluza común Artesanal'!M531</f>
        <v>-</v>
      </c>
      <c r="O562" s="504">
        <f>Resumen_año!$C$5</f>
        <v>43868</v>
      </c>
      <c r="P562" s="365">
        <v>2019</v>
      </c>
    </row>
    <row r="563" spans="1:16" ht="15.75" customHeight="1">
      <c r="A563" s="371" t="s">
        <v>90</v>
      </c>
      <c r="B563" s="371" t="s">
        <v>91</v>
      </c>
      <c r="C563" s="371" t="s">
        <v>113</v>
      </c>
      <c r="D563" s="368" t="s">
        <v>434</v>
      </c>
      <c r="E563" s="368" t="str">
        <f>+'Merluza común Artesanal'!E529</f>
        <v>SOL Y MAR II (RPA 967610)</v>
      </c>
      <c r="F563" s="371" t="s">
        <v>101</v>
      </c>
      <c r="G563" s="371" t="s">
        <v>98</v>
      </c>
      <c r="H563" s="374">
        <f>+'Merluza común Artesanal'!N530</f>
        <v>0</v>
      </c>
      <c r="I563" s="374">
        <f>+'Merluza común Artesanal'!O530</f>
        <v>0</v>
      </c>
      <c r="J563" s="374">
        <f>+'Merluza común Artesanal'!P530</f>
        <v>0</v>
      </c>
      <c r="K563" s="374">
        <f>+'Merluza común Artesanal'!Q530</f>
        <v>0</v>
      </c>
      <c r="L563" s="374" t="e">
        <f>+'Merluza común Artesanal'!R530</f>
        <v>#DIV/0!</v>
      </c>
      <c r="M563" s="362" t="e">
        <f>+'Merluza común Artesanal'!S530</f>
        <v>#DIV/0!</v>
      </c>
      <c r="N563" s="349" t="s">
        <v>262</v>
      </c>
      <c r="O563" s="504">
        <f>Resumen_año!$C$5</f>
        <v>43868</v>
      </c>
      <c r="P563" s="365">
        <v>2019</v>
      </c>
    </row>
    <row r="564" spans="1:16" ht="15.75" customHeight="1">
      <c r="A564" s="371" t="s">
        <v>90</v>
      </c>
      <c r="B564" s="371" t="s">
        <v>91</v>
      </c>
      <c r="C564" s="371" t="s">
        <v>113</v>
      </c>
      <c r="D564" s="368" t="s">
        <v>434</v>
      </c>
      <c r="E564" s="368" t="str">
        <f>+'Merluza común Artesanal'!E532</f>
        <v>CAPITAN PAVEZ (RPA 967996)  (965205)</v>
      </c>
      <c r="F564" s="371" t="s">
        <v>101</v>
      </c>
      <c r="G564" s="371" t="s">
        <v>96</v>
      </c>
      <c r="H564" s="374">
        <f>+'Merluza común Artesanal'!G533</f>
        <v>4.3970000000000002</v>
      </c>
      <c r="I564" s="374">
        <f>+'Merluza común Artesanal'!H533</f>
        <v>0</v>
      </c>
      <c r="J564" s="374">
        <f>+'Merluza común Artesanal'!I533</f>
        <v>3.9860000000000002</v>
      </c>
      <c r="K564" s="374">
        <f>+'Merluza común Artesanal'!J533</f>
        <v>0</v>
      </c>
      <c r="L564" s="374">
        <f>+'Merluza común Artesanal'!K533</f>
        <v>3.9860000000000002</v>
      </c>
      <c r="M564" s="362">
        <f>+'Merluza común Artesanal'!L533</f>
        <v>0</v>
      </c>
      <c r="N564" s="350" t="str">
        <f>+'Merluza común Artesanal'!M533</f>
        <v>-</v>
      </c>
      <c r="O564" s="504">
        <f>Resumen_año!$C$5</f>
        <v>43868</v>
      </c>
      <c r="P564" s="365">
        <v>2019</v>
      </c>
    </row>
    <row r="565" spans="1:16" ht="15.75" customHeight="1">
      <c r="A565" s="371" t="s">
        <v>90</v>
      </c>
      <c r="B565" s="371" t="s">
        <v>91</v>
      </c>
      <c r="C565" s="371" t="s">
        <v>113</v>
      </c>
      <c r="D565" s="368" t="s">
        <v>434</v>
      </c>
      <c r="E565" s="368" t="str">
        <f>+'Merluza común Artesanal'!E532</f>
        <v>CAPITAN PAVEZ (RPA 967996)  (965205)</v>
      </c>
      <c r="F565" s="371" t="s">
        <v>97</v>
      </c>
      <c r="G565" s="371" t="s">
        <v>98</v>
      </c>
      <c r="H565" s="374">
        <f>+'Merluza común Artesanal'!G534</f>
        <v>5.3360000000000003</v>
      </c>
      <c r="I565" s="374">
        <f>+'Merluza común Artesanal'!H534</f>
        <v>0</v>
      </c>
      <c r="J565" s="374">
        <f>+'Merluza común Artesanal'!I534</f>
        <v>9.322000000000001</v>
      </c>
      <c r="K565" s="374">
        <f>+'Merluza común Artesanal'!J534</f>
        <v>0</v>
      </c>
      <c r="L565" s="374">
        <f>+'Merluza común Artesanal'!K534</f>
        <v>9.322000000000001</v>
      </c>
      <c r="M565" s="362">
        <f>+'Merluza común Artesanal'!L534</f>
        <v>0</v>
      </c>
      <c r="N565" s="350" t="str">
        <f>+'Merluza común Artesanal'!M534</f>
        <v>-</v>
      </c>
      <c r="O565" s="504">
        <f>Resumen_año!$C$5</f>
        <v>43868</v>
      </c>
      <c r="P565" s="365">
        <v>2019</v>
      </c>
    </row>
    <row r="566" spans="1:16" ht="15.75" customHeight="1">
      <c r="A566" s="371" t="s">
        <v>90</v>
      </c>
      <c r="B566" s="371" t="s">
        <v>91</v>
      </c>
      <c r="C566" s="371" t="s">
        <v>113</v>
      </c>
      <c r="D566" s="368" t="s">
        <v>434</v>
      </c>
      <c r="E566" s="368" t="str">
        <f>+'Merluza común Artesanal'!E532</f>
        <v>CAPITAN PAVEZ (RPA 967996)  (965205)</v>
      </c>
      <c r="F566" s="371" t="s">
        <v>101</v>
      </c>
      <c r="G566" s="371" t="s">
        <v>98</v>
      </c>
      <c r="H566" s="374">
        <f>+'Merluza común Artesanal'!N533</f>
        <v>0</v>
      </c>
      <c r="I566" s="374">
        <f>+'Merluza común Artesanal'!O533</f>
        <v>0</v>
      </c>
      <c r="J566" s="374">
        <f>+'Merluza común Artesanal'!P533</f>
        <v>0</v>
      </c>
      <c r="K566" s="374">
        <f>+'Merluza común Artesanal'!Q533</f>
        <v>0</v>
      </c>
      <c r="L566" s="374" t="e">
        <f>+'Merluza común Artesanal'!R533</f>
        <v>#DIV/0!</v>
      </c>
      <c r="M566" s="362" t="e">
        <f>+'Merluza común Artesanal'!S533</f>
        <v>#DIV/0!</v>
      </c>
      <c r="N566" s="349" t="s">
        <v>262</v>
      </c>
      <c r="O566" s="504">
        <f>Resumen_año!$C$5</f>
        <v>43868</v>
      </c>
      <c r="P566" s="365">
        <v>2019</v>
      </c>
    </row>
    <row r="567" spans="1:16" ht="15.75" customHeight="1">
      <c r="A567" s="371" t="s">
        <v>90</v>
      </c>
      <c r="B567" s="371" t="s">
        <v>91</v>
      </c>
      <c r="C567" s="371" t="s">
        <v>113</v>
      </c>
      <c r="D567" s="368" t="s">
        <v>434</v>
      </c>
      <c r="E567" s="368" t="str">
        <f>+'Merluza común Artesanal'!E535</f>
        <v>TERESITA III (RPA 967858)</v>
      </c>
      <c r="F567" s="371" t="s">
        <v>101</v>
      </c>
      <c r="G567" s="371" t="s">
        <v>96</v>
      </c>
      <c r="H567" s="374">
        <f>+'Merluza común Artesanal'!G536</f>
        <v>4.399</v>
      </c>
      <c r="I567" s="374">
        <f>+'Merluza común Artesanal'!H536</f>
        <v>0</v>
      </c>
      <c r="J567" s="374">
        <f>+'Merluza común Artesanal'!I536</f>
        <v>4.6639999999999997</v>
      </c>
      <c r="K567" s="374">
        <f>+'Merluza común Artesanal'!J536</f>
        <v>0</v>
      </c>
      <c r="L567" s="374">
        <f>+'Merluza común Artesanal'!K536</f>
        <v>4.6639999999999997</v>
      </c>
      <c r="M567" s="362">
        <f>+'Merluza común Artesanal'!L536</f>
        <v>0</v>
      </c>
      <c r="N567" s="350" t="str">
        <f>+'Merluza común Artesanal'!M536</f>
        <v>-</v>
      </c>
      <c r="O567" s="504">
        <f>Resumen_año!$C$5</f>
        <v>43868</v>
      </c>
      <c r="P567" s="365">
        <v>2019</v>
      </c>
    </row>
    <row r="568" spans="1:16" ht="15.75" customHeight="1">
      <c r="A568" s="371" t="s">
        <v>90</v>
      </c>
      <c r="B568" s="371" t="s">
        <v>91</v>
      </c>
      <c r="C568" s="371" t="s">
        <v>113</v>
      </c>
      <c r="D568" s="368" t="s">
        <v>434</v>
      </c>
      <c r="E568" s="368" t="str">
        <f>+'Merluza común Artesanal'!E535</f>
        <v>TERESITA III (RPA 967858)</v>
      </c>
      <c r="F568" s="371" t="s">
        <v>97</v>
      </c>
      <c r="G568" s="371" t="s">
        <v>98</v>
      </c>
      <c r="H568" s="374">
        <f>+'Merluza común Artesanal'!G537</f>
        <v>5.3390000000000004</v>
      </c>
      <c r="I568" s="374">
        <f>+'Merluza común Artesanal'!H537</f>
        <v>0</v>
      </c>
      <c r="J568" s="374">
        <f>+'Merluza común Artesanal'!I537</f>
        <v>10.003</v>
      </c>
      <c r="K568" s="374">
        <f>+'Merluza común Artesanal'!J537</f>
        <v>0</v>
      </c>
      <c r="L568" s="374">
        <f>+'Merluza común Artesanal'!K537</f>
        <v>10.003</v>
      </c>
      <c r="M568" s="362">
        <f>+'Merluza común Artesanal'!L537</f>
        <v>0</v>
      </c>
      <c r="N568" s="350" t="str">
        <f>+'Merluza común Artesanal'!M537</f>
        <v>-</v>
      </c>
      <c r="O568" s="504">
        <f>Resumen_año!$C$5</f>
        <v>43868</v>
      </c>
      <c r="P568" s="365">
        <v>2019</v>
      </c>
    </row>
    <row r="569" spans="1:16" ht="15.75" customHeight="1">
      <c r="A569" s="371" t="s">
        <v>90</v>
      </c>
      <c r="B569" s="371" t="s">
        <v>91</v>
      </c>
      <c r="C569" s="371" t="s">
        <v>113</v>
      </c>
      <c r="D569" s="368" t="s">
        <v>434</v>
      </c>
      <c r="E569" s="368" t="str">
        <f>+'Merluza común Artesanal'!E535</f>
        <v>TERESITA III (RPA 967858)</v>
      </c>
      <c r="F569" s="371" t="s">
        <v>101</v>
      </c>
      <c r="G569" s="371" t="s">
        <v>98</v>
      </c>
      <c r="H569" s="374">
        <f>+'Merluza común Artesanal'!N536</f>
        <v>0</v>
      </c>
      <c r="I569" s="374">
        <f>+'Merluza común Artesanal'!O536</f>
        <v>0</v>
      </c>
      <c r="J569" s="374">
        <f>+'Merluza común Artesanal'!P536</f>
        <v>0</v>
      </c>
      <c r="K569" s="374">
        <f>+'Merluza común Artesanal'!Q536</f>
        <v>0</v>
      </c>
      <c r="L569" s="374" t="e">
        <f>+'Merluza común Artesanal'!R536</f>
        <v>#DIV/0!</v>
      </c>
      <c r="M569" s="362" t="e">
        <f>+'Merluza común Artesanal'!S536</f>
        <v>#DIV/0!</v>
      </c>
      <c r="N569" s="349" t="s">
        <v>262</v>
      </c>
      <c r="O569" s="504">
        <f>Resumen_año!$C$5</f>
        <v>43868</v>
      </c>
      <c r="P569" s="365">
        <v>2019</v>
      </c>
    </row>
    <row r="570" spans="1:16" ht="15.75" customHeight="1">
      <c r="A570" s="371" t="s">
        <v>90</v>
      </c>
      <c r="B570" s="371" t="s">
        <v>91</v>
      </c>
      <c r="C570" s="371" t="s">
        <v>113</v>
      </c>
      <c r="D570" s="368" t="s">
        <v>434</v>
      </c>
      <c r="E570" s="368" t="str">
        <f>+'Merluza común Artesanal'!E538</f>
        <v>AGUILA REAL V (RPA 966819)</v>
      </c>
      <c r="F570" s="371" t="s">
        <v>101</v>
      </c>
      <c r="G570" s="371" t="s">
        <v>96</v>
      </c>
      <c r="H570" s="374">
        <f>+'Merluza común Artesanal'!G539</f>
        <v>4.3979999999999997</v>
      </c>
      <c r="I570" s="374">
        <f>+'Merluza común Artesanal'!H539</f>
        <v>0</v>
      </c>
      <c r="J570" s="374">
        <f>+'Merluza común Artesanal'!I539</f>
        <v>5.3369999999999997</v>
      </c>
      <c r="K570" s="374">
        <f>+'Merluza común Artesanal'!J539</f>
        <v>0</v>
      </c>
      <c r="L570" s="374">
        <f>+'Merluza común Artesanal'!K539</f>
        <v>5.3369999999999997</v>
      </c>
      <c r="M570" s="362">
        <f>+'Merluza común Artesanal'!L539</f>
        <v>0</v>
      </c>
      <c r="N570" s="350" t="str">
        <f>+'Merluza común Artesanal'!M539</f>
        <v>-</v>
      </c>
      <c r="O570" s="504">
        <f>Resumen_año!$C$5</f>
        <v>43868</v>
      </c>
      <c r="P570" s="365">
        <v>2019</v>
      </c>
    </row>
    <row r="571" spans="1:16" ht="15.75" customHeight="1">
      <c r="A571" s="371" t="s">
        <v>90</v>
      </c>
      <c r="B571" s="371" t="s">
        <v>91</v>
      </c>
      <c r="C571" s="371" t="s">
        <v>113</v>
      </c>
      <c r="D571" s="368" t="s">
        <v>434</v>
      </c>
      <c r="E571" s="368" t="str">
        <f>+'Merluza común Artesanal'!E538</f>
        <v>AGUILA REAL V (RPA 966819)</v>
      </c>
      <c r="F571" s="371" t="s">
        <v>97</v>
      </c>
      <c r="G571" s="371" t="s">
        <v>98</v>
      </c>
      <c r="H571" s="374">
        <f>+'Merluza común Artesanal'!G540</f>
        <v>5.3369999999999997</v>
      </c>
      <c r="I571" s="374">
        <f>+'Merluza común Artesanal'!H540</f>
        <v>0</v>
      </c>
      <c r="J571" s="374">
        <f>+'Merluza común Artesanal'!I540</f>
        <v>10.673999999999999</v>
      </c>
      <c r="K571" s="374">
        <f>+'Merluza común Artesanal'!J540</f>
        <v>0</v>
      </c>
      <c r="L571" s="374">
        <f>+'Merluza común Artesanal'!K540</f>
        <v>10.673999999999999</v>
      </c>
      <c r="M571" s="362">
        <f>+'Merluza común Artesanal'!L540</f>
        <v>0</v>
      </c>
      <c r="N571" s="350" t="str">
        <f>+'Merluza común Artesanal'!M540</f>
        <v>-</v>
      </c>
      <c r="O571" s="504">
        <f>Resumen_año!$C$5</f>
        <v>43868</v>
      </c>
      <c r="P571" s="365">
        <v>2019</v>
      </c>
    </row>
    <row r="572" spans="1:16" ht="15.75" customHeight="1">
      <c r="A572" s="371" t="s">
        <v>90</v>
      </c>
      <c r="B572" s="371" t="s">
        <v>91</v>
      </c>
      <c r="C572" s="371" t="s">
        <v>113</v>
      </c>
      <c r="D572" s="368" t="s">
        <v>434</v>
      </c>
      <c r="E572" s="368" t="str">
        <f>+'Merluza común Artesanal'!E538</f>
        <v>AGUILA REAL V (RPA 966819)</v>
      </c>
      <c r="F572" s="371" t="s">
        <v>101</v>
      </c>
      <c r="G572" s="371" t="s">
        <v>98</v>
      </c>
      <c r="H572" s="374">
        <f>+'Merluza común Artesanal'!N539</f>
        <v>0</v>
      </c>
      <c r="I572" s="374">
        <f>+'Merluza común Artesanal'!O539</f>
        <v>0</v>
      </c>
      <c r="J572" s="374">
        <f>+'Merluza común Artesanal'!P539</f>
        <v>0</v>
      </c>
      <c r="K572" s="374">
        <f>+'Merluza común Artesanal'!Q539</f>
        <v>0</v>
      </c>
      <c r="L572" s="374" t="e">
        <f>+'Merluza común Artesanal'!R539</f>
        <v>#DIV/0!</v>
      </c>
      <c r="M572" s="362" t="e">
        <f>+'Merluza común Artesanal'!S539</f>
        <v>#DIV/0!</v>
      </c>
      <c r="N572" s="349" t="s">
        <v>262</v>
      </c>
      <c r="O572" s="504">
        <f>Resumen_año!$C$5</f>
        <v>43868</v>
      </c>
      <c r="P572" s="365">
        <v>2019</v>
      </c>
    </row>
    <row r="573" spans="1:16" ht="15.75" customHeight="1">
      <c r="A573" s="371" t="s">
        <v>90</v>
      </c>
      <c r="B573" s="371" t="s">
        <v>91</v>
      </c>
      <c r="C573" s="371" t="s">
        <v>113</v>
      </c>
      <c r="D573" s="368" t="s">
        <v>434</v>
      </c>
      <c r="E573" s="368" t="str">
        <f>+'Merluza común Artesanal'!E541</f>
        <v>AGUILUCHO I (RPA 963628)</v>
      </c>
      <c r="F573" s="371" t="s">
        <v>101</v>
      </c>
      <c r="G573" s="371" t="s">
        <v>96</v>
      </c>
      <c r="H573" s="374">
        <f>+'Merluza común Artesanal'!G542</f>
        <v>4.399</v>
      </c>
      <c r="I573" s="374">
        <f>+'Merluza común Artesanal'!H542</f>
        <v>0</v>
      </c>
      <c r="J573" s="374">
        <f>+'Merluza común Artesanal'!I542</f>
        <v>4.4749999999999996</v>
      </c>
      <c r="K573" s="374">
        <f>+'Merluza común Artesanal'!J542</f>
        <v>0</v>
      </c>
      <c r="L573" s="374">
        <f>+'Merluza común Artesanal'!K542</f>
        <v>4.4749999999999996</v>
      </c>
      <c r="M573" s="362">
        <f>+'Merluza común Artesanal'!L542</f>
        <v>0</v>
      </c>
      <c r="N573" s="350" t="str">
        <f>+'Merluza común Artesanal'!M542</f>
        <v>-</v>
      </c>
      <c r="O573" s="504">
        <f>Resumen_año!$C$5</f>
        <v>43868</v>
      </c>
      <c r="P573" s="365">
        <v>2019</v>
      </c>
    </row>
    <row r="574" spans="1:16" ht="15.75" customHeight="1">
      <c r="A574" s="371" t="s">
        <v>90</v>
      </c>
      <c r="B574" s="371" t="s">
        <v>91</v>
      </c>
      <c r="C574" s="371" t="s">
        <v>113</v>
      </c>
      <c r="D574" s="368" t="s">
        <v>434</v>
      </c>
      <c r="E574" s="368" t="str">
        <f>+'Merluza común Artesanal'!E541</f>
        <v>AGUILUCHO I (RPA 963628)</v>
      </c>
      <c r="F574" s="371" t="s">
        <v>97</v>
      </c>
      <c r="G574" s="371" t="s">
        <v>98</v>
      </c>
      <c r="H574" s="374">
        <f>+'Merluza común Artesanal'!G543</f>
        <v>5.3390000000000004</v>
      </c>
      <c r="I574" s="374">
        <f>+'Merluza común Artesanal'!H543</f>
        <v>0</v>
      </c>
      <c r="J574" s="374">
        <f>+'Merluza común Artesanal'!I543</f>
        <v>9.8140000000000001</v>
      </c>
      <c r="K574" s="374">
        <f>+'Merluza común Artesanal'!J543</f>
        <v>0</v>
      </c>
      <c r="L574" s="374">
        <f>+'Merluza común Artesanal'!K543</f>
        <v>9.8140000000000001</v>
      </c>
      <c r="M574" s="362">
        <f>+'Merluza común Artesanal'!L543</f>
        <v>0</v>
      </c>
      <c r="N574" s="350" t="str">
        <f>+'Merluza común Artesanal'!M543</f>
        <v>-</v>
      </c>
      <c r="O574" s="504">
        <f>Resumen_año!$C$5</f>
        <v>43868</v>
      </c>
      <c r="P574" s="365">
        <v>2019</v>
      </c>
    </row>
    <row r="575" spans="1:16" ht="15.75" customHeight="1">
      <c r="A575" s="371" t="s">
        <v>90</v>
      </c>
      <c r="B575" s="371" t="s">
        <v>91</v>
      </c>
      <c r="C575" s="371" t="s">
        <v>113</v>
      </c>
      <c r="D575" s="368" t="s">
        <v>434</v>
      </c>
      <c r="E575" s="368" t="str">
        <f>+'Merluza común Artesanal'!E541</f>
        <v>AGUILUCHO I (RPA 963628)</v>
      </c>
      <c r="F575" s="371" t="s">
        <v>101</v>
      </c>
      <c r="G575" s="371" t="s">
        <v>98</v>
      </c>
      <c r="H575" s="374">
        <f>+'Merluza común Artesanal'!N542</f>
        <v>0</v>
      </c>
      <c r="I575" s="374">
        <f>+'Merluza común Artesanal'!O542</f>
        <v>0</v>
      </c>
      <c r="J575" s="374">
        <f>+'Merluza común Artesanal'!P542</f>
        <v>0</v>
      </c>
      <c r="K575" s="374">
        <f>+'Merluza común Artesanal'!Q542</f>
        <v>0</v>
      </c>
      <c r="L575" s="374" t="e">
        <f>+'Merluza común Artesanal'!R542</f>
        <v>#DIV/0!</v>
      </c>
      <c r="M575" s="362" t="e">
        <f>+'Merluza común Artesanal'!S542</f>
        <v>#DIV/0!</v>
      </c>
      <c r="N575" s="349" t="s">
        <v>262</v>
      </c>
      <c r="O575" s="504">
        <f>Resumen_año!$C$5</f>
        <v>43868</v>
      </c>
      <c r="P575" s="365">
        <v>2019</v>
      </c>
    </row>
    <row r="576" spans="1:16" ht="15.75" customHeight="1">
      <c r="A576" s="371" t="s">
        <v>90</v>
      </c>
      <c r="B576" s="371" t="s">
        <v>91</v>
      </c>
      <c r="C576" s="371" t="s">
        <v>113</v>
      </c>
      <c r="D576" s="368" t="s">
        <v>434</v>
      </c>
      <c r="E576" s="368" t="str">
        <f>+'Merluza común Artesanal'!E544</f>
        <v>BARCAM III (RPA 961046)</v>
      </c>
      <c r="F576" s="371" t="s">
        <v>101</v>
      </c>
      <c r="G576" s="371" t="s">
        <v>96</v>
      </c>
      <c r="H576" s="374">
        <f>+'Merluza común Artesanal'!G545</f>
        <v>4.3979999999999997</v>
      </c>
      <c r="I576" s="374">
        <f>+'Merluza común Artesanal'!H545</f>
        <v>0</v>
      </c>
      <c r="J576" s="374">
        <f>+'Merluza común Artesanal'!I545</f>
        <v>5.0669999999999993</v>
      </c>
      <c r="K576" s="374">
        <f>+'Merluza común Artesanal'!J545</f>
        <v>0</v>
      </c>
      <c r="L576" s="374">
        <f>+'Merluza común Artesanal'!K545</f>
        <v>5.0669999999999993</v>
      </c>
      <c r="M576" s="362">
        <f>+'Merluza común Artesanal'!L545</f>
        <v>0</v>
      </c>
      <c r="N576" s="350" t="str">
        <f>+'Merluza común Artesanal'!M545</f>
        <v>-</v>
      </c>
      <c r="O576" s="504">
        <f>Resumen_año!$C$5</f>
        <v>43868</v>
      </c>
      <c r="P576" s="365">
        <v>2019</v>
      </c>
    </row>
    <row r="577" spans="1:16" ht="15.75" customHeight="1">
      <c r="A577" s="371" t="s">
        <v>90</v>
      </c>
      <c r="B577" s="371" t="s">
        <v>91</v>
      </c>
      <c r="C577" s="371" t="s">
        <v>113</v>
      </c>
      <c r="D577" s="368" t="s">
        <v>434</v>
      </c>
      <c r="E577" s="368" t="str">
        <f>+'Merluza común Artesanal'!E544</f>
        <v>BARCAM III (RPA 961046)</v>
      </c>
      <c r="F577" s="371" t="s">
        <v>97</v>
      </c>
      <c r="G577" s="371" t="s">
        <v>98</v>
      </c>
      <c r="H577" s="374">
        <f>+'Merluza común Artesanal'!G546</f>
        <v>5.3369999999999997</v>
      </c>
      <c r="I577" s="374">
        <f>+'Merluza común Artesanal'!H546</f>
        <v>0</v>
      </c>
      <c r="J577" s="374">
        <f>+'Merluza común Artesanal'!I546</f>
        <v>10.404</v>
      </c>
      <c r="K577" s="374">
        <f>+'Merluza común Artesanal'!J546</f>
        <v>0</v>
      </c>
      <c r="L577" s="374">
        <f>+'Merluza común Artesanal'!K546</f>
        <v>10.404</v>
      </c>
      <c r="M577" s="362">
        <f>+'Merluza común Artesanal'!L546</f>
        <v>0</v>
      </c>
      <c r="N577" s="350" t="str">
        <f>+'Merluza común Artesanal'!M546</f>
        <v>-</v>
      </c>
      <c r="O577" s="504">
        <f>Resumen_año!$C$5</f>
        <v>43868</v>
      </c>
      <c r="P577" s="365">
        <v>2019</v>
      </c>
    </row>
    <row r="578" spans="1:16" ht="15.75" customHeight="1">
      <c r="A578" s="371" t="s">
        <v>90</v>
      </c>
      <c r="B578" s="371" t="s">
        <v>91</v>
      </c>
      <c r="C578" s="371" t="s">
        <v>113</v>
      </c>
      <c r="D578" s="368" t="s">
        <v>434</v>
      </c>
      <c r="E578" s="368" t="str">
        <f>+'Merluza común Artesanal'!E544</f>
        <v>BARCAM III (RPA 961046)</v>
      </c>
      <c r="F578" s="371" t="s">
        <v>101</v>
      </c>
      <c r="G578" s="371" t="s">
        <v>98</v>
      </c>
      <c r="H578" s="374">
        <f>+'Merluza común Artesanal'!N545</f>
        <v>0</v>
      </c>
      <c r="I578" s="374">
        <f>+'Merluza común Artesanal'!O545</f>
        <v>0</v>
      </c>
      <c r="J578" s="374">
        <f>+'Merluza común Artesanal'!P545</f>
        <v>0</v>
      </c>
      <c r="K578" s="374">
        <f>+'Merluza común Artesanal'!Q545</f>
        <v>0</v>
      </c>
      <c r="L578" s="374" t="e">
        <f>+'Merluza común Artesanal'!R545</f>
        <v>#DIV/0!</v>
      </c>
      <c r="M578" s="362" t="e">
        <f>+'Merluza común Artesanal'!S545</f>
        <v>#DIV/0!</v>
      </c>
      <c r="N578" s="349" t="s">
        <v>262</v>
      </c>
      <c r="O578" s="504">
        <f>Resumen_año!$C$5</f>
        <v>43868</v>
      </c>
      <c r="P578" s="365">
        <v>2019</v>
      </c>
    </row>
    <row r="579" spans="1:16" ht="15.75" customHeight="1">
      <c r="A579" s="371" t="s">
        <v>90</v>
      </c>
      <c r="B579" s="371" t="s">
        <v>91</v>
      </c>
      <c r="C579" s="371" t="s">
        <v>113</v>
      </c>
      <c r="D579" s="368" t="s">
        <v>434</v>
      </c>
      <c r="E579" s="368" t="str">
        <f>+'Merluza común Artesanal'!E547</f>
        <v>BARLOVENTO I (RPA 967438)</v>
      </c>
      <c r="F579" s="371" t="s">
        <v>101</v>
      </c>
      <c r="G579" s="371" t="s">
        <v>96</v>
      </c>
      <c r="H579" s="374">
        <f>+'Merluza común Artesanal'!G548</f>
        <v>4.3979999999999997</v>
      </c>
      <c r="I579" s="374">
        <f>+'Merluza común Artesanal'!H548</f>
        <v>0</v>
      </c>
      <c r="J579" s="374">
        <f>+'Merluza común Artesanal'!I548</f>
        <v>5.1369999999999996</v>
      </c>
      <c r="K579" s="374">
        <f>+'Merluza común Artesanal'!J548</f>
        <v>0</v>
      </c>
      <c r="L579" s="374">
        <f>+'Merluza común Artesanal'!K548</f>
        <v>5.1369999999999996</v>
      </c>
      <c r="M579" s="362">
        <f>+'Merluza común Artesanal'!L548</f>
        <v>0</v>
      </c>
      <c r="N579" s="350" t="str">
        <f>+'Merluza común Artesanal'!M548</f>
        <v>-</v>
      </c>
      <c r="O579" s="504">
        <f>Resumen_año!$C$5</f>
        <v>43868</v>
      </c>
      <c r="P579" s="365">
        <v>2019</v>
      </c>
    </row>
    <row r="580" spans="1:16" ht="15.75" customHeight="1">
      <c r="A580" s="371" t="s">
        <v>90</v>
      </c>
      <c r="B580" s="371" t="s">
        <v>91</v>
      </c>
      <c r="C580" s="371" t="s">
        <v>113</v>
      </c>
      <c r="D580" s="368" t="s">
        <v>434</v>
      </c>
      <c r="E580" s="368" t="str">
        <f>+'Merluza común Artesanal'!E547</f>
        <v>BARLOVENTO I (RPA 967438)</v>
      </c>
      <c r="F580" s="371" t="s">
        <v>97</v>
      </c>
      <c r="G580" s="371" t="s">
        <v>98</v>
      </c>
      <c r="H580" s="374">
        <f>+'Merluza común Artesanal'!G549</f>
        <v>5.3369999999999997</v>
      </c>
      <c r="I580" s="374">
        <f>+'Merluza común Artesanal'!H549</f>
        <v>0</v>
      </c>
      <c r="J580" s="374">
        <f>+'Merluza común Artesanal'!I549</f>
        <v>10.474</v>
      </c>
      <c r="K580" s="374">
        <f>+'Merluza común Artesanal'!J549</f>
        <v>0</v>
      </c>
      <c r="L580" s="374">
        <f>+'Merluza común Artesanal'!K549</f>
        <v>10.474</v>
      </c>
      <c r="M580" s="362">
        <f>+'Merluza común Artesanal'!L549</f>
        <v>0</v>
      </c>
      <c r="N580" s="350" t="str">
        <f>+'Merluza común Artesanal'!M549</f>
        <v>-</v>
      </c>
      <c r="O580" s="504">
        <f>Resumen_año!$C$5</f>
        <v>43868</v>
      </c>
      <c r="P580" s="365">
        <v>2019</v>
      </c>
    </row>
    <row r="581" spans="1:16" ht="15.75" customHeight="1">
      <c r="A581" s="371" t="s">
        <v>90</v>
      </c>
      <c r="B581" s="371" t="s">
        <v>91</v>
      </c>
      <c r="C581" s="371" t="s">
        <v>113</v>
      </c>
      <c r="D581" s="368" t="s">
        <v>434</v>
      </c>
      <c r="E581" s="368" t="str">
        <f>+'Merluza común Artesanal'!E547</f>
        <v>BARLOVENTO I (RPA 967438)</v>
      </c>
      <c r="F581" s="371" t="s">
        <v>101</v>
      </c>
      <c r="G581" s="371" t="s">
        <v>98</v>
      </c>
      <c r="H581" s="374">
        <f>+'Merluza común Artesanal'!N548</f>
        <v>0</v>
      </c>
      <c r="I581" s="374">
        <f>+'Merluza común Artesanal'!O548</f>
        <v>0</v>
      </c>
      <c r="J581" s="374">
        <f>+'Merluza común Artesanal'!P548</f>
        <v>0</v>
      </c>
      <c r="K581" s="374">
        <f>+'Merluza común Artesanal'!Q548</f>
        <v>0</v>
      </c>
      <c r="L581" s="374" t="e">
        <f>+'Merluza común Artesanal'!R548</f>
        <v>#DIV/0!</v>
      </c>
      <c r="M581" s="362" t="e">
        <f>+'Merluza común Artesanal'!S548</f>
        <v>#DIV/0!</v>
      </c>
      <c r="N581" s="349" t="s">
        <v>262</v>
      </c>
      <c r="O581" s="504">
        <f>Resumen_año!$C$5</f>
        <v>43868</v>
      </c>
      <c r="P581" s="365">
        <v>2019</v>
      </c>
    </row>
    <row r="582" spans="1:16" ht="15.75" customHeight="1">
      <c r="A582" s="371" t="s">
        <v>90</v>
      </c>
      <c r="B582" s="371" t="s">
        <v>91</v>
      </c>
      <c r="C582" s="371" t="s">
        <v>113</v>
      </c>
      <c r="D582" s="368" t="s">
        <v>434</v>
      </c>
      <c r="E582" s="368" t="str">
        <f>+'Merluza común Artesanal'!E550</f>
        <v>BELEN I (RPA 968302)</v>
      </c>
      <c r="F582" s="371" t="s">
        <v>101</v>
      </c>
      <c r="G582" s="371" t="s">
        <v>96</v>
      </c>
      <c r="H582" s="374">
        <f>+'Merluza común Artesanal'!G551</f>
        <v>4.3970000000000002</v>
      </c>
      <c r="I582" s="374">
        <f>+'Merluza común Artesanal'!H551</f>
        <v>0</v>
      </c>
      <c r="J582" s="374">
        <f>+'Merluza común Artesanal'!I551</f>
        <v>4.9359999999999999</v>
      </c>
      <c r="K582" s="374">
        <f>+'Merluza común Artesanal'!J551</f>
        <v>0</v>
      </c>
      <c r="L582" s="374">
        <f>+'Merluza común Artesanal'!K551</f>
        <v>4.9359999999999999</v>
      </c>
      <c r="M582" s="362">
        <f>+'Merluza común Artesanal'!L551</f>
        <v>0</v>
      </c>
      <c r="N582" s="350" t="str">
        <f>+'Merluza común Artesanal'!M551</f>
        <v>-</v>
      </c>
      <c r="O582" s="504">
        <f>Resumen_año!$C$5</f>
        <v>43868</v>
      </c>
      <c r="P582" s="365">
        <v>2019</v>
      </c>
    </row>
    <row r="583" spans="1:16" ht="15.75" customHeight="1">
      <c r="A583" s="371" t="s">
        <v>90</v>
      </c>
      <c r="B583" s="371" t="s">
        <v>91</v>
      </c>
      <c r="C583" s="371" t="s">
        <v>113</v>
      </c>
      <c r="D583" s="368" t="s">
        <v>434</v>
      </c>
      <c r="E583" s="368" t="str">
        <f>+'Merluza común Artesanal'!E550</f>
        <v>BELEN I (RPA 968302)</v>
      </c>
      <c r="F583" s="371" t="s">
        <v>97</v>
      </c>
      <c r="G583" s="371" t="s">
        <v>98</v>
      </c>
      <c r="H583" s="374">
        <f>+'Merluza común Artesanal'!G552</f>
        <v>5.3360000000000003</v>
      </c>
      <c r="I583" s="374">
        <f>+'Merluza común Artesanal'!H552</f>
        <v>0</v>
      </c>
      <c r="J583" s="374">
        <f>+'Merluza común Artesanal'!I552</f>
        <v>10.272</v>
      </c>
      <c r="K583" s="374">
        <f>+'Merluza común Artesanal'!J552</f>
        <v>0</v>
      </c>
      <c r="L583" s="374">
        <f>+'Merluza común Artesanal'!K552</f>
        <v>10.272</v>
      </c>
      <c r="M583" s="362">
        <f>+'Merluza común Artesanal'!L552</f>
        <v>0</v>
      </c>
      <c r="N583" s="350" t="str">
        <f>+'Merluza común Artesanal'!M552</f>
        <v>-</v>
      </c>
      <c r="O583" s="504">
        <f>Resumen_año!$C$5</f>
        <v>43868</v>
      </c>
      <c r="P583" s="365">
        <v>2019</v>
      </c>
    </row>
    <row r="584" spans="1:16" ht="15.75" customHeight="1">
      <c r="A584" s="371" t="s">
        <v>90</v>
      </c>
      <c r="B584" s="371" t="s">
        <v>91</v>
      </c>
      <c r="C584" s="371" t="s">
        <v>113</v>
      </c>
      <c r="D584" s="368" t="s">
        <v>434</v>
      </c>
      <c r="E584" s="368" t="str">
        <f>+'Merluza común Artesanal'!E550</f>
        <v>BELEN I (RPA 968302)</v>
      </c>
      <c r="F584" s="371" t="s">
        <v>101</v>
      </c>
      <c r="G584" s="371" t="s">
        <v>98</v>
      </c>
      <c r="H584" s="374">
        <f>+'Merluza común Artesanal'!N551</f>
        <v>0</v>
      </c>
      <c r="I584" s="374">
        <f>+'Merluza común Artesanal'!O551</f>
        <v>0</v>
      </c>
      <c r="J584" s="374">
        <f>+'Merluza común Artesanal'!P551</f>
        <v>0</v>
      </c>
      <c r="K584" s="374">
        <f>+'Merluza común Artesanal'!Q551</f>
        <v>0</v>
      </c>
      <c r="L584" s="374" t="e">
        <f>+'Merluza común Artesanal'!R551</f>
        <v>#DIV/0!</v>
      </c>
      <c r="M584" s="362" t="e">
        <f>+'Merluza común Artesanal'!S551</f>
        <v>#DIV/0!</v>
      </c>
      <c r="N584" s="349" t="s">
        <v>262</v>
      </c>
      <c r="O584" s="504">
        <f>Resumen_año!$C$5</f>
        <v>43868</v>
      </c>
      <c r="P584" s="365">
        <v>2019</v>
      </c>
    </row>
    <row r="585" spans="1:16" ht="15.75" customHeight="1">
      <c r="A585" s="371" t="s">
        <v>90</v>
      </c>
      <c r="B585" s="371" t="s">
        <v>91</v>
      </c>
      <c r="C585" s="371" t="s">
        <v>113</v>
      </c>
      <c r="D585" s="368" t="s">
        <v>434</v>
      </c>
      <c r="E585" s="368" t="str">
        <f>+'Merluza común Artesanal'!E553</f>
        <v>CORSARIO VI (RPA 966584)</v>
      </c>
      <c r="F585" s="371" t="s">
        <v>101</v>
      </c>
      <c r="G585" s="371" t="s">
        <v>96</v>
      </c>
      <c r="H585" s="374">
        <f>+'Merluza común Artesanal'!G554</f>
        <v>4.3979999999999997</v>
      </c>
      <c r="I585" s="374">
        <f>+'Merluza común Artesanal'!H554</f>
        <v>0</v>
      </c>
      <c r="J585" s="374">
        <f>+'Merluza común Artesanal'!I554</f>
        <v>4.2569999999999997</v>
      </c>
      <c r="K585" s="374">
        <f>+'Merluza común Artesanal'!J554</f>
        <v>0</v>
      </c>
      <c r="L585" s="374">
        <f>+'Merluza común Artesanal'!K554</f>
        <v>4.2569999999999997</v>
      </c>
      <c r="M585" s="362">
        <f>+'Merluza común Artesanal'!L554</f>
        <v>0</v>
      </c>
      <c r="N585" s="350">
        <f>+'Merluza común Artesanal'!M554</f>
        <v>0</v>
      </c>
      <c r="O585" s="504">
        <f>Resumen_año!$C$5</f>
        <v>43868</v>
      </c>
      <c r="P585" s="365">
        <v>2019</v>
      </c>
    </row>
    <row r="586" spans="1:16" ht="15.75" customHeight="1">
      <c r="A586" s="371" t="s">
        <v>90</v>
      </c>
      <c r="B586" s="371" t="s">
        <v>91</v>
      </c>
      <c r="C586" s="371" t="s">
        <v>113</v>
      </c>
      <c r="D586" s="368" t="s">
        <v>434</v>
      </c>
      <c r="E586" s="368" t="str">
        <f>+'Merluza común Artesanal'!E553</f>
        <v>CORSARIO VI (RPA 966584)</v>
      </c>
      <c r="F586" s="371" t="s">
        <v>97</v>
      </c>
      <c r="G586" s="371" t="s">
        <v>98</v>
      </c>
      <c r="H586" s="374">
        <f>+'Merluza común Artesanal'!G555</f>
        <v>5.3369999999999997</v>
      </c>
      <c r="I586" s="374">
        <f>+'Merluza común Artesanal'!H555</f>
        <v>0</v>
      </c>
      <c r="J586" s="374">
        <f>+'Merluza común Artesanal'!I555</f>
        <v>9.5939999999999994</v>
      </c>
      <c r="K586" s="374">
        <f>+'Merluza común Artesanal'!J555</f>
        <v>0</v>
      </c>
      <c r="L586" s="374">
        <f>+'Merluza común Artesanal'!K555</f>
        <v>9.5939999999999994</v>
      </c>
      <c r="M586" s="362">
        <f>+'Merluza común Artesanal'!L555</f>
        <v>0</v>
      </c>
      <c r="N586" s="350">
        <f>+'Merluza común Artesanal'!M555</f>
        <v>0</v>
      </c>
      <c r="O586" s="504">
        <f>Resumen_año!$C$5</f>
        <v>43868</v>
      </c>
      <c r="P586" s="365">
        <v>2019</v>
      </c>
    </row>
    <row r="587" spans="1:16" ht="15.75" customHeight="1">
      <c r="A587" s="371" t="s">
        <v>90</v>
      </c>
      <c r="B587" s="371" t="s">
        <v>91</v>
      </c>
      <c r="C587" s="371" t="s">
        <v>113</v>
      </c>
      <c r="D587" s="368" t="s">
        <v>434</v>
      </c>
      <c r="E587" s="368" t="str">
        <f>+'Merluza común Artesanal'!E553</f>
        <v>CORSARIO VI (RPA 966584)</v>
      </c>
      <c r="F587" s="371" t="s">
        <v>101</v>
      </c>
      <c r="G587" s="371" t="s">
        <v>98</v>
      </c>
      <c r="H587" s="374">
        <f>+'Merluza común Artesanal'!N554</f>
        <v>0</v>
      </c>
      <c r="I587" s="374">
        <f>+'Merluza común Artesanal'!O554</f>
        <v>0</v>
      </c>
      <c r="J587" s="374">
        <f>+'Merluza común Artesanal'!P554</f>
        <v>0</v>
      </c>
      <c r="K587" s="374">
        <f>+'Merluza común Artesanal'!Q554</f>
        <v>0</v>
      </c>
      <c r="L587" s="374" t="e">
        <f>+'Merluza común Artesanal'!R554</f>
        <v>#DIV/0!</v>
      </c>
      <c r="M587" s="362" t="e">
        <f>+'Merluza común Artesanal'!S554</f>
        <v>#DIV/0!</v>
      </c>
      <c r="N587" s="349" t="s">
        <v>262</v>
      </c>
      <c r="O587" s="504">
        <f>Resumen_año!$C$5</f>
        <v>43868</v>
      </c>
      <c r="P587" s="365">
        <v>2019</v>
      </c>
    </row>
    <row r="588" spans="1:16" ht="15.75" customHeight="1">
      <c r="A588" s="371" t="s">
        <v>90</v>
      </c>
      <c r="B588" s="371" t="s">
        <v>91</v>
      </c>
      <c r="C588" s="371" t="s">
        <v>113</v>
      </c>
      <c r="D588" s="368" t="s">
        <v>434</v>
      </c>
      <c r="E588" s="368" t="str">
        <f>+'Merluza común Artesanal'!E556</f>
        <v>DON MOISES I (RPA 966476)</v>
      </c>
      <c r="F588" s="371" t="s">
        <v>101</v>
      </c>
      <c r="G588" s="371" t="s">
        <v>96</v>
      </c>
      <c r="H588" s="374">
        <f>+'Merluza común Artesanal'!G557</f>
        <v>4.3970000000000002</v>
      </c>
      <c r="I588" s="374">
        <f>+'Merluza común Artesanal'!H557</f>
        <v>0</v>
      </c>
      <c r="J588" s="374">
        <f>+'Merluza común Artesanal'!I557</f>
        <v>4.3639999999999999</v>
      </c>
      <c r="K588" s="374">
        <f>+'Merluza común Artesanal'!J557</f>
        <v>0</v>
      </c>
      <c r="L588" s="374">
        <f>+'Merluza común Artesanal'!K557</f>
        <v>4.3639999999999999</v>
      </c>
      <c r="M588" s="362">
        <f>+'Merluza común Artesanal'!L557</f>
        <v>0</v>
      </c>
      <c r="N588" s="350">
        <f>+'Merluza común Artesanal'!M557</f>
        <v>0</v>
      </c>
      <c r="O588" s="504">
        <f>Resumen_año!$C$5</f>
        <v>43868</v>
      </c>
      <c r="P588" s="365">
        <v>2019</v>
      </c>
    </row>
    <row r="589" spans="1:16" ht="15.75" customHeight="1">
      <c r="A589" s="371" t="s">
        <v>90</v>
      </c>
      <c r="B589" s="371" t="s">
        <v>91</v>
      </c>
      <c r="C589" s="371" t="s">
        <v>113</v>
      </c>
      <c r="D589" s="368" t="s">
        <v>434</v>
      </c>
      <c r="E589" s="368" t="str">
        <f>+'Merluza común Artesanal'!E556</f>
        <v>DON MOISES I (RPA 966476)</v>
      </c>
      <c r="F589" s="371" t="s">
        <v>97</v>
      </c>
      <c r="G589" s="371" t="s">
        <v>98</v>
      </c>
      <c r="H589" s="374">
        <f>+'Merluza común Artesanal'!G558</f>
        <v>5.3369999999999997</v>
      </c>
      <c r="I589" s="374">
        <f>+'Merluza común Artesanal'!H558</f>
        <v>0</v>
      </c>
      <c r="J589" s="374">
        <f>+'Merluza común Artesanal'!I558</f>
        <v>9.7010000000000005</v>
      </c>
      <c r="K589" s="374">
        <f>+'Merluza común Artesanal'!J558</f>
        <v>0</v>
      </c>
      <c r="L589" s="374">
        <f>+'Merluza común Artesanal'!K558</f>
        <v>9.7010000000000005</v>
      </c>
      <c r="M589" s="362">
        <f>+'Merluza común Artesanal'!L558</f>
        <v>0</v>
      </c>
      <c r="N589" s="350">
        <f>+'Merluza común Artesanal'!M558</f>
        <v>0</v>
      </c>
      <c r="O589" s="504">
        <f>Resumen_año!$C$5</f>
        <v>43868</v>
      </c>
      <c r="P589" s="365">
        <v>2019</v>
      </c>
    </row>
    <row r="590" spans="1:16" ht="15.75" customHeight="1">
      <c r="A590" s="371" t="s">
        <v>90</v>
      </c>
      <c r="B590" s="371" t="s">
        <v>91</v>
      </c>
      <c r="C590" s="371" t="s">
        <v>113</v>
      </c>
      <c r="D590" s="368" t="s">
        <v>434</v>
      </c>
      <c r="E590" s="368" t="str">
        <f>+'Merluza común Artesanal'!E556</f>
        <v>DON MOISES I (RPA 966476)</v>
      </c>
      <c r="F590" s="371" t="s">
        <v>101</v>
      </c>
      <c r="G590" s="371" t="s">
        <v>98</v>
      </c>
      <c r="H590" s="374">
        <f>+'Merluza común Artesanal'!N557</f>
        <v>0</v>
      </c>
      <c r="I590" s="374">
        <f>+'Merluza común Artesanal'!O557</f>
        <v>0</v>
      </c>
      <c r="J590" s="374">
        <f>+'Merluza común Artesanal'!P557</f>
        <v>0</v>
      </c>
      <c r="K590" s="374">
        <f>+'Merluza común Artesanal'!Q557</f>
        <v>0</v>
      </c>
      <c r="L590" s="374" t="e">
        <f>+'Merluza común Artesanal'!R557</f>
        <v>#DIV/0!</v>
      </c>
      <c r="M590" s="362" t="e">
        <f>+'Merluza común Artesanal'!S557</f>
        <v>#DIV/0!</v>
      </c>
      <c r="N590" s="349" t="s">
        <v>262</v>
      </c>
      <c r="O590" s="504">
        <f>Resumen_año!$C$5</f>
        <v>43868</v>
      </c>
      <c r="P590" s="365">
        <v>2019</v>
      </c>
    </row>
    <row r="591" spans="1:16" ht="15.75" customHeight="1">
      <c r="A591" s="371" t="s">
        <v>90</v>
      </c>
      <c r="B591" s="371" t="s">
        <v>91</v>
      </c>
      <c r="C591" s="371" t="s">
        <v>113</v>
      </c>
      <c r="D591" s="368" t="s">
        <v>434</v>
      </c>
      <c r="E591" s="368" t="str">
        <f>+'Merluza común Artesanal'!E559</f>
        <v>EL GITANO III (RPA 966092)</v>
      </c>
      <c r="F591" s="371" t="s">
        <v>101</v>
      </c>
      <c r="G591" s="371" t="s">
        <v>96</v>
      </c>
      <c r="H591" s="374">
        <f>+'Merluza común Artesanal'!G560</f>
        <v>4.3979999999999997</v>
      </c>
      <c r="I591" s="374">
        <f>+'Merluza común Artesanal'!H560</f>
        <v>0</v>
      </c>
      <c r="J591" s="374">
        <f>+'Merluza común Artesanal'!I560</f>
        <v>5.3369999999999997</v>
      </c>
      <c r="K591" s="374">
        <f>+'Merluza común Artesanal'!J560</f>
        <v>0</v>
      </c>
      <c r="L591" s="374">
        <f>+'Merluza común Artesanal'!K560</f>
        <v>5.3369999999999997</v>
      </c>
      <c r="M591" s="362">
        <f>+'Merluza común Artesanal'!L560</f>
        <v>0</v>
      </c>
      <c r="N591" s="350">
        <f>+'Merluza común Artesanal'!M560</f>
        <v>0</v>
      </c>
      <c r="O591" s="504">
        <f>Resumen_año!$C$5</f>
        <v>43868</v>
      </c>
      <c r="P591" s="365">
        <v>2019</v>
      </c>
    </row>
    <row r="592" spans="1:16" ht="15.75" customHeight="1">
      <c r="A592" s="371" t="s">
        <v>90</v>
      </c>
      <c r="B592" s="371" t="s">
        <v>91</v>
      </c>
      <c r="C592" s="371" t="s">
        <v>113</v>
      </c>
      <c r="D592" s="368" t="s">
        <v>434</v>
      </c>
      <c r="E592" s="368" t="str">
        <f>+'Merluza común Artesanal'!E559</f>
        <v>EL GITANO III (RPA 966092)</v>
      </c>
      <c r="F592" s="371" t="s">
        <v>97</v>
      </c>
      <c r="G592" s="371" t="s">
        <v>98</v>
      </c>
      <c r="H592" s="374">
        <f>+'Merluza común Artesanal'!G561</f>
        <v>5.3380000000000001</v>
      </c>
      <c r="I592" s="374">
        <f>+'Merluza común Artesanal'!H561</f>
        <v>0</v>
      </c>
      <c r="J592" s="374">
        <f>+'Merluza común Artesanal'!I561</f>
        <v>10.675000000000001</v>
      </c>
      <c r="K592" s="374">
        <f>+'Merluza común Artesanal'!J561</f>
        <v>0</v>
      </c>
      <c r="L592" s="374">
        <f>+'Merluza común Artesanal'!K561</f>
        <v>10.675000000000001</v>
      </c>
      <c r="M592" s="362">
        <f>+'Merluza común Artesanal'!L561</f>
        <v>0</v>
      </c>
      <c r="N592" s="350">
        <f>+'Merluza común Artesanal'!M561</f>
        <v>0</v>
      </c>
      <c r="O592" s="504">
        <f>Resumen_año!$C$5</f>
        <v>43868</v>
      </c>
      <c r="P592" s="365">
        <v>2019</v>
      </c>
    </row>
    <row r="593" spans="1:16" ht="15.75" customHeight="1">
      <c r="A593" s="371" t="s">
        <v>90</v>
      </c>
      <c r="B593" s="371" t="s">
        <v>91</v>
      </c>
      <c r="C593" s="371" t="s">
        <v>113</v>
      </c>
      <c r="D593" s="368" t="s">
        <v>434</v>
      </c>
      <c r="E593" s="368" t="str">
        <f>+'Merluza común Artesanal'!E559</f>
        <v>EL GITANO III (RPA 966092)</v>
      </c>
      <c r="F593" s="371" t="s">
        <v>101</v>
      </c>
      <c r="G593" s="371" t="s">
        <v>98</v>
      </c>
      <c r="H593" s="374">
        <f>+'Merluza común Artesanal'!N560</f>
        <v>0</v>
      </c>
      <c r="I593" s="374">
        <f>+'Merluza común Artesanal'!O560</f>
        <v>0</v>
      </c>
      <c r="J593" s="374">
        <f>+'Merluza común Artesanal'!P560</f>
        <v>0</v>
      </c>
      <c r="K593" s="374">
        <f>+'Merluza común Artesanal'!Q560</f>
        <v>0</v>
      </c>
      <c r="L593" s="374" t="e">
        <f>+'Merluza común Artesanal'!R560</f>
        <v>#DIV/0!</v>
      </c>
      <c r="M593" s="362" t="e">
        <f>+'Merluza común Artesanal'!S560</f>
        <v>#DIV/0!</v>
      </c>
      <c r="N593" s="349" t="s">
        <v>262</v>
      </c>
      <c r="O593" s="504">
        <f>Resumen_año!$C$5</f>
        <v>43868</v>
      </c>
      <c r="P593" s="365">
        <v>2019</v>
      </c>
    </row>
    <row r="594" spans="1:16" ht="15.75" customHeight="1">
      <c r="A594" s="371" t="s">
        <v>90</v>
      </c>
      <c r="B594" s="371" t="s">
        <v>91</v>
      </c>
      <c r="C594" s="371" t="s">
        <v>113</v>
      </c>
      <c r="D594" s="368" t="s">
        <v>434</v>
      </c>
      <c r="E594" s="368" t="str">
        <f>+'Merluza común Artesanal'!E562</f>
        <v>EL SIRIO (RPA 966942)</v>
      </c>
      <c r="F594" s="371" t="s">
        <v>101</v>
      </c>
      <c r="G594" s="371" t="s">
        <v>96</v>
      </c>
      <c r="H594" s="374">
        <f>+'Merluza común Artesanal'!G563</f>
        <v>4.399</v>
      </c>
      <c r="I594" s="374">
        <f>+'Merluza común Artesanal'!H563</f>
        <v>0</v>
      </c>
      <c r="J594" s="374">
        <f>+'Merluza común Artesanal'!I563</f>
        <v>4.7640000000000002</v>
      </c>
      <c r="K594" s="374">
        <f>+'Merluza común Artesanal'!J563</f>
        <v>0</v>
      </c>
      <c r="L594" s="374">
        <f>+'Merluza común Artesanal'!K563</f>
        <v>4.7640000000000002</v>
      </c>
      <c r="M594" s="362">
        <f>+'Merluza común Artesanal'!L563</f>
        <v>0</v>
      </c>
      <c r="N594" s="350">
        <f>+'Merluza común Artesanal'!M563</f>
        <v>0</v>
      </c>
      <c r="O594" s="504">
        <f>Resumen_año!$C$5</f>
        <v>43868</v>
      </c>
      <c r="P594" s="365">
        <v>2019</v>
      </c>
    </row>
    <row r="595" spans="1:16" ht="15.75" customHeight="1">
      <c r="A595" s="371" t="s">
        <v>90</v>
      </c>
      <c r="B595" s="371" t="s">
        <v>91</v>
      </c>
      <c r="C595" s="371" t="s">
        <v>113</v>
      </c>
      <c r="D595" s="368" t="s">
        <v>434</v>
      </c>
      <c r="E595" s="368" t="str">
        <f>+'Merluza común Artesanal'!E562</f>
        <v>EL SIRIO (RPA 966942)</v>
      </c>
      <c r="F595" s="371" t="s">
        <v>97</v>
      </c>
      <c r="G595" s="371" t="s">
        <v>98</v>
      </c>
      <c r="H595" s="374">
        <f>+'Merluza común Artesanal'!G564</f>
        <v>5.3380000000000001</v>
      </c>
      <c r="I595" s="374">
        <f>+'Merluza común Artesanal'!H564</f>
        <v>0</v>
      </c>
      <c r="J595" s="374">
        <f>+'Merluza común Artesanal'!I564</f>
        <v>10.102</v>
      </c>
      <c r="K595" s="374">
        <f>+'Merluza común Artesanal'!J564</f>
        <v>0</v>
      </c>
      <c r="L595" s="374">
        <f>+'Merluza común Artesanal'!K564</f>
        <v>10.102</v>
      </c>
      <c r="M595" s="362">
        <f>+'Merluza común Artesanal'!L564</f>
        <v>0</v>
      </c>
      <c r="N595" s="350">
        <f>+'Merluza común Artesanal'!M564</f>
        <v>0</v>
      </c>
      <c r="O595" s="504">
        <f>Resumen_año!$C$5</f>
        <v>43868</v>
      </c>
      <c r="P595" s="365">
        <v>2019</v>
      </c>
    </row>
    <row r="596" spans="1:16" ht="15.75" customHeight="1">
      <c r="A596" s="371" t="s">
        <v>90</v>
      </c>
      <c r="B596" s="371" t="s">
        <v>91</v>
      </c>
      <c r="C596" s="371" t="s">
        <v>113</v>
      </c>
      <c r="D596" s="368" t="s">
        <v>434</v>
      </c>
      <c r="E596" s="368" t="str">
        <f>+'Merluza común Artesanal'!E562</f>
        <v>EL SIRIO (RPA 966942)</v>
      </c>
      <c r="F596" s="371" t="s">
        <v>101</v>
      </c>
      <c r="G596" s="371" t="s">
        <v>98</v>
      </c>
      <c r="H596" s="374">
        <f>+'Merluza común Artesanal'!N563</f>
        <v>0</v>
      </c>
      <c r="I596" s="374">
        <f>+'Merluza común Artesanal'!O563</f>
        <v>0</v>
      </c>
      <c r="J596" s="374">
        <f>+'Merluza común Artesanal'!P563</f>
        <v>0</v>
      </c>
      <c r="K596" s="374">
        <f>+'Merluza común Artesanal'!Q563</f>
        <v>0</v>
      </c>
      <c r="L596" s="374" t="e">
        <f>+'Merluza común Artesanal'!R563</f>
        <v>#DIV/0!</v>
      </c>
      <c r="M596" s="362" t="e">
        <f>+'Merluza común Artesanal'!S563</f>
        <v>#DIV/0!</v>
      </c>
      <c r="N596" s="349" t="s">
        <v>262</v>
      </c>
      <c r="O596" s="504">
        <f>Resumen_año!$C$5</f>
        <v>43868</v>
      </c>
      <c r="P596" s="365">
        <v>2019</v>
      </c>
    </row>
    <row r="597" spans="1:16" ht="15.75" customHeight="1">
      <c r="A597" s="371" t="s">
        <v>90</v>
      </c>
      <c r="B597" s="371" t="s">
        <v>91</v>
      </c>
      <c r="C597" s="371" t="s">
        <v>113</v>
      </c>
      <c r="D597" s="368" t="s">
        <v>434</v>
      </c>
      <c r="E597" s="368" t="str">
        <f>+'Merluza común Artesanal'!E565</f>
        <v>ESPADON II (RPA 959601)</v>
      </c>
      <c r="F597" s="371" t="s">
        <v>101</v>
      </c>
      <c r="G597" s="371" t="s">
        <v>96</v>
      </c>
      <c r="H597" s="374">
        <f>+'Merluza común Artesanal'!G566</f>
        <v>4.3979999999999997</v>
      </c>
      <c r="I597" s="374">
        <f>+'Merluza común Artesanal'!H566</f>
        <v>0</v>
      </c>
      <c r="J597" s="374">
        <f>+'Merluza común Artesanal'!I566</f>
        <v>4.5269999999999992</v>
      </c>
      <c r="K597" s="374">
        <f>+'Merluza común Artesanal'!J566</f>
        <v>0</v>
      </c>
      <c r="L597" s="374">
        <f>+'Merluza común Artesanal'!K566</f>
        <v>4.5269999999999992</v>
      </c>
      <c r="M597" s="362">
        <f>+'Merluza común Artesanal'!L566</f>
        <v>0</v>
      </c>
      <c r="N597" s="350">
        <f>+'Merluza común Artesanal'!M566</f>
        <v>0</v>
      </c>
      <c r="O597" s="504">
        <f>Resumen_año!$C$5</f>
        <v>43868</v>
      </c>
      <c r="P597" s="365">
        <v>2019</v>
      </c>
    </row>
    <row r="598" spans="1:16" ht="15.75" customHeight="1">
      <c r="A598" s="371" t="s">
        <v>90</v>
      </c>
      <c r="B598" s="371" t="s">
        <v>91</v>
      </c>
      <c r="C598" s="371" t="s">
        <v>113</v>
      </c>
      <c r="D598" s="368" t="s">
        <v>434</v>
      </c>
      <c r="E598" s="368" t="str">
        <f>+'Merluza común Artesanal'!E565</f>
        <v>ESPADON II (RPA 959601)</v>
      </c>
      <c r="F598" s="371" t="s">
        <v>97</v>
      </c>
      <c r="G598" s="371" t="s">
        <v>98</v>
      </c>
      <c r="H598" s="374">
        <f>+'Merluza común Artesanal'!G567</f>
        <v>5.3380000000000001</v>
      </c>
      <c r="I598" s="374">
        <f>+'Merluza común Artesanal'!H567</f>
        <v>0</v>
      </c>
      <c r="J598" s="374">
        <f>+'Merluza común Artesanal'!I567</f>
        <v>9.8649999999999984</v>
      </c>
      <c r="K598" s="374">
        <f>+'Merluza común Artesanal'!J567</f>
        <v>0</v>
      </c>
      <c r="L598" s="374">
        <f>+'Merluza común Artesanal'!K567</f>
        <v>9.8649999999999984</v>
      </c>
      <c r="M598" s="362">
        <f>+'Merluza común Artesanal'!L567</f>
        <v>0</v>
      </c>
      <c r="N598" s="350">
        <f>+'Merluza común Artesanal'!M567</f>
        <v>0</v>
      </c>
      <c r="O598" s="504">
        <f>Resumen_año!$C$5</f>
        <v>43868</v>
      </c>
      <c r="P598" s="365">
        <v>2019</v>
      </c>
    </row>
    <row r="599" spans="1:16" ht="15.75" customHeight="1">
      <c r="A599" s="371" t="s">
        <v>90</v>
      </c>
      <c r="B599" s="371" t="s">
        <v>91</v>
      </c>
      <c r="C599" s="371" t="s">
        <v>113</v>
      </c>
      <c r="D599" s="368" t="s">
        <v>434</v>
      </c>
      <c r="E599" s="368" t="str">
        <f>+'Merluza común Artesanal'!E565</f>
        <v>ESPADON II (RPA 959601)</v>
      </c>
      <c r="F599" s="371" t="s">
        <v>101</v>
      </c>
      <c r="G599" s="371" t="s">
        <v>98</v>
      </c>
      <c r="H599" s="374">
        <f>+'Merluza común Artesanal'!N566</f>
        <v>0</v>
      </c>
      <c r="I599" s="374">
        <f>+'Merluza común Artesanal'!O566</f>
        <v>0</v>
      </c>
      <c r="J599" s="374">
        <f>+'Merluza común Artesanal'!P566</f>
        <v>0</v>
      </c>
      <c r="K599" s="374">
        <f>+'Merluza común Artesanal'!Q566</f>
        <v>0</v>
      </c>
      <c r="L599" s="374" t="e">
        <f>+'Merluza común Artesanal'!R566</f>
        <v>#DIV/0!</v>
      </c>
      <c r="M599" s="362" t="e">
        <f>+'Merluza común Artesanal'!S566</f>
        <v>#DIV/0!</v>
      </c>
      <c r="N599" s="349" t="s">
        <v>262</v>
      </c>
      <c r="O599" s="504">
        <f>Resumen_año!$C$5</f>
        <v>43868</v>
      </c>
      <c r="P599" s="365">
        <v>2019</v>
      </c>
    </row>
    <row r="600" spans="1:16" ht="15.75" customHeight="1">
      <c r="A600" s="371" t="s">
        <v>90</v>
      </c>
      <c r="B600" s="371" t="s">
        <v>91</v>
      </c>
      <c r="C600" s="371" t="s">
        <v>113</v>
      </c>
      <c r="D600" s="368" t="s">
        <v>434</v>
      </c>
      <c r="E600" s="368" t="str">
        <f>+'Merluza común Artesanal'!E568</f>
        <v>FELIPE JESUS III (RPA 966209)</v>
      </c>
      <c r="F600" s="371" t="s">
        <v>101</v>
      </c>
      <c r="G600" s="371" t="s">
        <v>96</v>
      </c>
      <c r="H600" s="374">
        <f>+'Merluza común Artesanal'!G569</f>
        <v>4.3970000000000002</v>
      </c>
      <c r="I600" s="374">
        <f>+'Merluza común Artesanal'!H569</f>
        <v>0</v>
      </c>
      <c r="J600" s="374">
        <f>+'Merluza común Artesanal'!I569</f>
        <v>5.0659999999999998</v>
      </c>
      <c r="K600" s="374">
        <f>+'Merluza común Artesanal'!J569</f>
        <v>0</v>
      </c>
      <c r="L600" s="374">
        <f>+'Merluza común Artesanal'!K569</f>
        <v>5.0659999999999998</v>
      </c>
      <c r="M600" s="362">
        <f>+'Merluza común Artesanal'!L569</f>
        <v>0</v>
      </c>
      <c r="N600" s="350">
        <f>+'Merluza común Artesanal'!M569</f>
        <v>0</v>
      </c>
      <c r="O600" s="504">
        <f>Resumen_año!$C$5</f>
        <v>43868</v>
      </c>
      <c r="P600" s="365">
        <v>2019</v>
      </c>
    </row>
    <row r="601" spans="1:16" ht="15.75" customHeight="1">
      <c r="A601" s="371" t="s">
        <v>90</v>
      </c>
      <c r="B601" s="371" t="s">
        <v>91</v>
      </c>
      <c r="C601" s="371" t="s">
        <v>113</v>
      </c>
      <c r="D601" s="368" t="s">
        <v>434</v>
      </c>
      <c r="E601" s="368" t="str">
        <f>+'Merluza común Artesanal'!E568</f>
        <v>FELIPE JESUS III (RPA 966209)</v>
      </c>
      <c r="F601" s="371" t="s">
        <v>97</v>
      </c>
      <c r="G601" s="371" t="s">
        <v>98</v>
      </c>
      <c r="H601" s="374">
        <f>+'Merluza común Artesanal'!G570</f>
        <v>5.3369999999999997</v>
      </c>
      <c r="I601" s="374">
        <f>+'Merluza común Artesanal'!H570</f>
        <v>0</v>
      </c>
      <c r="J601" s="374">
        <f>+'Merluza común Artesanal'!I570</f>
        <v>10.402999999999999</v>
      </c>
      <c r="K601" s="374">
        <f>+'Merluza común Artesanal'!J570</f>
        <v>0</v>
      </c>
      <c r="L601" s="374">
        <f>+'Merluza común Artesanal'!K570</f>
        <v>10.402999999999999</v>
      </c>
      <c r="M601" s="362">
        <f>+'Merluza común Artesanal'!L570</f>
        <v>0</v>
      </c>
      <c r="N601" s="350">
        <f>+'Merluza común Artesanal'!M570</f>
        <v>0</v>
      </c>
      <c r="O601" s="504">
        <f>Resumen_año!$C$5</f>
        <v>43868</v>
      </c>
      <c r="P601" s="365">
        <v>2019</v>
      </c>
    </row>
    <row r="602" spans="1:16" ht="15.75" customHeight="1">
      <c r="A602" s="371" t="s">
        <v>90</v>
      </c>
      <c r="B602" s="371" t="s">
        <v>91</v>
      </c>
      <c r="C602" s="371" t="s">
        <v>113</v>
      </c>
      <c r="D602" s="368" t="s">
        <v>434</v>
      </c>
      <c r="E602" s="368" t="str">
        <f>+'Merluza común Artesanal'!E568</f>
        <v>FELIPE JESUS III (RPA 966209)</v>
      </c>
      <c r="F602" s="371" t="s">
        <v>101</v>
      </c>
      <c r="G602" s="371" t="s">
        <v>98</v>
      </c>
      <c r="H602" s="374">
        <f>+'Merluza común Artesanal'!N569</f>
        <v>0</v>
      </c>
      <c r="I602" s="374">
        <f>+'Merluza común Artesanal'!O569</f>
        <v>0</v>
      </c>
      <c r="J602" s="374">
        <f>+'Merluza común Artesanal'!P569</f>
        <v>0</v>
      </c>
      <c r="K602" s="374">
        <f>+'Merluza común Artesanal'!Q569</f>
        <v>0</v>
      </c>
      <c r="L602" s="374" t="e">
        <f>+'Merluza común Artesanal'!R569</f>
        <v>#DIV/0!</v>
      </c>
      <c r="M602" s="362" t="e">
        <f>+'Merluza común Artesanal'!S569</f>
        <v>#DIV/0!</v>
      </c>
      <c r="N602" s="349" t="s">
        <v>262</v>
      </c>
      <c r="O602" s="504">
        <f>Resumen_año!$C$5</f>
        <v>43868</v>
      </c>
      <c r="P602" s="365">
        <v>2019</v>
      </c>
    </row>
    <row r="603" spans="1:16" ht="15.75" customHeight="1">
      <c r="A603" s="371" t="s">
        <v>90</v>
      </c>
      <c r="B603" s="371" t="s">
        <v>91</v>
      </c>
      <c r="C603" s="371" t="s">
        <v>113</v>
      </c>
      <c r="D603" s="368" t="s">
        <v>434</v>
      </c>
      <c r="E603" s="368" t="str">
        <f>+'Merluza común Artesanal'!E571</f>
        <v>FERNANDA IGNACIA I (RPA 967158)</v>
      </c>
      <c r="F603" s="371" t="s">
        <v>101</v>
      </c>
      <c r="G603" s="371" t="s">
        <v>96</v>
      </c>
      <c r="H603" s="374">
        <f>+'Merluza común Artesanal'!G572</f>
        <v>4.4000000000000004</v>
      </c>
      <c r="I603" s="374">
        <f>+'Merluza común Artesanal'!H572</f>
        <v>0</v>
      </c>
      <c r="J603" s="374">
        <f>+'Merluza común Artesanal'!I572</f>
        <v>5.1240000000000006</v>
      </c>
      <c r="K603" s="374">
        <f>+'Merluza común Artesanal'!J572</f>
        <v>0</v>
      </c>
      <c r="L603" s="374">
        <f>+'Merluza común Artesanal'!K572</f>
        <v>5.1240000000000006</v>
      </c>
      <c r="M603" s="362">
        <f>+'Merluza común Artesanal'!L572</f>
        <v>0</v>
      </c>
      <c r="N603" s="350">
        <f>+'Merluza común Artesanal'!M572</f>
        <v>0</v>
      </c>
      <c r="O603" s="504">
        <f>Resumen_año!$C$5</f>
        <v>43868</v>
      </c>
      <c r="P603" s="365">
        <v>2019</v>
      </c>
    </row>
    <row r="604" spans="1:16" ht="15.75" customHeight="1">
      <c r="A604" s="371" t="s">
        <v>90</v>
      </c>
      <c r="B604" s="371" t="s">
        <v>91</v>
      </c>
      <c r="C604" s="371" t="s">
        <v>113</v>
      </c>
      <c r="D604" s="368" t="s">
        <v>434</v>
      </c>
      <c r="E604" s="368" t="str">
        <f>+'Merluza común Artesanal'!E571</f>
        <v>FERNANDA IGNACIA I (RPA 967158)</v>
      </c>
      <c r="F604" s="371" t="s">
        <v>97</v>
      </c>
      <c r="G604" s="371" t="s">
        <v>98</v>
      </c>
      <c r="H604" s="374">
        <f>+'Merluza común Artesanal'!G573</f>
        <v>5.34</v>
      </c>
      <c r="I604" s="374">
        <f>+'Merluza común Artesanal'!H573</f>
        <v>0</v>
      </c>
      <c r="J604" s="374">
        <f>+'Merluza común Artesanal'!I573</f>
        <v>10.464</v>
      </c>
      <c r="K604" s="374">
        <f>+'Merluza común Artesanal'!J573</f>
        <v>0</v>
      </c>
      <c r="L604" s="374">
        <f>+'Merluza común Artesanal'!K573</f>
        <v>10.464</v>
      </c>
      <c r="M604" s="362">
        <f>+'Merluza común Artesanal'!L573</f>
        <v>0</v>
      </c>
      <c r="N604" s="350">
        <f>+'Merluza común Artesanal'!M573</f>
        <v>0</v>
      </c>
      <c r="O604" s="504">
        <f>Resumen_año!$C$5</f>
        <v>43868</v>
      </c>
      <c r="P604" s="365">
        <v>2019</v>
      </c>
    </row>
    <row r="605" spans="1:16" ht="15.75" customHeight="1">
      <c r="A605" s="371" t="s">
        <v>90</v>
      </c>
      <c r="B605" s="371" t="s">
        <v>91</v>
      </c>
      <c r="C605" s="371" t="s">
        <v>113</v>
      </c>
      <c r="D605" s="368" t="s">
        <v>434</v>
      </c>
      <c r="E605" s="368" t="str">
        <f>+'Merluza común Artesanal'!E571</f>
        <v>FERNANDA IGNACIA I (RPA 967158)</v>
      </c>
      <c r="F605" s="371" t="s">
        <v>101</v>
      </c>
      <c r="G605" s="371" t="s">
        <v>98</v>
      </c>
      <c r="H605" s="374">
        <f>+'Merluza común Artesanal'!N572</f>
        <v>0</v>
      </c>
      <c r="I605" s="374">
        <f>+'Merluza común Artesanal'!O572</f>
        <v>0</v>
      </c>
      <c r="J605" s="374">
        <f>+'Merluza común Artesanal'!P572</f>
        <v>0</v>
      </c>
      <c r="K605" s="374">
        <f>+'Merluza común Artesanal'!Q572</f>
        <v>0</v>
      </c>
      <c r="L605" s="374" t="e">
        <f>+'Merluza común Artesanal'!R572</f>
        <v>#DIV/0!</v>
      </c>
      <c r="M605" s="362" t="e">
        <f>+'Merluza común Artesanal'!S572</f>
        <v>#DIV/0!</v>
      </c>
      <c r="N605" s="349" t="s">
        <v>262</v>
      </c>
      <c r="O605" s="504">
        <f>Resumen_año!$C$5</f>
        <v>43868</v>
      </c>
      <c r="P605" s="365">
        <v>2019</v>
      </c>
    </row>
    <row r="606" spans="1:16" ht="15.75" customHeight="1">
      <c r="A606" s="371" t="s">
        <v>90</v>
      </c>
      <c r="B606" s="371" t="s">
        <v>91</v>
      </c>
      <c r="C606" s="371" t="s">
        <v>113</v>
      </c>
      <c r="D606" s="368" t="s">
        <v>434</v>
      </c>
      <c r="E606" s="368" t="str">
        <f>+'Merluza común Artesanal'!E574</f>
        <v>EL HOLANDES (RPA 967605) (961070)</v>
      </c>
      <c r="F606" s="371" t="s">
        <v>101</v>
      </c>
      <c r="G606" s="371" t="s">
        <v>96</v>
      </c>
      <c r="H606" s="374">
        <f>+'Merluza común Artesanal'!G575</f>
        <v>4.3970000000000002</v>
      </c>
      <c r="I606" s="374">
        <f>+'Merluza común Artesanal'!H575</f>
        <v>0</v>
      </c>
      <c r="J606" s="374">
        <f>+'Merluza común Artesanal'!I575</f>
        <v>4.9510000000000005</v>
      </c>
      <c r="K606" s="374">
        <f>+'Merluza común Artesanal'!J575</f>
        <v>0</v>
      </c>
      <c r="L606" s="374">
        <f>+'Merluza común Artesanal'!K575</f>
        <v>4.9510000000000005</v>
      </c>
      <c r="M606" s="362">
        <f>+'Merluza común Artesanal'!L575</f>
        <v>0</v>
      </c>
      <c r="N606" s="350">
        <f>+'Merluza común Artesanal'!M575</f>
        <v>0</v>
      </c>
      <c r="O606" s="504">
        <f>Resumen_año!$C$5</f>
        <v>43868</v>
      </c>
      <c r="P606" s="365">
        <v>2019</v>
      </c>
    </row>
    <row r="607" spans="1:16" ht="15.75" customHeight="1">
      <c r="A607" s="371" t="s">
        <v>90</v>
      </c>
      <c r="B607" s="371" t="s">
        <v>91</v>
      </c>
      <c r="C607" s="371" t="s">
        <v>113</v>
      </c>
      <c r="D607" s="368" t="s">
        <v>434</v>
      </c>
      <c r="E607" s="368" t="str">
        <f>+'Merluza común Artesanal'!E574</f>
        <v>EL HOLANDES (RPA 967605) (961070)</v>
      </c>
      <c r="F607" s="371" t="s">
        <v>97</v>
      </c>
      <c r="G607" s="371" t="s">
        <v>98</v>
      </c>
      <c r="H607" s="374">
        <f>+'Merluza común Artesanal'!G576</f>
        <v>5.3369999999999997</v>
      </c>
      <c r="I607" s="374">
        <f>+'Merluza común Artesanal'!H576</f>
        <v>0</v>
      </c>
      <c r="J607" s="374">
        <f>+'Merluza común Artesanal'!I576</f>
        <v>10.288</v>
      </c>
      <c r="K607" s="374">
        <f>+'Merluza común Artesanal'!J576</f>
        <v>0</v>
      </c>
      <c r="L607" s="374">
        <f>+'Merluza común Artesanal'!K576</f>
        <v>10.288</v>
      </c>
      <c r="M607" s="362">
        <f>+'Merluza común Artesanal'!L576</f>
        <v>0</v>
      </c>
      <c r="N607" s="350">
        <f>+'Merluza común Artesanal'!M576</f>
        <v>0</v>
      </c>
      <c r="O607" s="504">
        <f>Resumen_año!$C$5</f>
        <v>43868</v>
      </c>
      <c r="P607" s="365">
        <v>2019</v>
      </c>
    </row>
    <row r="608" spans="1:16" ht="15.75" customHeight="1">
      <c r="A608" s="371" t="s">
        <v>90</v>
      </c>
      <c r="B608" s="371" t="s">
        <v>91</v>
      </c>
      <c r="C608" s="371" t="s">
        <v>113</v>
      </c>
      <c r="D608" s="368" t="s">
        <v>434</v>
      </c>
      <c r="E608" s="368" t="str">
        <f>+'Merluza común Artesanal'!E574</f>
        <v>EL HOLANDES (RPA 967605) (961070)</v>
      </c>
      <c r="F608" s="371" t="s">
        <v>101</v>
      </c>
      <c r="G608" s="371" t="s">
        <v>98</v>
      </c>
      <c r="H608" s="374">
        <f>+'Merluza común Artesanal'!N575</f>
        <v>0</v>
      </c>
      <c r="I608" s="374">
        <f>+'Merluza común Artesanal'!O575</f>
        <v>0</v>
      </c>
      <c r="J608" s="374">
        <f>+'Merluza común Artesanal'!P575</f>
        <v>0</v>
      </c>
      <c r="K608" s="374">
        <f>+'Merluza común Artesanal'!Q575</f>
        <v>0</v>
      </c>
      <c r="L608" s="374" t="e">
        <f>+'Merluza común Artesanal'!R575</f>
        <v>#DIV/0!</v>
      </c>
      <c r="M608" s="362" t="e">
        <f>+'Merluza común Artesanal'!S575</f>
        <v>#DIV/0!</v>
      </c>
      <c r="N608" s="349" t="s">
        <v>262</v>
      </c>
      <c r="O608" s="504">
        <f>Resumen_año!$C$5</f>
        <v>43868</v>
      </c>
      <c r="P608" s="365">
        <v>2019</v>
      </c>
    </row>
    <row r="609" spans="1:16" ht="15.75" customHeight="1">
      <c r="A609" s="371" t="s">
        <v>90</v>
      </c>
      <c r="B609" s="371" t="s">
        <v>91</v>
      </c>
      <c r="C609" s="371" t="s">
        <v>113</v>
      </c>
      <c r="D609" s="368" t="s">
        <v>434</v>
      </c>
      <c r="E609" s="368" t="str">
        <f>+'Merluza común Artesanal'!E577</f>
        <v>GERSON CHINO III (RPA 966167)</v>
      </c>
      <c r="F609" s="371" t="s">
        <v>101</v>
      </c>
      <c r="G609" s="371" t="s">
        <v>96</v>
      </c>
      <c r="H609" s="374">
        <f>+'Merluza común Artesanal'!G578</f>
        <v>4.3970000000000002</v>
      </c>
      <c r="I609" s="374">
        <f>+'Merluza común Artesanal'!H578</f>
        <v>0</v>
      </c>
      <c r="J609" s="374">
        <f>+'Merluza común Artesanal'!I578</f>
        <v>4.5259999999999998</v>
      </c>
      <c r="K609" s="374">
        <f>+'Merluza común Artesanal'!J578</f>
        <v>0</v>
      </c>
      <c r="L609" s="374">
        <f>+'Merluza común Artesanal'!K578</f>
        <v>4.5259999999999998</v>
      </c>
      <c r="M609" s="362">
        <f>+'Merluza común Artesanal'!L578</f>
        <v>0</v>
      </c>
      <c r="N609" s="350">
        <f>+'Merluza común Artesanal'!M578</f>
        <v>0</v>
      </c>
      <c r="O609" s="504">
        <f>Resumen_año!$C$5</f>
        <v>43868</v>
      </c>
      <c r="P609" s="365">
        <v>2019</v>
      </c>
    </row>
    <row r="610" spans="1:16" ht="15.75" customHeight="1">
      <c r="A610" s="371" t="s">
        <v>90</v>
      </c>
      <c r="B610" s="371" t="s">
        <v>91</v>
      </c>
      <c r="C610" s="371" t="s">
        <v>113</v>
      </c>
      <c r="D610" s="368" t="s">
        <v>434</v>
      </c>
      <c r="E610" s="368" t="str">
        <f>+'Merluza común Artesanal'!E577</f>
        <v>GERSON CHINO III (RPA 966167)</v>
      </c>
      <c r="F610" s="371" t="s">
        <v>97</v>
      </c>
      <c r="G610" s="371" t="s">
        <v>98</v>
      </c>
      <c r="H610" s="374">
        <f>+'Merluza común Artesanal'!G579</f>
        <v>5.3360000000000003</v>
      </c>
      <c r="I610" s="374">
        <f>+'Merluza común Artesanal'!H579</f>
        <v>0</v>
      </c>
      <c r="J610" s="374">
        <f>+'Merluza común Artesanal'!I579</f>
        <v>9.8620000000000001</v>
      </c>
      <c r="K610" s="374">
        <f>+'Merluza común Artesanal'!J579</f>
        <v>0</v>
      </c>
      <c r="L610" s="374">
        <f>+'Merluza común Artesanal'!K579</f>
        <v>9.8620000000000001</v>
      </c>
      <c r="M610" s="362">
        <f>+'Merluza común Artesanal'!L579</f>
        <v>0</v>
      </c>
      <c r="N610" s="350">
        <f>+'Merluza común Artesanal'!M579</f>
        <v>0</v>
      </c>
      <c r="O610" s="504">
        <f>Resumen_año!$C$5</f>
        <v>43868</v>
      </c>
      <c r="P610" s="365">
        <v>2019</v>
      </c>
    </row>
    <row r="611" spans="1:16" ht="15.75" customHeight="1">
      <c r="A611" s="371" t="s">
        <v>90</v>
      </c>
      <c r="B611" s="371" t="s">
        <v>91</v>
      </c>
      <c r="C611" s="371" t="s">
        <v>113</v>
      </c>
      <c r="D611" s="368" t="s">
        <v>434</v>
      </c>
      <c r="E611" s="368" t="str">
        <f>+'Merluza común Artesanal'!E577</f>
        <v>GERSON CHINO III (RPA 966167)</v>
      </c>
      <c r="F611" s="371" t="s">
        <v>101</v>
      </c>
      <c r="G611" s="371" t="s">
        <v>98</v>
      </c>
      <c r="H611" s="374">
        <f>+'Merluza común Artesanal'!N578</f>
        <v>0</v>
      </c>
      <c r="I611" s="374">
        <f>+'Merluza común Artesanal'!O578</f>
        <v>0</v>
      </c>
      <c r="J611" s="374">
        <f>+'Merluza común Artesanal'!P578</f>
        <v>0</v>
      </c>
      <c r="K611" s="374">
        <f>+'Merluza común Artesanal'!Q578</f>
        <v>0</v>
      </c>
      <c r="L611" s="374" t="e">
        <f>+'Merluza común Artesanal'!R578</f>
        <v>#DIV/0!</v>
      </c>
      <c r="M611" s="362" t="e">
        <f>+'Merluza común Artesanal'!S578</f>
        <v>#DIV/0!</v>
      </c>
      <c r="N611" s="349" t="s">
        <v>262</v>
      </c>
      <c r="O611" s="504">
        <f>Resumen_año!$C$5</f>
        <v>43868</v>
      </c>
      <c r="P611" s="365">
        <v>2019</v>
      </c>
    </row>
    <row r="612" spans="1:16" ht="15.75" customHeight="1">
      <c r="A612" s="371" t="s">
        <v>90</v>
      </c>
      <c r="B612" s="371" t="s">
        <v>91</v>
      </c>
      <c r="C612" s="371" t="s">
        <v>113</v>
      </c>
      <c r="D612" s="368" t="s">
        <v>434</v>
      </c>
      <c r="E612" s="368" t="str">
        <f>+'Merluza común Artesanal'!E580</f>
        <v>GERSON VIII (RPA 965326)</v>
      </c>
      <c r="F612" s="371" t="s">
        <v>101</v>
      </c>
      <c r="G612" s="371" t="s">
        <v>96</v>
      </c>
      <c r="H612" s="374">
        <f>+'Merluza común Artesanal'!G581</f>
        <v>4.3959999999999999</v>
      </c>
      <c r="I612" s="374">
        <f>+'Merluza común Artesanal'!H581</f>
        <v>0</v>
      </c>
      <c r="J612" s="374">
        <f>+'Merluza común Artesanal'!I581</f>
        <v>0.10899999999999999</v>
      </c>
      <c r="K612" s="374">
        <f>+'Merluza común Artesanal'!J581</f>
        <v>0</v>
      </c>
      <c r="L612" s="374">
        <f>+'Merluza común Artesanal'!K581</f>
        <v>0.10899999999999999</v>
      </c>
      <c r="M612" s="362">
        <f>+'Merluza común Artesanal'!L581</f>
        <v>0</v>
      </c>
      <c r="N612" s="350">
        <f>+'Merluza común Artesanal'!M581</f>
        <v>0</v>
      </c>
      <c r="O612" s="504">
        <f>Resumen_año!$C$5</f>
        <v>43868</v>
      </c>
      <c r="P612" s="365">
        <v>2019</v>
      </c>
    </row>
    <row r="613" spans="1:16" ht="15.75" customHeight="1">
      <c r="A613" s="371" t="s">
        <v>90</v>
      </c>
      <c r="B613" s="371" t="s">
        <v>91</v>
      </c>
      <c r="C613" s="371" t="s">
        <v>113</v>
      </c>
      <c r="D613" s="368" t="s">
        <v>434</v>
      </c>
      <c r="E613" s="368" t="str">
        <f>+'Merluza común Artesanal'!E580</f>
        <v>GERSON VIII (RPA 965326)</v>
      </c>
      <c r="F613" s="371" t="s">
        <v>97</v>
      </c>
      <c r="G613" s="371" t="s">
        <v>98</v>
      </c>
      <c r="H613" s="374">
        <f>+'Merluza común Artesanal'!G582</f>
        <v>5.335</v>
      </c>
      <c r="I613" s="374">
        <f>+'Merluza común Artesanal'!H582</f>
        <v>0</v>
      </c>
      <c r="J613" s="374">
        <f>+'Merluza común Artesanal'!I582</f>
        <v>5.444</v>
      </c>
      <c r="K613" s="374">
        <f>+'Merluza común Artesanal'!J582</f>
        <v>0</v>
      </c>
      <c r="L613" s="374">
        <f>+'Merluza común Artesanal'!K582</f>
        <v>5.444</v>
      </c>
      <c r="M613" s="362">
        <f>+'Merluza común Artesanal'!L582</f>
        <v>0</v>
      </c>
      <c r="N613" s="350">
        <f>+'Merluza común Artesanal'!M582</f>
        <v>0</v>
      </c>
      <c r="O613" s="504">
        <f>Resumen_año!$C$5</f>
        <v>43868</v>
      </c>
      <c r="P613" s="365">
        <v>2019</v>
      </c>
    </row>
    <row r="614" spans="1:16" ht="15.75" customHeight="1">
      <c r="A614" s="371" t="s">
        <v>90</v>
      </c>
      <c r="B614" s="371" t="s">
        <v>91</v>
      </c>
      <c r="C614" s="371" t="s">
        <v>113</v>
      </c>
      <c r="D614" s="368" t="s">
        <v>434</v>
      </c>
      <c r="E614" s="368" t="str">
        <f>+'Merluza común Artesanal'!E580</f>
        <v>GERSON VIII (RPA 965326)</v>
      </c>
      <c r="F614" s="371" t="s">
        <v>101</v>
      </c>
      <c r="G614" s="371" t="s">
        <v>98</v>
      </c>
      <c r="H614" s="374">
        <f>+'Merluza común Artesanal'!N581</f>
        <v>0</v>
      </c>
      <c r="I614" s="374">
        <f>+'Merluza común Artesanal'!O581</f>
        <v>0</v>
      </c>
      <c r="J614" s="374">
        <f>+'Merluza común Artesanal'!P581</f>
        <v>0</v>
      </c>
      <c r="K614" s="374">
        <f>+'Merluza común Artesanal'!Q581</f>
        <v>0</v>
      </c>
      <c r="L614" s="374" t="e">
        <f>+'Merluza común Artesanal'!R581</f>
        <v>#DIV/0!</v>
      </c>
      <c r="M614" s="362" t="e">
        <f>+'Merluza común Artesanal'!S581</f>
        <v>#DIV/0!</v>
      </c>
      <c r="N614" s="349" t="s">
        <v>262</v>
      </c>
      <c r="O614" s="504">
        <f>Resumen_año!$C$5</f>
        <v>43868</v>
      </c>
      <c r="P614" s="365">
        <v>2019</v>
      </c>
    </row>
    <row r="615" spans="1:16" ht="15.75" customHeight="1">
      <c r="A615" s="371" t="s">
        <v>90</v>
      </c>
      <c r="B615" s="371" t="s">
        <v>91</v>
      </c>
      <c r="C615" s="371" t="s">
        <v>113</v>
      </c>
      <c r="D615" s="368" t="s">
        <v>434</v>
      </c>
      <c r="E615" s="368" t="str">
        <f>+'Merluza común Artesanal'!E583</f>
        <v>INDEPENDENCIA I (RPA 967157)</v>
      </c>
      <c r="F615" s="371" t="s">
        <v>101</v>
      </c>
      <c r="G615" s="371" t="s">
        <v>96</v>
      </c>
      <c r="H615" s="374">
        <f>+'Merluza común Artesanal'!G584</f>
        <v>4.3929999999999998</v>
      </c>
      <c r="I615" s="374">
        <f>+'Merluza común Artesanal'!H584</f>
        <v>0</v>
      </c>
      <c r="J615" s="374">
        <f>+'Merluza común Artesanal'!I584</f>
        <v>4.1970000000000001</v>
      </c>
      <c r="K615" s="374">
        <f>+'Merluza común Artesanal'!J584</f>
        <v>0</v>
      </c>
      <c r="L615" s="374">
        <f>+'Merluza común Artesanal'!K584</f>
        <v>4.1970000000000001</v>
      </c>
      <c r="M615" s="362">
        <f>+'Merluza común Artesanal'!L584</f>
        <v>0</v>
      </c>
      <c r="N615" s="350">
        <f>+'Merluza común Artesanal'!M584</f>
        <v>0</v>
      </c>
      <c r="O615" s="504">
        <f>Resumen_año!$C$5</f>
        <v>43868</v>
      </c>
      <c r="P615" s="365">
        <v>2019</v>
      </c>
    </row>
    <row r="616" spans="1:16" ht="15.75" customHeight="1">
      <c r="A616" s="371" t="s">
        <v>90</v>
      </c>
      <c r="B616" s="371" t="s">
        <v>91</v>
      </c>
      <c r="C616" s="371" t="s">
        <v>113</v>
      </c>
      <c r="D616" s="368" t="s">
        <v>434</v>
      </c>
      <c r="E616" s="368" t="str">
        <f>+'Merluza común Artesanal'!E583</f>
        <v>INDEPENDENCIA I (RPA 967157)</v>
      </c>
      <c r="F616" s="371" t="s">
        <v>97</v>
      </c>
      <c r="G616" s="371" t="s">
        <v>98</v>
      </c>
      <c r="H616" s="374">
        <f>+'Merluza común Artesanal'!G585</f>
        <v>5.3310000000000004</v>
      </c>
      <c r="I616" s="374">
        <f>+'Merluza común Artesanal'!H585</f>
        <v>0</v>
      </c>
      <c r="J616" s="374">
        <f>+'Merluza común Artesanal'!I585</f>
        <v>9.5280000000000005</v>
      </c>
      <c r="K616" s="374">
        <f>+'Merluza común Artesanal'!J585</f>
        <v>0</v>
      </c>
      <c r="L616" s="374">
        <f>+'Merluza común Artesanal'!K585</f>
        <v>9.5280000000000005</v>
      </c>
      <c r="M616" s="362">
        <f>+'Merluza común Artesanal'!L585</f>
        <v>0</v>
      </c>
      <c r="N616" s="350">
        <f>+'Merluza común Artesanal'!M585</f>
        <v>0</v>
      </c>
      <c r="O616" s="504">
        <f>Resumen_año!$C$5</f>
        <v>43868</v>
      </c>
      <c r="P616" s="365">
        <v>2019</v>
      </c>
    </row>
    <row r="617" spans="1:16" ht="15.75" customHeight="1">
      <c r="A617" s="371" t="s">
        <v>90</v>
      </c>
      <c r="B617" s="371" t="s">
        <v>91</v>
      </c>
      <c r="C617" s="371" t="s">
        <v>113</v>
      </c>
      <c r="D617" s="368" t="s">
        <v>434</v>
      </c>
      <c r="E617" s="368" t="str">
        <f>+'Merluza común Artesanal'!E583</f>
        <v>INDEPENDENCIA I (RPA 967157)</v>
      </c>
      <c r="F617" s="371" t="s">
        <v>101</v>
      </c>
      <c r="G617" s="371" t="s">
        <v>98</v>
      </c>
      <c r="H617" s="374">
        <f>+'Merluza común Artesanal'!N584</f>
        <v>0</v>
      </c>
      <c r="I617" s="374">
        <f>+'Merluza común Artesanal'!O584</f>
        <v>0</v>
      </c>
      <c r="J617" s="374">
        <f>+'Merluza común Artesanal'!P584</f>
        <v>0</v>
      </c>
      <c r="K617" s="374">
        <f>+'Merluza común Artesanal'!Q584</f>
        <v>0</v>
      </c>
      <c r="L617" s="374" t="e">
        <f>+'Merluza común Artesanal'!R584</f>
        <v>#DIV/0!</v>
      </c>
      <c r="M617" s="362" t="e">
        <f>+'Merluza común Artesanal'!S584</f>
        <v>#DIV/0!</v>
      </c>
      <c r="N617" s="349" t="s">
        <v>262</v>
      </c>
      <c r="O617" s="504">
        <f>Resumen_año!$C$5</f>
        <v>43868</v>
      </c>
      <c r="P617" s="365">
        <v>2019</v>
      </c>
    </row>
    <row r="618" spans="1:16" ht="15.75" customHeight="1">
      <c r="A618" s="371" t="s">
        <v>90</v>
      </c>
      <c r="B618" s="371" t="s">
        <v>91</v>
      </c>
      <c r="C618" s="371" t="s">
        <v>113</v>
      </c>
      <c r="D618" s="368" t="s">
        <v>434</v>
      </c>
      <c r="E618" s="368" t="str">
        <f>+'Merluza común Artesanal'!E586</f>
        <v>JEFE DEL MAR VI (RPA 965784)</v>
      </c>
      <c r="F618" s="371" t="s">
        <v>101</v>
      </c>
      <c r="G618" s="371" t="s">
        <v>96</v>
      </c>
      <c r="H618" s="374">
        <f>+'Merluza común Artesanal'!G587</f>
        <v>4.3979999999999997</v>
      </c>
      <c r="I618" s="374">
        <f>+'Merluza común Artesanal'!H587</f>
        <v>0</v>
      </c>
      <c r="J618" s="374">
        <f>+'Merluza común Artesanal'!I587</f>
        <v>3.9329999999999998</v>
      </c>
      <c r="K618" s="374">
        <f>+'Merluza común Artesanal'!J587</f>
        <v>0</v>
      </c>
      <c r="L618" s="374">
        <f>+'Merluza común Artesanal'!K587</f>
        <v>3.9329999999999998</v>
      </c>
      <c r="M618" s="362">
        <f>+'Merluza común Artesanal'!L587</f>
        <v>0</v>
      </c>
      <c r="N618" s="350">
        <f>+'Merluza común Artesanal'!M587</f>
        <v>0</v>
      </c>
      <c r="O618" s="504">
        <f>Resumen_año!$C$5</f>
        <v>43868</v>
      </c>
      <c r="P618" s="365">
        <v>2019</v>
      </c>
    </row>
    <row r="619" spans="1:16" ht="15.75" customHeight="1">
      <c r="A619" s="371" t="s">
        <v>90</v>
      </c>
      <c r="B619" s="371" t="s">
        <v>91</v>
      </c>
      <c r="C619" s="371" t="s">
        <v>113</v>
      </c>
      <c r="D619" s="368" t="s">
        <v>434</v>
      </c>
      <c r="E619" s="368" t="str">
        <f>+'Merluza común Artesanal'!E586</f>
        <v>JEFE DEL MAR VI (RPA 965784)</v>
      </c>
      <c r="F619" s="371" t="s">
        <v>97</v>
      </c>
      <c r="G619" s="371" t="s">
        <v>98</v>
      </c>
      <c r="H619" s="374">
        <f>+'Merluza común Artesanal'!G588</f>
        <v>5.3380000000000001</v>
      </c>
      <c r="I619" s="374">
        <f>+'Merluza común Artesanal'!H588</f>
        <v>0</v>
      </c>
      <c r="J619" s="374">
        <f>+'Merluza común Artesanal'!I588</f>
        <v>9.2710000000000008</v>
      </c>
      <c r="K619" s="374">
        <f>+'Merluza común Artesanal'!J588</f>
        <v>0</v>
      </c>
      <c r="L619" s="374">
        <f>+'Merluza común Artesanal'!K588</f>
        <v>9.2710000000000008</v>
      </c>
      <c r="M619" s="362">
        <f>+'Merluza común Artesanal'!L588</f>
        <v>0</v>
      </c>
      <c r="N619" s="350">
        <f>+'Merluza común Artesanal'!M588</f>
        <v>0</v>
      </c>
      <c r="O619" s="504">
        <f>Resumen_año!$C$5</f>
        <v>43868</v>
      </c>
      <c r="P619" s="365">
        <v>2019</v>
      </c>
    </row>
    <row r="620" spans="1:16" ht="15.75" customHeight="1">
      <c r="A620" s="371" t="s">
        <v>90</v>
      </c>
      <c r="B620" s="371" t="s">
        <v>91</v>
      </c>
      <c r="C620" s="371" t="s">
        <v>113</v>
      </c>
      <c r="D620" s="368" t="s">
        <v>434</v>
      </c>
      <c r="E620" s="368" t="str">
        <f>+'Merluza común Artesanal'!E586</f>
        <v>JEFE DEL MAR VI (RPA 965784)</v>
      </c>
      <c r="F620" s="371" t="s">
        <v>101</v>
      </c>
      <c r="G620" s="371" t="s">
        <v>98</v>
      </c>
      <c r="H620" s="374">
        <f>+'Merluza común Artesanal'!N587</f>
        <v>0</v>
      </c>
      <c r="I620" s="374">
        <f>+'Merluza común Artesanal'!O587</f>
        <v>0</v>
      </c>
      <c r="J620" s="374">
        <f>+'Merluza común Artesanal'!P587</f>
        <v>0</v>
      </c>
      <c r="K620" s="374">
        <f>+'Merluza común Artesanal'!Q587</f>
        <v>0</v>
      </c>
      <c r="L620" s="374" t="e">
        <f>+'Merluza común Artesanal'!R587</f>
        <v>#DIV/0!</v>
      </c>
      <c r="M620" s="362" t="e">
        <f>+'Merluza común Artesanal'!S587</f>
        <v>#DIV/0!</v>
      </c>
      <c r="N620" s="349" t="s">
        <v>262</v>
      </c>
      <c r="O620" s="504">
        <f>Resumen_año!$C$5</f>
        <v>43868</v>
      </c>
      <c r="P620" s="365">
        <v>2019</v>
      </c>
    </row>
    <row r="621" spans="1:16" ht="15.75" customHeight="1">
      <c r="A621" s="371" t="s">
        <v>90</v>
      </c>
      <c r="B621" s="371" t="s">
        <v>91</v>
      </c>
      <c r="C621" s="371" t="s">
        <v>113</v>
      </c>
      <c r="D621" s="368" t="s">
        <v>434</v>
      </c>
      <c r="E621" s="368" t="str">
        <f>+'Merluza común Artesanal'!E589</f>
        <v>KING FISH I (RPA 966651)</v>
      </c>
      <c r="F621" s="371" t="s">
        <v>101</v>
      </c>
      <c r="G621" s="371" t="s">
        <v>96</v>
      </c>
      <c r="H621" s="374">
        <f>+'Merluza común Artesanal'!G590</f>
        <v>4.3979999999999997</v>
      </c>
      <c r="I621" s="374">
        <f>+'Merluza común Artesanal'!H590</f>
        <v>0</v>
      </c>
      <c r="J621" s="374">
        <f>+'Merluza común Artesanal'!I590</f>
        <v>4.9319999999999995</v>
      </c>
      <c r="K621" s="374">
        <f>+'Merluza común Artesanal'!J590</f>
        <v>0</v>
      </c>
      <c r="L621" s="374">
        <f>+'Merluza común Artesanal'!K590</f>
        <v>4.9319999999999995</v>
      </c>
      <c r="M621" s="362">
        <f>+'Merluza común Artesanal'!L590</f>
        <v>0</v>
      </c>
      <c r="N621" s="350">
        <f>+'Merluza común Artesanal'!M590</f>
        <v>0</v>
      </c>
      <c r="O621" s="504">
        <f>Resumen_año!$C$5</f>
        <v>43868</v>
      </c>
      <c r="P621" s="365">
        <v>2019</v>
      </c>
    </row>
    <row r="622" spans="1:16" ht="15.75" customHeight="1">
      <c r="A622" s="371" t="s">
        <v>90</v>
      </c>
      <c r="B622" s="371" t="s">
        <v>91</v>
      </c>
      <c r="C622" s="371" t="s">
        <v>113</v>
      </c>
      <c r="D622" s="368" t="s">
        <v>434</v>
      </c>
      <c r="E622" s="368" t="str">
        <f>+'Merluza común Artesanal'!E589</f>
        <v>KING FISH I (RPA 966651)</v>
      </c>
      <c r="F622" s="371" t="s">
        <v>97</v>
      </c>
      <c r="G622" s="371" t="s">
        <v>98</v>
      </c>
      <c r="H622" s="374">
        <f>+'Merluza común Artesanal'!G591</f>
        <v>5.3369999999999997</v>
      </c>
      <c r="I622" s="374">
        <f>+'Merluza común Artesanal'!H591</f>
        <v>0</v>
      </c>
      <c r="J622" s="374">
        <f>+'Merluza común Artesanal'!I591</f>
        <v>10.268999999999998</v>
      </c>
      <c r="K622" s="374">
        <f>+'Merluza común Artesanal'!J591</f>
        <v>0</v>
      </c>
      <c r="L622" s="374">
        <f>+'Merluza común Artesanal'!K591</f>
        <v>10.268999999999998</v>
      </c>
      <c r="M622" s="362">
        <f>+'Merluza común Artesanal'!L591</f>
        <v>0</v>
      </c>
      <c r="N622" s="350">
        <f>+'Merluza común Artesanal'!M591</f>
        <v>0</v>
      </c>
      <c r="O622" s="504">
        <f>Resumen_año!$C$5</f>
        <v>43868</v>
      </c>
      <c r="P622" s="365">
        <v>2019</v>
      </c>
    </row>
    <row r="623" spans="1:16" ht="15.75" customHeight="1">
      <c r="A623" s="371" t="s">
        <v>90</v>
      </c>
      <c r="B623" s="371" t="s">
        <v>91</v>
      </c>
      <c r="C623" s="371" t="s">
        <v>113</v>
      </c>
      <c r="D623" s="368" t="s">
        <v>434</v>
      </c>
      <c r="E623" s="368" t="str">
        <f>+'Merluza común Artesanal'!E589</f>
        <v>KING FISH I (RPA 966651)</v>
      </c>
      <c r="F623" s="371" t="s">
        <v>101</v>
      </c>
      <c r="G623" s="371" t="s">
        <v>98</v>
      </c>
      <c r="H623" s="374">
        <f>+'Merluza común Artesanal'!N590</f>
        <v>0</v>
      </c>
      <c r="I623" s="374">
        <f>+'Merluza común Artesanal'!O590</f>
        <v>0</v>
      </c>
      <c r="J623" s="374">
        <f>+'Merluza común Artesanal'!P590</f>
        <v>0</v>
      </c>
      <c r="K623" s="374">
        <f>+'Merluza común Artesanal'!Q590</f>
        <v>0</v>
      </c>
      <c r="L623" s="374" t="e">
        <f>+'Merluza común Artesanal'!R590</f>
        <v>#DIV/0!</v>
      </c>
      <c r="M623" s="362" t="e">
        <f>+'Merluza común Artesanal'!S590</f>
        <v>#DIV/0!</v>
      </c>
      <c r="N623" s="349" t="s">
        <v>262</v>
      </c>
      <c r="O623" s="504">
        <f>Resumen_año!$C$5</f>
        <v>43868</v>
      </c>
      <c r="P623" s="365">
        <v>2019</v>
      </c>
    </row>
    <row r="624" spans="1:16" ht="15.75" customHeight="1">
      <c r="A624" s="371" t="s">
        <v>90</v>
      </c>
      <c r="B624" s="371" t="s">
        <v>91</v>
      </c>
      <c r="C624" s="371" t="s">
        <v>113</v>
      </c>
      <c r="D624" s="368" t="s">
        <v>434</v>
      </c>
      <c r="E624" s="368" t="str">
        <f>+'Merluza común Artesanal'!E592</f>
        <v>KOTMATSU KAMING I (RPA 965179)</v>
      </c>
      <c r="F624" s="371" t="s">
        <v>101</v>
      </c>
      <c r="G624" s="371" t="s">
        <v>96</v>
      </c>
      <c r="H624" s="374">
        <f>+'Merluza común Artesanal'!G593</f>
        <v>4.3970000000000002</v>
      </c>
      <c r="I624" s="374">
        <f>+'Merluza común Artesanal'!H593</f>
        <v>0</v>
      </c>
      <c r="J624" s="374">
        <f>+'Merluza común Artesanal'!I593</f>
        <v>4.7149999999999999</v>
      </c>
      <c r="K624" s="374">
        <f>+'Merluza común Artesanal'!J593</f>
        <v>0</v>
      </c>
      <c r="L624" s="374">
        <f>+'Merluza común Artesanal'!K593</f>
        <v>4.7149999999999999</v>
      </c>
      <c r="M624" s="362">
        <f>+'Merluza común Artesanal'!L593</f>
        <v>0</v>
      </c>
      <c r="N624" s="350">
        <f>+'Merluza común Artesanal'!M593</f>
        <v>0</v>
      </c>
      <c r="O624" s="504">
        <f>Resumen_año!$C$5</f>
        <v>43868</v>
      </c>
      <c r="P624" s="365">
        <v>2019</v>
      </c>
    </row>
    <row r="625" spans="1:16" ht="15.75" customHeight="1">
      <c r="A625" s="371" t="s">
        <v>90</v>
      </c>
      <c r="B625" s="371" t="s">
        <v>91</v>
      </c>
      <c r="C625" s="371" t="s">
        <v>113</v>
      </c>
      <c r="D625" s="368" t="s">
        <v>434</v>
      </c>
      <c r="E625" s="368" t="str">
        <f>+'Merluza común Artesanal'!E592</f>
        <v>KOTMATSU KAMING I (RPA 965179)</v>
      </c>
      <c r="F625" s="371" t="s">
        <v>97</v>
      </c>
      <c r="G625" s="371" t="s">
        <v>98</v>
      </c>
      <c r="H625" s="374">
        <f>+'Merluza común Artesanal'!G594</f>
        <v>5.3360000000000003</v>
      </c>
      <c r="I625" s="374">
        <f>+'Merluza común Artesanal'!H594</f>
        <v>0</v>
      </c>
      <c r="J625" s="374">
        <f>+'Merluza común Artesanal'!I594</f>
        <v>10.051</v>
      </c>
      <c r="K625" s="374">
        <f>+'Merluza común Artesanal'!J594</f>
        <v>0</v>
      </c>
      <c r="L625" s="374">
        <f>+'Merluza común Artesanal'!K594</f>
        <v>10.051</v>
      </c>
      <c r="M625" s="362">
        <f>+'Merluza común Artesanal'!L594</f>
        <v>0</v>
      </c>
      <c r="N625" s="350">
        <f>+'Merluza común Artesanal'!M594</f>
        <v>0</v>
      </c>
      <c r="O625" s="504">
        <f>Resumen_año!$C$5</f>
        <v>43868</v>
      </c>
      <c r="P625" s="365">
        <v>2019</v>
      </c>
    </row>
    <row r="626" spans="1:16" ht="15.75" customHeight="1">
      <c r="A626" s="371" t="s">
        <v>90</v>
      </c>
      <c r="B626" s="371" t="s">
        <v>91</v>
      </c>
      <c r="C626" s="371" t="s">
        <v>113</v>
      </c>
      <c r="D626" s="368" t="s">
        <v>434</v>
      </c>
      <c r="E626" s="368" t="str">
        <f>+'Merluza común Artesanal'!E592</f>
        <v>KOTMATSU KAMING I (RPA 965179)</v>
      </c>
      <c r="F626" s="371" t="s">
        <v>101</v>
      </c>
      <c r="G626" s="371" t="s">
        <v>98</v>
      </c>
      <c r="H626" s="374">
        <f>+'Merluza común Artesanal'!N593</f>
        <v>0</v>
      </c>
      <c r="I626" s="374">
        <f>+'Merluza común Artesanal'!O593</f>
        <v>0</v>
      </c>
      <c r="J626" s="374">
        <f>+'Merluza común Artesanal'!P593</f>
        <v>0</v>
      </c>
      <c r="K626" s="374">
        <f>+'Merluza común Artesanal'!Q593</f>
        <v>0</v>
      </c>
      <c r="L626" s="374" t="e">
        <f>+'Merluza común Artesanal'!R593</f>
        <v>#DIV/0!</v>
      </c>
      <c r="M626" s="362" t="e">
        <f>+'Merluza común Artesanal'!S593</f>
        <v>#DIV/0!</v>
      </c>
      <c r="N626" s="349" t="s">
        <v>262</v>
      </c>
      <c r="O626" s="504">
        <f>Resumen_año!$C$5</f>
        <v>43868</v>
      </c>
      <c r="P626" s="365">
        <v>2019</v>
      </c>
    </row>
    <row r="627" spans="1:16" ht="15.75" customHeight="1">
      <c r="A627" s="371" t="s">
        <v>90</v>
      </c>
      <c r="B627" s="371" t="s">
        <v>91</v>
      </c>
      <c r="C627" s="371" t="s">
        <v>113</v>
      </c>
      <c r="D627" s="368" t="s">
        <v>434</v>
      </c>
      <c r="E627" s="368" t="str">
        <f>+'Merluza común Artesanal'!E595</f>
        <v>LOLITO PELLUHUANO II (RPA 962351)</v>
      </c>
      <c r="F627" s="371" t="s">
        <v>101</v>
      </c>
      <c r="G627" s="371" t="s">
        <v>96</v>
      </c>
      <c r="H627" s="374">
        <f>+'Merluza común Artesanal'!G596</f>
        <v>4.3979999999999997</v>
      </c>
      <c r="I627" s="374">
        <f>+'Merluza común Artesanal'!H596</f>
        <v>0</v>
      </c>
      <c r="J627" s="374">
        <f>+'Merluza común Artesanal'!I596</f>
        <v>5.3369999999999997</v>
      </c>
      <c r="K627" s="374">
        <f>+'Merluza común Artesanal'!J596</f>
        <v>0</v>
      </c>
      <c r="L627" s="374">
        <f>+'Merluza común Artesanal'!K596</f>
        <v>5.3369999999999997</v>
      </c>
      <c r="M627" s="362">
        <f>+'Merluza común Artesanal'!L596</f>
        <v>0</v>
      </c>
      <c r="N627" s="350">
        <f>+'Merluza común Artesanal'!M596</f>
        <v>0</v>
      </c>
      <c r="O627" s="504">
        <f>Resumen_año!$C$5</f>
        <v>43868</v>
      </c>
      <c r="P627" s="365">
        <v>2019</v>
      </c>
    </row>
    <row r="628" spans="1:16" ht="15.75" customHeight="1">
      <c r="A628" s="371" t="s">
        <v>90</v>
      </c>
      <c r="B628" s="371" t="s">
        <v>91</v>
      </c>
      <c r="C628" s="371" t="s">
        <v>113</v>
      </c>
      <c r="D628" s="368" t="s">
        <v>434</v>
      </c>
      <c r="E628" s="368" t="str">
        <f>+'Merluza común Artesanal'!E595</f>
        <v>LOLITO PELLUHUANO II (RPA 962351)</v>
      </c>
      <c r="F628" s="371" t="s">
        <v>97</v>
      </c>
      <c r="G628" s="371" t="s">
        <v>98</v>
      </c>
      <c r="H628" s="374">
        <f>+'Merluza común Artesanal'!G597</f>
        <v>5.3380000000000001</v>
      </c>
      <c r="I628" s="374">
        <f>+'Merluza común Artesanal'!H597</f>
        <v>0</v>
      </c>
      <c r="J628" s="374">
        <f>+'Merluza común Artesanal'!I597</f>
        <v>10.675000000000001</v>
      </c>
      <c r="K628" s="374">
        <f>+'Merluza común Artesanal'!J597</f>
        <v>0</v>
      </c>
      <c r="L628" s="374">
        <f>+'Merluza común Artesanal'!K597</f>
        <v>10.675000000000001</v>
      </c>
      <c r="M628" s="362">
        <f>+'Merluza común Artesanal'!L597</f>
        <v>0</v>
      </c>
      <c r="N628" s="350">
        <f>+'Merluza común Artesanal'!M597</f>
        <v>0</v>
      </c>
      <c r="O628" s="504">
        <f>Resumen_año!$C$5</f>
        <v>43868</v>
      </c>
      <c r="P628" s="365">
        <v>2019</v>
      </c>
    </row>
    <row r="629" spans="1:16" ht="15.75" customHeight="1">
      <c r="A629" s="371" t="s">
        <v>90</v>
      </c>
      <c r="B629" s="371" t="s">
        <v>91</v>
      </c>
      <c r="C629" s="371" t="s">
        <v>113</v>
      </c>
      <c r="D629" s="368" t="s">
        <v>434</v>
      </c>
      <c r="E629" s="368" t="str">
        <f>+'Merluza común Artesanal'!E595</f>
        <v>LOLITO PELLUHUANO II (RPA 962351)</v>
      </c>
      <c r="F629" s="371" t="s">
        <v>101</v>
      </c>
      <c r="G629" s="371" t="s">
        <v>98</v>
      </c>
      <c r="H629" s="374">
        <f>+'Merluza común Artesanal'!N596</f>
        <v>0</v>
      </c>
      <c r="I629" s="374">
        <f>+'Merluza común Artesanal'!O596</f>
        <v>0</v>
      </c>
      <c r="J629" s="374">
        <f>+'Merluza común Artesanal'!P596</f>
        <v>0</v>
      </c>
      <c r="K629" s="374">
        <f>+'Merluza común Artesanal'!Q596</f>
        <v>0</v>
      </c>
      <c r="L629" s="374" t="e">
        <f>+'Merluza común Artesanal'!R596</f>
        <v>#DIV/0!</v>
      </c>
      <c r="M629" s="362" t="e">
        <f>+'Merluza común Artesanal'!S596</f>
        <v>#DIV/0!</v>
      </c>
      <c r="N629" s="349" t="s">
        <v>262</v>
      </c>
      <c r="O629" s="504">
        <f>Resumen_año!$C$5</f>
        <v>43868</v>
      </c>
      <c r="P629" s="365">
        <v>2019</v>
      </c>
    </row>
    <row r="630" spans="1:16" ht="15.75" customHeight="1">
      <c r="A630" s="371" t="s">
        <v>90</v>
      </c>
      <c r="B630" s="371" t="s">
        <v>91</v>
      </c>
      <c r="C630" s="371" t="s">
        <v>113</v>
      </c>
      <c r="D630" s="368" t="s">
        <v>434</v>
      </c>
      <c r="E630" s="368" t="str">
        <f>+'Merluza común Artesanal'!E598</f>
        <v>MAR BEN (RPA 966274)</v>
      </c>
      <c r="F630" s="371" t="s">
        <v>101</v>
      </c>
      <c r="G630" s="371" t="s">
        <v>96</v>
      </c>
      <c r="H630" s="374">
        <f>+'Merluza común Artesanal'!G599</f>
        <v>4.3970000000000002</v>
      </c>
      <c r="I630" s="374">
        <f>+'Merluza común Artesanal'!H599</f>
        <v>0</v>
      </c>
      <c r="J630" s="374">
        <f>+'Merluza común Artesanal'!I599</f>
        <v>4.931</v>
      </c>
      <c r="K630" s="374">
        <f>+'Merluza común Artesanal'!J599</f>
        <v>0</v>
      </c>
      <c r="L630" s="374">
        <f>+'Merluza común Artesanal'!K599</f>
        <v>4.931</v>
      </c>
      <c r="M630" s="362">
        <f>+'Merluza común Artesanal'!L599</f>
        <v>0</v>
      </c>
      <c r="N630" s="350">
        <f>+'Merluza común Artesanal'!M599</f>
        <v>0</v>
      </c>
      <c r="O630" s="504">
        <f>Resumen_año!$C$5</f>
        <v>43868</v>
      </c>
      <c r="P630" s="365">
        <v>2019</v>
      </c>
    </row>
    <row r="631" spans="1:16" ht="15.75" customHeight="1">
      <c r="A631" s="371" t="s">
        <v>90</v>
      </c>
      <c r="B631" s="371" t="s">
        <v>91</v>
      </c>
      <c r="C631" s="371" t="s">
        <v>113</v>
      </c>
      <c r="D631" s="368" t="s">
        <v>434</v>
      </c>
      <c r="E631" s="368" t="str">
        <f>+'Merluza común Artesanal'!E598</f>
        <v>MAR BEN (RPA 966274)</v>
      </c>
      <c r="F631" s="371" t="s">
        <v>97</v>
      </c>
      <c r="G631" s="371" t="s">
        <v>98</v>
      </c>
      <c r="H631" s="374">
        <f>+'Merluza común Artesanal'!G600</f>
        <v>5.3360000000000003</v>
      </c>
      <c r="I631" s="374">
        <f>+'Merluza común Artesanal'!H600</f>
        <v>0</v>
      </c>
      <c r="J631" s="374">
        <f>+'Merluza común Artesanal'!I600</f>
        <v>10.266999999999999</v>
      </c>
      <c r="K631" s="374">
        <f>+'Merluza común Artesanal'!J600</f>
        <v>0</v>
      </c>
      <c r="L631" s="374">
        <f>+'Merluza común Artesanal'!K600</f>
        <v>10.266999999999999</v>
      </c>
      <c r="M631" s="362">
        <f>+'Merluza común Artesanal'!L600</f>
        <v>0</v>
      </c>
      <c r="N631" s="350">
        <f>+'Merluza común Artesanal'!M600</f>
        <v>0</v>
      </c>
      <c r="O631" s="504">
        <f>Resumen_año!$C$5</f>
        <v>43868</v>
      </c>
      <c r="P631" s="365">
        <v>2019</v>
      </c>
    </row>
    <row r="632" spans="1:16" ht="15.75" customHeight="1">
      <c r="A632" s="371" t="s">
        <v>90</v>
      </c>
      <c r="B632" s="371" t="s">
        <v>91</v>
      </c>
      <c r="C632" s="371" t="s">
        <v>113</v>
      </c>
      <c r="D632" s="368" t="s">
        <v>434</v>
      </c>
      <c r="E632" s="368" t="str">
        <f>+'Merluza común Artesanal'!E598</f>
        <v>MAR BEN (RPA 966274)</v>
      </c>
      <c r="F632" s="371" t="s">
        <v>101</v>
      </c>
      <c r="G632" s="371" t="s">
        <v>98</v>
      </c>
      <c r="H632" s="374">
        <f>+'Merluza común Artesanal'!N599</f>
        <v>0</v>
      </c>
      <c r="I632" s="374">
        <f>+'Merluza común Artesanal'!O599</f>
        <v>0</v>
      </c>
      <c r="J632" s="374">
        <f>+'Merluza común Artesanal'!P599</f>
        <v>0</v>
      </c>
      <c r="K632" s="374">
        <f>+'Merluza común Artesanal'!Q599</f>
        <v>0</v>
      </c>
      <c r="L632" s="374" t="e">
        <f>+'Merluza común Artesanal'!R599</f>
        <v>#DIV/0!</v>
      </c>
      <c r="M632" s="362" t="e">
        <f>+'Merluza común Artesanal'!S599</f>
        <v>#DIV/0!</v>
      </c>
      <c r="N632" s="349" t="s">
        <v>262</v>
      </c>
      <c r="O632" s="504">
        <f>Resumen_año!$C$5</f>
        <v>43868</v>
      </c>
      <c r="P632" s="365">
        <v>2019</v>
      </c>
    </row>
    <row r="633" spans="1:16" ht="15.75" customHeight="1">
      <c r="A633" s="371" t="s">
        <v>90</v>
      </c>
      <c r="B633" s="371" t="s">
        <v>91</v>
      </c>
      <c r="C633" s="371" t="s">
        <v>113</v>
      </c>
      <c r="D633" s="368" t="s">
        <v>434</v>
      </c>
      <c r="E633" s="368" t="str">
        <f>+'Merluza común Artesanal'!E601</f>
        <v>MAR LOA  (RPA 968228)</v>
      </c>
      <c r="F633" s="371" t="s">
        <v>101</v>
      </c>
      <c r="G633" s="371" t="s">
        <v>96</v>
      </c>
      <c r="H633" s="374">
        <f>+'Merluza común Artesanal'!G602</f>
        <v>4.3979999999999997</v>
      </c>
      <c r="I633" s="374">
        <f>+'Merluza común Artesanal'!H602</f>
        <v>0</v>
      </c>
      <c r="J633" s="374">
        <f>+'Merluza común Artesanal'!I602</f>
        <v>4.9589999999999996</v>
      </c>
      <c r="K633" s="374">
        <f>+'Merluza común Artesanal'!J602</f>
        <v>0</v>
      </c>
      <c r="L633" s="374">
        <f>+'Merluza común Artesanal'!K602</f>
        <v>4.9589999999999996</v>
      </c>
      <c r="M633" s="362">
        <f>+'Merluza común Artesanal'!L602</f>
        <v>0</v>
      </c>
      <c r="N633" s="350">
        <f>+'Merluza común Artesanal'!M602</f>
        <v>0</v>
      </c>
      <c r="O633" s="504">
        <f>Resumen_año!$C$5</f>
        <v>43868</v>
      </c>
      <c r="P633" s="365">
        <v>2019</v>
      </c>
    </row>
    <row r="634" spans="1:16" ht="15.75" customHeight="1">
      <c r="A634" s="371" t="s">
        <v>90</v>
      </c>
      <c r="B634" s="371" t="s">
        <v>91</v>
      </c>
      <c r="C634" s="371" t="s">
        <v>113</v>
      </c>
      <c r="D634" s="368" t="s">
        <v>434</v>
      </c>
      <c r="E634" s="368" t="str">
        <f>+'Merluza común Artesanal'!E601</f>
        <v>MAR LOA  (RPA 968228)</v>
      </c>
      <c r="F634" s="371" t="s">
        <v>97</v>
      </c>
      <c r="G634" s="371" t="s">
        <v>98</v>
      </c>
      <c r="H634" s="374">
        <f>+'Merluza común Artesanal'!G603</f>
        <v>5.3369999999999997</v>
      </c>
      <c r="I634" s="374">
        <f>+'Merluza común Artesanal'!H603</f>
        <v>0</v>
      </c>
      <c r="J634" s="374">
        <f>+'Merluza común Artesanal'!I603</f>
        <v>10.295999999999999</v>
      </c>
      <c r="K634" s="374">
        <f>+'Merluza común Artesanal'!J603</f>
        <v>0</v>
      </c>
      <c r="L634" s="374">
        <f>+'Merluza común Artesanal'!K603</f>
        <v>10.295999999999999</v>
      </c>
      <c r="M634" s="362">
        <f>+'Merluza común Artesanal'!L603</f>
        <v>0</v>
      </c>
      <c r="N634" s="350">
        <f>+'Merluza común Artesanal'!M603</f>
        <v>0</v>
      </c>
      <c r="O634" s="504">
        <f>Resumen_año!$C$5</f>
        <v>43868</v>
      </c>
      <c r="P634" s="365">
        <v>2019</v>
      </c>
    </row>
    <row r="635" spans="1:16" ht="15.75" customHeight="1">
      <c r="A635" s="371" t="s">
        <v>90</v>
      </c>
      <c r="B635" s="371" t="s">
        <v>91</v>
      </c>
      <c r="C635" s="371" t="s">
        <v>113</v>
      </c>
      <c r="D635" s="368" t="s">
        <v>434</v>
      </c>
      <c r="E635" s="368" t="str">
        <f>+'Merluza común Artesanal'!E601</f>
        <v>MAR LOA  (RPA 968228)</v>
      </c>
      <c r="F635" s="371" t="s">
        <v>101</v>
      </c>
      <c r="G635" s="371" t="s">
        <v>98</v>
      </c>
      <c r="H635" s="374">
        <f>+'Merluza común Artesanal'!N602</f>
        <v>0</v>
      </c>
      <c r="I635" s="374">
        <f>+'Merluza común Artesanal'!O602</f>
        <v>0</v>
      </c>
      <c r="J635" s="374">
        <f>+'Merluza común Artesanal'!P602</f>
        <v>0</v>
      </c>
      <c r="K635" s="374">
        <f>+'Merluza común Artesanal'!Q602</f>
        <v>0</v>
      </c>
      <c r="L635" s="374" t="e">
        <f>+'Merluza común Artesanal'!R602</f>
        <v>#DIV/0!</v>
      </c>
      <c r="M635" s="362" t="e">
        <f>+'Merluza común Artesanal'!S602</f>
        <v>#DIV/0!</v>
      </c>
      <c r="N635" s="349" t="s">
        <v>262</v>
      </c>
      <c r="O635" s="504">
        <f>Resumen_año!$C$5</f>
        <v>43868</v>
      </c>
      <c r="P635" s="365">
        <v>2019</v>
      </c>
    </row>
    <row r="636" spans="1:16" ht="15.75" customHeight="1">
      <c r="A636" s="371" t="s">
        <v>90</v>
      </c>
      <c r="B636" s="371" t="s">
        <v>91</v>
      </c>
      <c r="C636" s="371" t="s">
        <v>113</v>
      </c>
      <c r="D636" s="368" t="s">
        <v>434</v>
      </c>
      <c r="E636" s="368" t="str">
        <f>+'Merluza común Artesanal'!E604</f>
        <v>MAX RAPER I (RPA 965814)</v>
      </c>
      <c r="F636" s="371" t="s">
        <v>101</v>
      </c>
      <c r="G636" s="371" t="s">
        <v>96</v>
      </c>
      <c r="H636" s="374">
        <f>+'Merluza común Artesanal'!G605</f>
        <v>4.3959999999999999</v>
      </c>
      <c r="I636" s="374">
        <f>+'Merluza común Artesanal'!H605</f>
        <v>0</v>
      </c>
      <c r="J636" s="374">
        <f>+'Merluza común Artesanal'!I605</f>
        <v>4.4710000000000001</v>
      </c>
      <c r="K636" s="374">
        <f>+'Merluza común Artesanal'!J605</f>
        <v>0</v>
      </c>
      <c r="L636" s="374">
        <f>+'Merluza común Artesanal'!K605</f>
        <v>4.4710000000000001</v>
      </c>
      <c r="M636" s="362">
        <f>+'Merluza común Artesanal'!L605</f>
        <v>0</v>
      </c>
      <c r="N636" s="350">
        <f>+'Merluza común Artesanal'!M605</f>
        <v>0</v>
      </c>
      <c r="O636" s="504">
        <f>Resumen_año!$C$5</f>
        <v>43868</v>
      </c>
      <c r="P636" s="365">
        <v>2019</v>
      </c>
    </row>
    <row r="637" spans="1:16" ht="15.75" customHeight="1">
      <c r="A637" s="371" t="s">
        <v>90</v>
      </c>
      <c r="B637" s="371" t="s">
        <v>91</v>
      </c>
      <c r="C637" s="371" t="s">
        <v>113</v>
      </c>
      <c r="D637" s="368" t="s">
        <v>434</v>
      </c>
      <c r="E637" s="368" t="str">
        <f>+'Merluza común Artesanal'!E604</f>
        <v>MAX RAPER I (RPA 965814)</v>
      </c>
      <c r="F637" s="371" t="s">
        <v>97</v>
      </c>
      <c r="G637" s="371" t="s">
        <v>98</v>
      </c>
      <c r="H637" s="374">
        <f>+'Merluza común Artesanal'!G606</f>
        <v>5.335</v>
      </c>
      <c r="I637" s="374">
        <f>+'Merluza común Artesanal'!H606</f>
        <v>0</v>
      </c>
      <c r="J637" s="374">
        <f>+'Merluza común Artesanal'!I606</f>
        <v>9.8060000000000009</v>
      </c>
      <c r="K637" s="374">
        <f>+'Merluza común Artesanal'!J606</f>
        <v>0</v>
      </c>
      <c r="L637" s="374">
        <f>+'Merluza común Artesanal'!K606</f>
        <v>9.8060000000000009</v>
      </c>
      <c r="M637" s="362">
        <f>+'Merluza común Artesanal'!L606</f>
        <v>0</v>
      </c>
      <c r="N637" s="350">
        <f>+'Merluza común Artesanal'!M606</f>
        <v>0</v>
      </c>
      <c r="O637" s="504">
        <f>Resumen_año!$C$5</f>
        <v>43868</v>
      </c>
      <c r="P637" s="365">
        <v>2019</v>
      </c>
    </row>
    <row r="638" spans="1:16" ht="15.75" customHeight="1">
      <c r="A638" s="371" t="s">
        <v>90</v>
      </c>
      <c r="B638" s="371" t="s">
        <v>91</v>
      </c>
      <c r="C638" s="371" t="s">
        <v>113</v>
      </c>
      <c r="D638" s="368" t="s">
        <v>434</v>
      </c>
      <c r="E638" s="368" t="str">
        <f>+'Merluza común Artesanal'!E604</f>
        <v>MAX RAPER I (RPA 965814)</v>
      </c>
      <c r="F638" s="371" t="s">
        <v>101</v>
      </c>
      <c r="G638" s="371" t="s">
        <v>98</v>
      </c>
      <c r="H638" s="374">
        <f>+'Merluza común Artesanal'!N605</f>
        <v>0</v>
      </c>
      <c r="I638" s="374">
        <f>+'Merluza común Artesanal'!O605</f>
        <v>0</v>
      </c>
      <c r="J638" s="374">
        <f>+'Merluza común Artesanal'!P605</f>
        <v>0</v>
      </c>
      <c r="K638" s="374">
        <f>+'Merluza común Artesanal'!Q605</f>
        <v>0</v>
      </c>
      <c r="L638" s="374" t="e">
        <f>+'Merluza común Artesanal'!R605</f>
        <v>#DIV/0!</v>
      </c>
      <c r="M638" s="362" t="e">
        <f>+'Merluza común Artesanal'!S605</f>
        <v>#DIV/0!</v>
      </c>
      <c r="N638" s="349" t="s">
        <v>262</v>
      </c>
      <c r="O638" s="504">
        <f>Resumen_año!$C$5</f>
        <v>43868</v>
      </c>
      <c r="P638" s="365">
        <v>2019</v>
      </c>
    </row>
    <row r="639" spans="1:16" ht="15.75" customHeight="1">
      <c r="A639" s="371" t="s">
        <v>90</v>
      </c>
      <c r="B639" s="371" t="s">
        <v>91</v>
      </c>
      <c r="C639" s="371" t="s">
        <v>113</v>
      </c>
      <c r="D639" s="368" t="s">
        <v>434</v>
      </c>
      <c r="E639" s="368" t="str">
        <f>+'Merluza común Artesanal'!E607</f>
        <v>MISTER CHILE I (RPA 965767)</v>
      </c>
      <c r="F639" s="371" t="s">
        <v>101</v>
      </c>
      <c r="G639" s="371" t="s">
        <v>96</v>
      </c>
      <c r="H639" s="374">
        <f>+'Merluza común Artesanal'!G608</f>
        <v>4.3970000000000002</v>
      </c>
      <c r="I639" s="374">
        <f>+'Merluza común Artesanal'!H608</f>
        <v>0</v>
      </c>
      <c r="J639" s="374">
        <f>+'Merluza común Artesanal'!I608</f>
        <v>4.4450000000000003</v>
      </c>
      <c r="K639" s="374">
        <f>+'Merluza común Artesanal'!J608</f>
        <v>0</v>
      </c>
      <c r="L639" s="374">
        <f>+'Merluza común Artesanal'!K608</f>
        <v>4.4450000000000003</v>
      </c>
      <c r="M639" s="362">
        <f>+'Merluza común Artesanal'!L608</f>
        <v>0</v>
      </c>
      <c r="N639" s="350">
        <f>+'Merluza común Artesanal'!M608</f>
        <v>0</v>
      </c>
      <c r="O639" s="504">
        <f>Resumen_año!$C$5</f>
        <v>43868</v>
      </c>
      <c r="P639" s="365">
        <v>2019</v>
      </c>
    </row>
    <row r="640" spans="1:16" ht="15.75" customHeight="1">
      <c r="A640" s="371" t="s">
        <v>90</v>
      </c>
      <c r="B640" s="371" t="s">
        <v>91</v>
      </c>
      <c r="C640" s="371" t="s">
        <v>113</v>
      </c>
      <c r="D640" s="368" t="s">
        <v>434</v>
      </c>
      <c r="E640" s="368" t="str">
        <f>+'Merluza común Artesanal'!E607</f>
        <v>MISTER CHILE I (RPA 965767)</v>
      </c>
      <c r="F640" s="371" t="s">
        <v>97</v>
      </c>
      <c r="G640" s="371" t="s">
        <v>98</v>
      </c>
      <c r="H640" s="374">
        <f>+'Merluza común Artesanal'!G609</f>
        <v>5.3360000000000003</v>
      </c>
      <c r="I640" s="374">
        <f>+'Merluza común Artesanal'!H609</f>
        <v>0</v>
      </c>
      <c r="J640" s="374">
        <f>+'Merluza común Artesanal'!I609</f>
        <v>9.7810000000000006</v>
      </c>
      <c r="K640" s="374">
        <f>+'Merluza común Artesanal'!J609</f>
        <v>0</v>
      </c>
      <c r="L640" s="374">
        <f>+'Merluza común Artesanal'!K609</f>
        <v>9.7810000000000006</v>
      </c>
      <c r="M640" s="362">
        <f>+'Merluza común Artesanal'!L609</f>
        <v>0</v>
      </c>
      <c r="N640" s="350">
        <f>+'Merluza común Artesanal'!M609</f>
        <v>0</v>
      </c>
      <c r="O640" s="504">
        <f>Resumen_año!$C$5</f>
        <v>43868</v>
      </c>
      <c r="P640" s="365">
        <v>2019</v>
      </c>
    </row>
    <row r="641" spans="1:16" ht="15.75" customHeight="1">
      <c r="A641" s="371" t="s">
        <v>90</v>
      </c>
      <c r="B641" s="371" t="s">
        <v>91</v>
      </c>
      <c r="C641" s="371" t="s">
        <v>113</v>
      </c>
      <c r="D641" s="368" t="s">
        <v>434</v>
      </c>
      <c r="E641" s="368" t="str">
        <f>+'Merluza común Artesanal'!E607</f>
        <v>MISTER CHILE I (RPA 965767)</v>
      </c>
      <c r="F641" s="371" t="s">
        <v>101</v>
      </c>
      <c r="G641" s="371" t="s">
        <v>98</v>
      </c>
      <c r="H641" s="374">
        <f>+'Merluza común Artesanal'!N608</f>
        <v>0</v>
      </c>
      <c r="I641" s="374">
        <f>+'Merluza común Artesanal'!O608</f>
        <v>0</v>
      </c>
      <c r="J641" s="374">
        <f>+'Merluza común Artesanal'!P608</f>
        <v>0</v>
      </c>
      <c r="K641" s="374">
        <f>+'Merluza común Artesanal'!Q608</f>
        <v>0</v>
      </c>
      <c r="L641" s="374" t="e">
        <f>+'Merluza común Artesanal'!R608</f>
        <v>#DIV/0!</v>
      </c>
      <c r="M641" s="362" t="e">
        <f>+'Merluza común Artesanal'!S608</f>
        <v>#DIV/0!</v>
      </c>
      <c r="N641" s="349" t="s">
        <v>262</v>
      </c>
      <c r="O641" s="504">
        <f>Resumen_año!$C$5</f>
        <v>43868</v>
      </c>
      <c r="P641" s="365">
        <v>2019</v>
      </c>
    </row>
    <row r="642" spans="1:16" ht="15.75" customHeight="1">
      <c r="A642" s="371" t="s">
        <v>90</v>
      </c>
      <c r="B642" s="371" t="s">
        <v>91</v>
      </c>
      <c r="C642" s="371" t="s">
        <v>113</v>
      </c>
      <c r="D642" s="368" t="s">
        <v>434</v>
      </c>
      <c r="E642" s="368" t="str">
        <f>+'Merluza común Artesanal'!E610</f>
        <v>ODISEO I (RPA 962284)</v>
      </c>
      <c r="F642" s="371" t="s">
        <v>101</v>
      </c>
      <c r="G642" s="371" t="s">
        <v>96</v>
      </c>
      <c r="H642" s="374">
        <f>+'Merluza común Artesanal'!G611</f>
        <v>4.399</v>
      </c>
      <c r="I642" s="374">
        <f>+'Merluza común Artesanal'!H611</f>
        <v>0</v>
      </c>
      <c r="J642" s="374">
        <f>+'Merluza común Artesanal'!I611</f>
        <v>4.1509999999999998</v>
      </c>
      <c r="K642" s="374">
        <f>+'Merluza común Artesanal'!J611</f>
        <v>0</v>
      </c>
      <c r="L642" s="374">
        <f>+'Merluza común Artesanal'!K611</f>
        <v>4.1509999999999998</v>
      </c>
      <c r="M642" s="362">
        <f>+'Merluza común Artesanal'!L611</f>
        <v>0</v>
      </c>
      <c r="N642" s="350">
        <f>+'Merluza común Artesanal'!M611</f>
        <v>0</v>
      </c>
      <c r="O642" s="504">
        <f>Resumen_año!$C$5</f>
        <v>43868</v>
      </c>
      <c r="P642" s="365">
        <v>2019</v>
      </c>
    </row>
    <row r="643" spans="1:16" ht="15.75" customHeight="1">
      <c r="A643" s="371" t="s">
        <v>90</v>
      </c>
      <c r="B643" s="371" t="s">
        <v>91</v>
      </c>
      <c r="C643" s="371" t="s">
        <v>113</v>
      </c>
      <c r="D643" s="368" t="s">
        <v>434</v>
      </c>
      <c r="E643" s="368" t="str">
        <f>+'Merluza común Artesanal'!E610</f>
        <v>ODISEO I (RPA 962284)</v>
      </c>
      <c r="F643" s="371" t="s">
        <v>97</v>
      </c>
      <c r="G643" s="371" t="s">
        <v>98</v>
      </c>
      <c r="H643" s="374">
        <f>+'Merluza común Artesanal'!G612</f>
        <v>5.3380000000000001</v>
      </c>
      <c r="I643" s="374">
        <f>+'Merluza común Artesanal'!H612</f>
        <v>0</v>
      </c>
      <c r="J643" s="374">
        <f>+'Merluza común Artesanal'!I612</f>
        <v>9.4890000000000008</v>
      </c>
      <c r="K643" s="374">
        <f>+'Merluza común Artesanal'!J612</f>
        <v>0</v>
      </c>
      <c r="L643" s="374">
        <f>+'Merluza común Artesanal'!K612</f>
        <v>9.4890000000000008</v>
      </c>
      <c r="M643" s="362">
        <f>+'Merluza común Artesanal'!L612</f>
        <v>0</v>
      </c>
      <c r="N643" s="350">
        <f>+'Merluza común Artesanal'!M612</f>
        <v>0</v>
      </c>
      <c r="O643" s="504">
        <f>Resumen_año!$C$5</f>
        <v>43868</v>
      </c>
      <c r="P643" s="365">
        <v>2019</v>
      </c>
    </row>
    <row r="644" spans="1:16" ht="15.75" customHeight="1">
      <c r="A644" s="371" t="s">
        <v>90</v>
      </c>
      <c r="B644" s="371" t="s">
        <v>91</v>
      </c>
      <c r="C644" s="371" t="s">
        <v>113</v>
      </c>
      <c r="D644" s="368" t="s">
        <v>434</v>
      </c>
      <c r="E644" s="368" t="str">
        <f>+'Merluza común Artesanal'!E610</f>
        <v>ODISEO I (RPA 962284)</v>
      </c>
      <c r="F644" s="371" t="s">
        <v>101</v>
      </c>
      <c r="G644" s="371" t="s">
        <v>98</v>
      </c>
      <c r="H644" s="374">
        <f>+'Merluza común Artesanal'!N611</f>
        <v>0</v>
      </c>
      <c r="I644" s="374">
        <f>+'Merluza común Artesanal'!O611</f>
        <v>0</v>
      </c>
      <c r="J644" s="374">
        <f>+'Merluza común Artesanal'!P611</f>
        <v>0</v>
      </c>
      <c r="K644" s="374">
        <f>+'Merluza común Artesanal'!Q611</f>
        <v>0</v>
      </c>
      <c r="L644" s="374" t="e">
        <f>+'Merluza común Artesanal'!R611</f>
        <v>#DIV/0!</v>
      </c>
      <c r="M644" s="362" t="e">
        <f>+'Merluza común Artesanal'!S611</f>
        <v>#DIV/0!</v>
      </c>
      <c r="N644" s="349" t="s">
        <v>262</v>
      </c>
      <c r="O644" s="504">
        <f>Resumen_año!$C$5</f>
        <v>43868</v>
      </c>
      <c r="P644" s="365">
        <v>2019</v>
      </c>
    </row>
    <row r="645" spans="1:16" ht="15.75" customHeight="1">
      <c r="A645" s="371" t="s">
        <v>90</v>
      </c>
      <c r="B645" s="371" t="s">
        <v>91</v>
      </c>
      <c r="C645" s="371" t="s">
        <v>113</v>
      </c>
      <c r="D645" s="368" t="s">
        <v>434</v>
      </c>
      <c r="E645" s="368" t="str">
        <f>+'Merluza común Artesanal'!E613</f>
        <v>PITUFO III (RPA 966444)</v>
      </c>
      <c r="F645" s="371" t="s">
        <v>101</v>
      </c>
      <c r="G645" s="371" t="s">
        <v>96</v>
      </c>
      <c r="H645" s="374">
        <f>+'Merluza común Artesanal'!G614</f>
        <v>4.3979999999999997</v>
      </c>
      <c r="I645" s="374">
        <f>+'Merluza común Artesanal'!H614</f>
        <v>0</v>
      </c>
      <c r="J645" s="374">
        <f>+'Merluza común Artesanal'!I614</f>
        <v>4.7969999999999997</v>
      </c>
      <c r="K645" s="374">
        <f>+'Merluza común Artesanal'!J614</f>
        <v>0</v>
      </c>
      <c r="L645" s="374">
        <f>+'Merluza común Artesanal'!K614</f>
        <v>4.7969999999999997</v>
      </c>
      <c r="M645" s="362">
        <f>+'Merluza común Artesanal'!L614</f>
        <v>0</v>
      </c>
      <c r="N645" s="350">
        <f>+'Merluza común Artesanal'!M614</f>
        <v>0</v>
      </c>
      <c r="O645" s="504">
        <f>Resumen_año!$C$5</f>
        <v>43868</v>
      </c>
      <c r="P645" s="365">
        <v>2019</v>
      </c>
    </row>
    <row r="646" spans="1:16" ht="15.75" customHeight="1">
      <c r="A646" s="371" t="s">
        <v>90</v>
      </c>
      <c r="B646" s="371" t="s">
        <v>91</v>
      </c>
      <c r="C646" s="371" t="s">
        <v>113</v>
      </c>
      <c r="D646" s="368" t="s">
        <v>434</v>
      </c>
      <c r="E646" s="368" t="str">
        <f>+'Merluza común Artesanal'!E613</f>
        <v>PITUFO III (RPA 966444)</v>
      </c>
      <c r="F646" s="371" t="s">
        <v>97</v>
      </c>
      <c r="G646" s="371" t="s">
        <v>98</v>
      </c>
      <c r="H646" s="374">
        <f>+'Merluza común Artesanal'!G615</f>
        <v>5.3369999999999997</v>
      </c>
      <c r="I646" s="374">
        <f>+'Merluza común Artesanal'!H615</f>
        <v>0</v>
      </c>
      <c r="J646" s="374">
        <f>+'Merluza común Artesanal'!I615</f>
        <v>10.134</v>
      </c>
      <c r="K646" s="374">
        <f>+'Merluza común Artesanal'!J615</f>
        <v>0</v>
      </c>
      <c r="L646" s="374">
        <f>+'Merluza común Artesanal'!K615</f>
        <v>10.134</v>
      </c>
      <c r="M646" s="362">
        <f>+'Merluza común Artesanal'!L615</f>
        <v>0</v>
      </c>
      <c r="N646" s="350">
        <f>+'Merluza común Artesanal'!M615</f>
        <v>0</v>
      </c>
      <c r="O646" s="504">
        <f>Resumen_año!$C$5</f>
        <v>43868</v>
      </c>
      <c r="P646" s="365">
        <v>2019</v>
      </c>
    </row>
    <row r="647" spans="1:16" ht="15.75" customHeight="1">
      <c r="A647" s="371" t="s">
        <v>90</v>
      </c>
      <c r="B647" s="371" t="s">
        <v>91</v>
      </c>
      <c r="C647" s="371" t="s">
        <v>113</v>
      </c>
      <c r="D647" s="368" t="s">
        <v>434</v>
      </c>
      <c r="E647" s="368" t="str">
        <f>+'Merluza común Artesanal'!E613</f>
        <v>PITUFO III (RPA 966444)</v>
      </c>
      <c r="F647" s="371" t="s">
        <v>101</v>
      </c>
      <c r="G647" s="371" t="s">
        <v>98</v>
      </c>
      <c r="H647" s="374">
        <f>+'Merluza común Artesanal'!N614</f>
        <v>0</v>
      </c>
      <c r="I647" s="374">
        <f>+'Merluza común Artesanal'!O614</f>
        <v>0</v>
      </c>
      <c r="J647" s="374">
        <f>+'Merluza común Artesanal'!P614</f>
        <v>0</v>
      </c>
      <c r="K647" s="374">
        <f>+'Merluza común Artesanal'!Q614</f>
        <v>0</v>
      </c>
      <c r="L647" s="374" t="e">
        <f>+'Merluza común Artesanal'!R614</f>
        <v>#DIV/0!</v>
      </c>
      <c r="M647" s="362" t="e">
        <f>+'Merluza común Artesanal'!S614</f>
        <v>#DIV/0!</v>
      </c>
      <c r="N647" s="349" t="s">
        <v>262</v>
      </c>
      <c r="O647" s="504">
        <f>Resumen_año!$C$5</f>
        <v>43868</v>
      </c>
      <c r="P647" s="365">
        <v>2019</v>
      </c>
    </row>
    <row r="648" spans="1:16" ht="15.75" customHeight="1">
      <c r="A648" s="371" t="s">
        <v>90</v>
      </c>
      <c r="B648" s="371" t="s">
        <v>91</v>
      </c>
      <c r="C648" s="371" t="s">
        <v>113</v>
      </c>
      <c r="D648" s="368" t="s">
        <v>434</v>
      </c>
      <c r="E648" s="368" t="str">
        <f>+'Merluza común Artesanal'!E616</f>
        <v>PUNTA DE LOBOS II (RPA 968163)</v>
      </c>
      <c r="F648" s="371" t="s">
        <v>101</v>
      </c>
      <c r="G648" s="371" t="s">
        <v>96</v>
      </c>
      <c r="H648" s="374">
        <f>+'Merluza común Artesanal'!G617</f>
        <v>4.3979999999999997</v>
      </c>
      <c r="I648" s="374">
        <f>+'Merluza común Artesanal'!H617</f>
        <v>0</v>
      </c>
      <c r="J648" s="374">
        <f>+'Merluza común Artesanal'!I617</f>
        <v>4.1219999999999999</v>
      </c>
      <c r="K648" s="374">
        <f>+'Merluza común Artesanal'!J617</f>
        <v>0</v>
      </c>
      <c r="L648" s="374">
        <f>+'Merluza común Artesanal'!K617</f>
        <v>4.1219999999999999</v>
      </c>
      <c r="M648" s="362">
        <f>+'Merluza común Artesanal'!L617</f>
        <v>0</v>
      </c>
      <c r="N648" s="350">
        <f>+'Merluza común Artesanal'!M617</f>
        <v>0</v>
      </c>
      <c r="O648" s="504">
        <f>Resumen_año!$C$5</f>
        <v>43868</v>
      </c>
      <c r="P648" s="365">
        <v>2019</v>
      </c>
    </row>
    <row r="649" spans="1:16" ht="15.75" customHeight="1">
      <c r="A649" s="371" t="s">
        <v>90</v>
      </c>
      <c r="B649" s="371" t="s">
        <v>91</v>
      </c>
      <c r="C649" s="371" t="s">
        <v>113</v>
      </c>
      <c r="D649" s="368" t="s">
        <v>434</v>
      </c>
      <c r="E649" s="368" t="str">
        <f>+'Merluza común Artesanal'!E616</f>
        <v>PUNTA DE LOBOS II (RPA 968163)</v>
      </c>
      <c r="F649" s="371" t="s">
        <v>97</v>
      </c>
      <c r="G649" s="371" t="s">
        <v>98</v>
      </c>
      <c r="H649" s="374">
        <f>+'Merluza común Artesanal'!G618</f>
        <v>5.3380000000000001</v>
      </c>
      <c r="I649" s="374">
        <f>+'Merluza común Artesanal'!H618</f>
        <v>0</v>
      </c>
      <c r="J649" s="374">
        <f>+'Merluza común Artesanal'!I618</f>
        <v>9.4600000000000009</v>
      </c>
      <c r="K649" s="374">
        <f>+'Merluza común Artesanal'!J618</f>
        <v>0</v>
      </c>
      <c r="L649" s="374">
        <f>+'Merluza común Artesanal'!K618</f>
        <v>9.4600000000000009</v>
      </c>
      <c r="M649" s="362">
        <f>+'Merluza común Artesanal'!L618</f>
        <v>0</v>
      </c>
      <c r="N649" s="350">
        <f>+'Merluza común Artesanal'!M618</f>
        <v>0</v>
      </c>
      <c r="O649" s="504">
        <f>Resumen_año!$C$5</f>
        <v>43868</v>
      </c>
      <c r="P649" s="365">
        <v>2019</v>
      </c>
    </row>
    <row r="650" spans="1:16" ht="15.75" customHeight="1">
      <c r="A650" s="371" t="s">
        <v>90</v>
      </c>
      <c r="B650" s="371" t="s">
        <v>91</v>
      </c>
      <c r="C650" s="371" t="s">
        <v>113</v>
      </c>
      <c r="D650" s="368" t="s">
        <v>434</v>
      </c>
      <c r="E650" s="368" t="str">
        <f>+'Merluza común Artesanal'!E616</f>
        <v>PUNTA DE LOBOS II (RPA 968163)</v>
      </c>
      <c r="F650" s="371" t="s">
        <v>101</v>
      </c>
      <c r="G650" s="371" t="s">
        <v>98</v>
      </c>
      <c r="H650" s="374">
        <f>+'Merluza común Artesanal'!N617</f>
        <v>0</v>
      </c>
      <c r="I650" s="374">
        <f>+'Merluza común Artesanal'!O617</f>
        <v>0</v>
      </c>
      <c r="J650" s="374">
        <f>+'Merluza común Artesanal'!P617</f>
        <v>0</v>
      </c>
      <c r="K650" s="374">
        <f>+'Merluza común Artesanal'!Q617</f>
        <v>0</v>
      </c>
      <c r="L650" s="374" t="e">
        <f>+'Merluza común Artesanal'!R617</f>
        <v>#DIV/0!</v>
      </c>
      <c r="M650" s="362" t="e">
        <f>+'Merluza común Artesanal'!S617</f>
        <v>#DIV/0!</v>
      </c>
      <c r="N650" s="349" t="s">
        <v>262</v>
      </c>
      <c r="O650" s="504">
        <f>Resumen_año!$C$5</f>
        <v>43868</v>
      </c>
      <c r="P650" s="365">
        <v>2019</v>
      </c>
    </row>
    <row r="651" spans="1:16" ht="15.75" customHeight="1">
      <c r="A651" s="371" t="s">
        <v>90</v>
      </c>
      <c r="B651" s="371" t="s">
        <v>91</v>
      </c>
      <c r="C651" s="371" t="s">
        <v>113</v>
      </c>
      <c r="D651" s="368" t="s">
        <v>434</v>
      </c>
      <c r="E651" s="368" t="str">
        <f>+'Merluza común Artesanal'!E619</f>
        <v>PUNTA DE LOBOS I (RPA 967155)</v>
      </c>
      <c r="F651" s="371" t="s">
        <v>101</v>
      </c>
      <c r="G651" s="371" t="s">
        <v>96</v>
      </c>
      <c r="H651" s="374">
        <f>+'Merluza común Artesanal'!G620</f>
        <v>4.399</v>
      </c>
      <c r="I651" s="374">
        <f>+'Merluza común Artesanal'!H620</f>
        <v>0</v>
      </c>
      <c r="J651" s="374">
        <f>+'Merluza común Artesanal'!I620</f>
        <v>4.96</v>
      </c>
      <c r="K651" s="374">
        <f>+'Merluza común Artesanal'!J620</f>
        <v>0</v>
      </c>
      <c r="L651" s="374">
        <f>+'Merluza común Artesanal'!K620</f>
        <v>4.96</v>
      </c>
      <c r="M651" s="362">
        <f>+'Merluza común Artesanal'!L620</f>
        <v>0</v>
      </c>
      <c r="N651" s="350">
        <f>+'Merluza común Artesanal'!M620</f>
        <v>0</v>
      </c>
      <c r="O651" s="504">
        <f>Resumen_año!$C$5</f>
        <v>43868</v>
      </c>
      <c r="P651" s="365">
        <v>2019</v>
      </c>
    </row>
    <row r="652" spans="1:16" ht="15.75" customHeight="1">
      <c r="A652" s="371" t="s">
        <v>90</v>
      </c>
      <c r="B652" s="371" t="s">
        <v>91</v>
      </c>
      <c r="C652" s="371" t="s">
        <v>113</v>
      </c>
      <c r="D652" s="368" t="s">
        <v>434</v>
      </c>
      <c r="E652" s="368" t="str">
        <f>+'Merluza común Artesanal'!E619</f>
        <v>PUNTA DE LOBOS I (RPA 967155)</v>
      </c>
      <c r="F652" s="371" t="s">
        <v>97</v>
      </c>
      <c r="G652" s="371" t="s">
        <v>98</v>
      </c>
      <c r="H652" s="374">
        <f>+'Merluza común Artesanal'!G621</f>
        <v>5.3380000000000001</v>
      </c>
      <c r="I652" s="374">
        <f>+'Merluza común Artesanal'!H621</f>
        <v>0</v>
      </c>
      <c r="J652" s="374">
        <f>+'Merluza común Artesanal'!I621</f>
        <v>10.298</v>
      </c>
      <c r="K652" s="374">
        <f>+'Merluza común Artesanal'!J621</f>
        <v>0</v>
      </c>
      <c r="L652" s="374">
        <f>+'Merluza común Artesanal'!K621</f>
        <v>10.298</v>
      </c>
      <c r="M652" s="362">
        <f>+'Merluza común Artesanal'!L621</f>
        <v>0</v>
      </c>
      <c r="N652" s="350">
        <f>+'Merluza común Artesanal'!M621</f>
        <v>0</v>
      </c>
      <c r="O652" s="504">
        <f>Resumen_año!$C$5</f>
        <v>43868</v>
      </c>
      <c r="P652" s="365">
        <v>2019</v>
      </c>
    </row>
    <row r="653" spans="1:16" ht="15.75" customHeight="1">
      <c r="A653" s="371" t="s">
        <v>90</v>
      </c>
      <c r="B653" s="371" t="s">
        <v>91</v>
      </c>
      <c r="C653" s="371" t="s">
        <v>113</v>
      </c>
      <c r="D653" s="368" t="s">
        <v>434</v>
      </c>
      <c r="E653" s="368" t="str">
        <f>+'Merluza común Artesanal'!E619</f>
        <v>PUNTA DE LOBOS I (RPA 967155)</v>
      </c>
      <c r="F653" s="371" t="s">
        <v>101</v>
      </c>
      <c r="G653" s="371" t="s">
        <v>98</v>
      </c>
      <c r="H653" s="374">
        <f>+'Merluza común Artesanal'!N620</f>
        <v>0</v>
      </c>
      <c r="I653" s="374">
        <f>+'Merluza común Artesanal'!O620</f>
        <v>0</v>
      </c>
      <c r="J653" s="374">
        <f>+'Merluza común Artesanal'!P620</f>
        <v>0</v>
      </c>
      <c r="K653" s="374">
        <f>+'Merluza común Artesanal'!Q620</f>
        <v>0</v>
      </c>
      <c r="L653" s="374" t="e">
        <f>+'Merluza común Artesanal'!R620</f>
        <v>#DIV/0!</v>
      </c>
      <c r="M653" s="362" t="e">
        <f>+'Merluza común Artesanal'!S620</f>
        <v>#DIV/0!</v>
      </c>
      <c r="N653" s="349" t="s">
        <v>262</v>
      </c>
      <c r="O653" s="504">
        <f>Resumen_año!$C$5</f>
        <v>43868</v>
      </c>
      <c r="P653" s="365">
        <v>2019</v>
      </c>
    </row>
    <row r="654" spans="1:16" ht="15.75" customHeight="1">
      <c r="A654" s="371" t="s">
        <v>90</v>
      </c>
      <c r="B654" s="371" t="s">
        <v>91</v>
      </c>
      <c r="C654" s="371" t="s">
        <v>113</v>
      </c>
      <c r="D654" s="368" t="s">
        <v>434</v>
      </c>
      <c r="E654" s="368" t="str">
        <f>+'Merluza común Artesanal'!E622</f>
        <v>PUNTA DEL ESTE I (RPA 966953)</v>
      </c>
      <c r="F654" s="371" t="s">
        <v>101</v>
      </c>
      <c r="G654" s="371" t="s">
        <v>96</v>
      </c>
      <c r="H654" s="374">
        <f>+'Merluza común Artesanal'!G623</f>
        <v>4.4000000000000004</v>
      </c>
      <c r="I654" s="374">
        <f>+'Merluza común Artesanal'!H623</f>
        <v>0</v>
      </c>
      <c r="J654" s="374">
        <f>+'Merluza común Artesanal'!I623</f>
        <v>5.1240000000000006</v>
      </c>
      <c r="K654" s="374">
        <f>+'Merluza común Artesanal'!J623</f>
        <v>0</v>
      </c>
      <c r="L654" s="374">
        <f>+'Merluza común Artesanal'!K623</f>
        <v>5.1240000000000006</v>
      </c>
      <c r="M654" s="362">
        <f>+'Merluza común Artesanal'!L623</f>
        <v>0</v>
      </c>
      <c r="N654" s="350">
        <f>+'Merluza común Artesanal'!M623</f>
        <v>0</v>
      </c>
      <c r="O654" s="504">
        <f>Resumen_año!$C$5</f>
        <v>43868</v>
      </c>
      <c r="P654" s="365">
        <v>2019</v>
      </c>
    </row>
    <row r="655" spans="1:16" ht="15.75" customHeight="1">
      <c r="A655" s="371" t="s">
        <v>90</v>
      </c>
      <c r="B655" s="371" t="s">
        <v>91</v>
      </c>
      <c r="C655" s="371" t="s">
        <v>113</v>
      </c>
      <c r="D655" s="368" t="s">
        <v>434</v>
      </c>
      <c r="E655" s="368" t="str">
        <f>+'Merluza común Artesanal'!E622</f>
        <v>PUNTA DEL ESTE I (RPA 966953)</v>
      </c>
      <c r="F655" s="371" t="s">
        <v>97</v>
      </c>
      <c r="G655" s="371" t="s">
        <v>98</v>
      </c>
      <c r="H655" s="374">
        <f>+'Merluza común Artesanal'!G624</f>
        <v>5.3390000000000004</v>
      </c>
      <c r="I655" s="374">
        <f>+'Merluza común Artesanal'!H624</f>
        <v>0</v>
      </c>
      <c r="J655" s="374">
        <f>+'Merluza común Artesanal'!I624</f>
        <v>10.463000000000001</v>
      </c>
      <c r="K655" s="374">
        <f>+'Merluza común Artesanal'!J624</f>
        <v>0</v>
      </c>
      <c r="L655" s="374">
        <f>+'Merluza común Artesanal'!K624</f>
        <v>10.463000000000001</v>
      </c>
      <c r="M655" s="362">
        <f>+'Merluza común Artesanal'!L624</f>
        <v>0</v>
      </c>
      <c r="N655" s="350">
        <f>+'Merluza común Artesanal'!M624</f>
        <v>0</v>
      </c>
      <c r="O655" s="504">
        <f>Resumen_año!$C$5</f>
        <v>43868</v>
      </c>
      <c r="P655" s="365">
        <v>2019</v>
      </c>
    </row>
    <row r="656" spans="1:16" ht="15.75" customHeight="1">
      <c r="A656" s="371" t="s">
        <v>90</v>
      </c>
      <c r="B656" s="371" t="s">
        <v>91</v>
      </c>
      <c r="C656" s="371" t="s">
        <v>113</v>
      </c>
      <c r="D656" s="368" t="s">
        <v>434</v>
      </c>
      <c r="E656" s="368" t="str">
        <f>+'Merluza común Artesanal'!E622</f>
        <v>PUNTA DEL ESTE I (RPA 966953)</v>
      </c>
      <c r="F656" s="371" t="s">
        <v>101</v>
      </c>
      <c r="G656" s="371" t="s">
        <v>98</v>
      </c>
      <c r="H656" s="374">
        <f>+'Merluza común Artesanal'!N623</f>
        <v>0</v>
      </c>
      <c r="I656" s="374">
        <f>+'Merluza común Artesanal'!O623</f>
        <v>0</v>
      </c>
      <c r="J656" s="374">
        <f>+'Merluza común Artesanal'!P623</f>
        <v>0</v>
      </c>
      <c r="K656" s="374">
        <f>+'Merluza común Artesanal'!Q623</f>
        <v>0</v>
      </c>
      <c r="L656" s="374" t="e">
        <f>+'Merluza común Artesanal'!R623</f>
        <v>#DIV/0!</v>
      </c>
      <c r="M656" s="362" t="e">
        <f>+'Merluza común Artesanal'!S623</f>
        <v>#DIV/0!</v>
      </c>
      <c r="N656" s="349" t="s">
        <v>262</v>
      </c>
      <c r="O656" s="504">
        <f>Resumen_año!$C$5</f>
        <v>43868</v>
      </c>
      <c r="P656" s="365">
        <v>2019</v>
      </c>
    </row>
    <row r="657" spans="1:16" ht="15.75" customHeight="1">
      <c r="A657" s="371" t="s">
        <v>90</v>
      </c>
      <c r="B657" s="371" t="s">
        <v>91</v>
      </c>
      <c r="C657" s="371" t="s">
        <v>113</v>
      </c>
      <c r="D657" s="368" t="s">
        <v>434</v>
      </c>
      <c r="E657" s="368" t="str">
        <f>+'Merluza común Artesanal'!E625</f>
        <v>RAYO DE SOL IV (RPA 965226)</v>
      </c>
      <c r="F657" s="371" t="s">
        <v>101</v>
      </c>
      <c r="G657" s="371" t="s">
        <v>96</v>
      </c>
      <c r="H657" s="374">
        <f>+'Merluza común Artesanal'!G626</f>
        <v>4.3979999999999997</v>
      </c>
      <c r="I657" s="374">
        <f>+'Merluza común Artesanal'!H626</f>
        <v>0</v>
      </c>
      <c r="J657" s="374">
        <f>+'Merluza común Artesanal'!I626</f>
        <v>4.4729999999999999</v>
      </c>
      <c r="K657" s="374">
        <f>+'Merluza común Artesanal'!J626</f>
        <v>0</v>
      </c>
      <c r="L657" s="374">
        <f>+'Merluza común Artesanal'!K626</f>
        <v>4.4729999999999999</v>
      </c>
      <c r="M657" s="362">
        <f>+'Merluza común Artesanal'!L626</f>
        <v>0</v>
      </c>
      <c r="N657" s="350">
        <f>+'Merluza común Artesanal'!M626</f>
        <v>0</v>
      </c>
      <c r="O657" s="504">
        <f>Resumen_año!$C$5</f>
        <v>43868</v>
      </c>
      <c r="P657" s="365">
        <v>2019</v>
      </c>
    </row>
    <row r="658" spans="1:16" ht="15.75" customHeight="1">
      <c r="A658" s="371" t="s">
        <v>90</v>
      </c>
      <c r="B658" s="371" t="s">
        <v>91</v>
      </c>
      <c r="C658" s="371" t="s">
        <v>113</v>
      </c>
      <c r="D658" s="368" t="s">
        <v>434</v>
      </c>
      <c r="E658" s="368" t="str">
        <f>+'Merluza común Artesanal'!E625</f>
        <v>RAYO DE SOL IV (RPA 965226)</v>
      </c>
      <c r="F658" s="371" t="s">
        <v>97</v>
      </c>
      <c r="G658" s="371" t="s">
        <v>98</v>
      </c>
      <c r="H658" s="374">
        <f>+'Merluza común Artesanal'!G627</f>
        <v>5.3369999999999997</v>
      </c>
      <c r="I658" s="374">
        <f>+'Merluza común Artesanal'!H627</f>
        <v>0</v>
      </c>
      <c r="J658" s="374">
        <f>+'Merluza común Artesanal'!I627</f>
        <v>9.8099999999999987</v>
      </c>
      <c r="K658" s="374">
        <f>+'Merluza común Artesanal'!J627</f>
        <v>0</v>
      </c>
      <c r="L658" s="374">
        <f>+'Merluza común Artesanal'!K627</f>
        <v>9.8099999999999987</v>
      </c>
      <c r="M658" s="362">
        <f>+'Merluza común Artesanal'!L627</f>
        <v>0</v>
      </c>
      <c r="N658" s="350">
        <f>+'Merluza común Artesanal'!M627</f>
        <v>0</v>
      </c>
      <c r="O658" s="504">
        <f>Resumen_año!$C$5</f>
        <v>43868</v>
      </c>
      <c r="P658" s="365">
        <v>2019</v>
      </c>
    </row>
    <row r="659" spans="1:16" ht="15.75" customHeight="1">
      <c r="A659" s="371" t="s">
        <v>90</v>
      </c>
      <c r="B659" s="371" t="s">
        <v>91</v>
      </c>
      <c r="C659" s="371" t="s">
        <v>113</v>
      </c>
      <c r="D659" s="368" t="s">
        <v>434</v>
      </c>
      <c r="E659" s="368" t="str">
        <f>+'Merluza común Artesanal'!E625</f>
        <v>RAYO DE SOL IV (RPA 965226)</v>
      </c>
      <c r="F659" s="371" t="s">
        <v>101</v>
      </c>
      <c r="G659" s="371" t="s">
        <v>98</v>
      </c>
      <c r="H659" s="374">
        <f>+'Merluza común Artesanal'!N626</f>
        <v>0</v>
      </c>
      <c r="I659" s="374">
        <f>+'Merluza común Artesanal'!O626</f>
        <v>0</v>
      </c>
      <c r="J659" s="374">
        <f>+'Merluza común Artesanal'!P626</f>
        <v>0</v>
      </c>
      <c r="K659" s="374">
        <f>+'Merluza común Artesanal'!Q626</f>
        <v>0</v>
      </c>
      <c r="L659" s="374" t="e">
        <f>+'Merluza común Artesanal'!R626</f>
        <v>#DIV/0!</v>
      </c>
      <c r="M659" s="362" t="e">
        <f>+'Merluza común Artesanal'!S626</f>
        <v>#DIV/0!</v>
      </c>
      <c r="N659" s="350" t="s">
        <v>262</v>
      </c>
      <c r="O659" s="504">
        <f>Resumen_año!$C$5</f>
        <v>43868</v>
      </c>
      <c r="P659" s="365">
        <v>2019</v>
      </c>
    </row>
    <row r="660" spans="1:16" ht="15.75" customHeight="1">
      <c r="A660" s="371" t="s">
        <v>90</v>
      </c>
      <c r="B660" s="371" t="s">
        <v>91</v>
      </c>
      <c r="C660" s="371" t="s">
        <v>113</v>
      </c>
      <c r="D660" s="368" t="s">
        <v>434</v>
      </c>
      <c r="E660" s="368" t="str">
        <f>+'Merluza común Artesanal'!E628</f>
        <v>RAYO IV (RPA 966787)</v>
      </c>
      <c r="F660" s="371" t="s">
        <v>101</v>
      </c>
      <c r="G660" s="371" t="s">
        <v>96</v>
      </c>
      <c r="H660" s="374">
        <f>+'Merluza común Artesanal'!G629</f>
        <v>4.3979999999999997</v>
      </c>
      <c r="I660" s="374">
        <f>+'Merluza común Artesanal'!H629</f>
        <v>0</v>
      </c>
      <c r="J660" s="374">
        <f>+'Merluza común Artesanal'!I629</f>
        <v>5.3369999999999997</v>
      </c>
      <c r="K660" s="374">
        <f>+'Merluza común Artesanal'!J629</f>
        <v>0</v>
      </c>
      <c r="L660" s="374">
        <f>+'Merluza común Artesanal'!K629</f>
        <v>5.3369999999999997</v>
      </c>
      <c r="M660" s="362">
        <f>+'Merluza común Artesanal'!L629</f>
        <v>0</v>
      </c>
      <c r="N660" s="350">
        <f>+'Merluza común Artesanal'!M629</f>
        <v>0</v>
      </c>
      <c r="O660" s="504">
        <f>Resumen_año!$C$5</f>
        <v>43868</v>
      </c>
      <c r="P660" s="365">
        <v>2019</v>
      </c>
    </row>
    <row r="661" spans="1:16" ht="15.75" customHeight="1">
      <c r="A661" s="371" t="s">
        <v>90</v>
      </c>
      <c r="B661" s="371" t="s">
        <v>91</v>
      </c>
      <c r="C661" s="371" t="s">
        <v>113</v>
      </c>
      <c r="D661" s="368" t="s">
        <v>434</v>
      </c>
      <c r="E661" s="368" t="str">
        <f>+'Merluza común Artesanal'!E628</f>
        <v>RAYO IV (RPA 966787)</v>
      </c>
      <c r="F661" s="371" t="s">
        <v>97</v>
      </c>
      <c r="G661" s="371" t="s">
        <v>98</v>
      </c>
      <c r="H661" s="374">
        <f>+'Merluza común Artesanal'!G630</f>
        <v>5.3369999999999997</v>
      </c>
      <c r="I661" s="374">
        <f>+'Merluza común Artesanal'!H630</f>
        <v>0</v>
      </c>
      <c r="J661" s="374">
        <f>+'Merluza común Artesanal'!I630</f>
        <v>10.673999999999999</v>
      </c>
      <c r="K661" s="374">
        <f>+'Merluza común Artesanal'!J630</f>
        <v>0</v>
      </c>
      <c r="L661" s="374">
        <f>+'Merluza común Artesanal'!K630</f>
        <v>10.673999999999999</v>
      </c>
      <c r="M661" s="362">
        <f>+'Merluza común Artesanal'!L630</f>
        <v>0</v>
      </c>
      <c r="N661" s="350">
        <f>+'Merluza común Artesanal'!M630</f>
        <v>0</v>
      </c>
      <c r="O661" s="504">
        <f>Resumen_año!$C$5</f>
        <v>43868</v>
      </c>
      <c r="P661" s="365">
        <v>2019</v>
      </c>
    </row>
    <row r="662" spans="1:16" ht="15.75" customHeight="1">
      <c r="A662" s="371" t="s">
        <v>90</v>
      </c>
      <c r="B662" s="371" t="s">
        <v>91</v>
      </c>
      <c r="C662" s="371" t="s">
        <v>113</v>
      </c>
      <c r="D662" s="368" t="s">
        <v>434</v>
      </c>
      <c r="E662" s="368" t="str">
        <f>+'Merluza común Artesanal'!E628</f>
        <v>RAYO IV (RPA 966787)</v>
      </c>
      <c r="F662" s="371" t="s">
        <v>101</v>
      </c>
      <c r="G662" s="371" t="s">
        <v>98</v>
      </c>
      <c r="H662" s="374">
        <f>+'Merluza común Artesanal'!N629</f>
        <v>0</v>
      </c>
      <c r="I662" s="374">
        <f>+'Merluza común Artesanal'!O629</f>
        <v>0</v>
      </c>
      <c r="J662" s="374">
        <f>+'Merluza común Artesanal'!P629</f>
        <v>0</v>
      </c>
      <c r="K662" s="374">
        <f>+'Merluza común Artesanal'!Q629</f>
        <v>0</v>
      </c>
      <c r="L662" s="374" t="e">
        <f>+'Merluza común Artesanal'!R629</f>
        <v>#DIV/0!</v>
      </c>
      <c r="M662" s="362" t="e">
        <f>+'Merluza común Artesanal'!S629</f>
        <v>#DIV/0!</v>
      </c>
      <c r="N662" s="349" t="s">
        <v>262</v>
      </c>
      <c r="O662" s="504">
        <f>Resumen_año!$C$5</f>
        <v>43868</v>
      </c>
      <c r="P662" s="365">
        <v>2019</v>
      </c>
    </row>
    <row r="663" spans="1:16" ht="15.75" customHeight="1">
      <c r="A663" s="371" t="s">
        <v>90</v>
      </c>
      <c r="B663" s="371" t="s">
        <v>91</v>
      </c>
      <c r="C663" s="371" t="s">
        <v>113</v>
      </c>
      <c r="D663" s="368" t="s">
        <v>434</v>
      </c>
      <c r="E663" s="368" t="str">
        <f>+'Merluza común Artesanal'!E631</f>
        <v>NAUTILUS III (RPA 967237) (964896)</v>
      </c>
      <c r="F663" s="371" t="s">
        <v>101</v>
      </c>
      <c r="G663" s="371" t="s">
        <v>96</v>
      </c>
      <c r="H663" s="374">
        <f>+'Merluza común Artesanal'!G632</f>
        <v>4.3970000000000002</v>
      </c>
      <c r="I663" s="374">
        <f>+'Merluza común Artesanal'!H632</f>
        <v>0</v>
      </c>
      <c r="J663" s="374">
        <f>+'Merluza común Artesanal'!I632</f>
        <v>5.3360000000000003</v>
      </c>
      <c r="K663" s="374">
        <f>+'Merluza común Artesanal'!J632</f>
        <v>0</v>
      </c>
      <c r="L663" s="374">
        <f>+'Merluza común Artesanal'!K632</f>
        <v>5.3360000000000003</v>
      </c>
      <c r="M663" s="362">
        <f>+'Merluza común Artesanal'!L632</f>
        <v>0</v>
      </c>
      <c r="N663" s="350">
        <f>+'Merluza común Artesanal'!M632</f>
        <v>0</v>
      </c>
      <c r="O663" s="504">
        <f>Resumen_año!$C$5</f>
        <v>43868</v>
      </c>
      <c r="P663" s="365">
        <v>2019</v>
      </c>
    </row>
    <row r="664" spans="1:16" ht="15.75" customHeight="1">
      <c r="A664" s="371" t="s">
        <v>90</v>
      </c>
      <c r="B664" s="371" t="s">
        <v>91</v>
      </c>
      <c r="C664" s="371" t="s">
        <v>113</v>
      </c>
      <c r="D664" s="368" t="s">
        <v>434</v>
      </c>
      <c r="E664" s="368" t="str">
        <f>+'Merluza común Artesanal'!E631</f>
        <v>NAUTILUS III (RPA 967237) (964896)</v>
      </c>
      <c r="F664" s="371" t="s">
        <v>97</v>
      </c>
      <c r="G664" s="371" t="s">
        <v>98</v>
      </c>
      <c r="H664" s="374">
        <f>+'Merluza común Artesanal'!G633</f>
        <v>5.3360000000000003</v>
      </c>
      <c r="I664" s="374">
        <f>+'Merluza común Artesanal'!H633</f>
        <v>0</v>
      </c>
      <c r="J664" s="374">
        <f>+'Merluza común Artesanal'!I633</f>
        <v>10.672000000000001</v>
      </c>
      <c r="K664" s="374">
        <f>+'Merluza común Artesanal'!J633</f>
        <v>0</v>
      </c>
      <c r="L664" s="374">
        <f>+'Merluza común Artesanal'!K633</f>
        <v>10.672000000000001</v>
      </c>
      <c r="M664" s="362">
        <f>+'Merluza común Artesanal'!L633</f>
        <v>0</v>
      </c>
      <c r="N664" s="350">
        <f>+'Merluza común Artesanal'!M633</f>
        <v>0</v>
      </c>
      <c r="O664" s="504">
        <f>Resumen_año!$C$5</f>
        <v>43868</v>
      </c>
      <c r="P664" s="365">
        <v>2019</v>
      </c>
    </row>
    <row r="665" spans="1:16" ht="15.75" customHeight="1">
      <c r="A665" s="371" t="s">
        <v>90</v>
      </c>
      <c r="B665" s="371" t="s">
        <v>91</v>
      </c>
      <c r="C665" s="371" t="s">
        <v>113</v>
      </c>
      <c r="D665" s="368" t="s">
        <v>434</v>
      </c>
      <c r="E665" s="368" t="str">
        <f>+'Merluza común Artesanal'!E631</f>
        <v>NAUTILUS III (RPA 967237) (964896)</v>
      </c>
      <c r="F665" s="371" t="s">
        <v>101</v>
      </c>
      <c r="G665" s="371" t="s">
        <v>98</v>
      </c>
      <c r="H665" s="374">
        <f>+'Merluza común Artesanal'!N632</f>
        <v>0</v>
      </c>
      <c r="I665" s="374">
        <f>+'Merluza común Artesanal'!O632</f>
        <v>0</v>
      </c>
      <c r="J665" s="374">
        <f>+'Merluza común Artesanal'!P632</f>
        <v>0</v>
      </c>
      <c r="K665" s="374">
        <f>+'Merluza común Artesanal'!Q632</f>
        <v>0</v>
      </c>
      <c r="L665" s="374" t="e">
        <f>+'Merluza común Artesanal'!R632</f>
        <v>#DIV/0!</v>
      </c>
      <c r="M665" s="362" t="e">
        <f>+'Merluza común Artesanal'!S632</f>
        <v>#DIV/0!</v>
      </c>
      <c r="N665" s="349" t="s">
        <v>262</v>
      </c>
      <c r="O665" s="504">
        <f>Resumen_año!$C$5</f>
        <v>43868</v>
      </c>
      <c r="P665" s="365">
        <v>2019</v>
      </c>
    </row>
    <row r="666" spans="1:16" ht="15.75" customHeight="1">
      <c r="A666" s="371" t="s">
        <v>90</v>
      </c>
      <c r="B666" s="371" t="s">
        <v>91</v>
      </c>
      <c r="C666" s="371" t="s">
        <v>113</v>
      </c>
      <c r="D666" s="368" t="s">
        <v>434</v>
      </c>
      <c r="E666" s="368" t="str">
        <f>+'Merluza común Artesanal'!E634</f>
        <v>SANTA OLGA III (RPA 966443)</v>
      </c>
      <c r="F666" s="371" t="s">
        <v>101</v>
      </c>
      <c r="G666" s="371" t="s">
        <v>96</v>
      </c>
      <c r="H666" s="374">
        <f>+'Merluza común Artesanal'!G635</f>
        <v>4.3979999999999997</v>
      </c>
      <c r="I666" s="374">
        <f>+'Merluza común Artesanal'!H635</f>
        <v>0</v>
      </c>
      <c r="J666" s="374">
        <f>+'Merluza común Artesanal'!I635</f>
        <v>4.5269999999999992</v>
      </c>
      <c r="K666" s="374">
        <f>+'Merluza común Artesanal'!J635</f>
        <v>0</v>
      </c>
      <c r="L666" s="374">
        <f>+'Merluza común Artesanal'!K635</f>
        <v>4.5269999999999992</v>
      </c>
      <c r="M666" s="362">
        <f>+'Merluza común Artesanal'!L635</f>
        <v>0</v>
      </c>
      <c r="N666" s="350">
        <f>+'Merluza común Artesanal'!M635</f>
        <v>0</v>
      </c>
      <c r="O666" s="504">
        <f>Resumen_año!$C$5</f>
        <v>43868</v>
      </c>
      <c r="P666" s="365">
        <v>2019</v>
      </c>
    </row>
    <row r="667" spans="1:16" ht="15.75" customHeight="1">
      <c r="A667" s="371" t="s">
        <v>90</v>
      </c>
      <c r="B667" s="371" t="s">
        <v>91</v>
      </c>
      <c r="C667" s="371" t="s">
        <v>113</v>
      </c>
      <c r="D667" s="368" t="s">
        <v>434</v>
      </c>
      <c r="E667" s="368" t="str">
        <f>+'Merluza común Artesanal'!E634</f>
        <v>SANTA OLGA III (RPA 966443)</v>
      </c>
      <c r="F667" s="371" t="s">
        <v>97</v>
      </c>
      <c r="G667" s="371" t="s">
        <v>98</v>
      </c>
      <c r="H667" s="374">
        <f>+'Merluza común Artesanal'!G636</f>
        <v>5.3380000000000001</v>
      </c>
      <c r="I667" s="374">
        <f>+'Merluza común Artesanal'!H636</f>
        <v>0</v>
      </c>
      <c r="J667" s="374">
        <f>+'Merluza común Artesanal'!I636</f>
        <v>9.8649999999999984</v>
      </c>
      <c r="K667" s="374">
        <f>+'Merluza común Artesanal'!J636</f>
        <v>0</v>
      </c>
      <c r="L667" s="374">
        <f>+'Merluza común Artesanal'!K636</f>
        <v>9.8649999999999984</v>
      </c>
      <c r="M667" s="362">
        <f>+'Merluza común Artesanal'!L636</f>
        <v>0</v>
      </c>
      <c r="N667" s="350">
        <f>+'Merluza común Artesanal'!M636</f>
        <v>0</v>
      </c>
      <c r="O667" s="504">
        <f>Resumen_año!$C$5</f>
        <v>43868</v>
      </c>
      <c r="P667" s="365">
        <v>2019</v>
      </c>
    </row>
    <row r="668" spans="1:16" ht="15.75" customHeight="1">
      <c r="A668" s="371" t="s">
        <v>90</v>
      </c>
      <c r="B668" s="371" t="s">
        <v>91</v>
      </c>
      <c r="C668" s="371" t="s">
        <v>113</v>
      </c>
      <c r="D668" s="368" t="s">
        <v>434</v>
      </c>
      <c r="E668" s="368" t="str">
        <f>+'Merluza común Artesanal'!E634</f>
        <v>SANTA OLGA III (RPA 966443)</v>
      </c>
      <c r="F668" s="371" t="s">
        <v>101</v>
      </c>
      <c r="G668" s="371" t="s">
        <v>98</v>
      </c>
      <c r="H668" s="374">
        <f>+'Merluza común Artesanal'!N635</f>
        <v>0</v>
      </c>
      <c r="I668" s="374">
        <f>+'Merluza común Artesanal'!O635</f>
        <v>0</v>
      </c>
      <c r="J668" s="374">
        <f>+'Merluza común Artesanal'!P635</f>
        <v>0</v>
      </c>
      <c r="K668" s="374">
        <f>+'Merluza común Artesanal'!Q635</f>
        <v>0</v>
      </c>
      <c r="L668" s="374" t="e">
        <f>+'Merluza común Artesanal'!R635</f>
        <v>#DIV/0!</v>
      </c>
      <c r="M668" s="362" t="e">
        <f>+'Merluza común Artesanal'!S635</f>
        <v>#DIV/0!</v>
      </c>
      <c r="N668" s="349" t="s">
        <v>262</v>
      </c>
      <c r="O668" s="504">
        <f>Resumen_año!$C$5</f>
        <v>43868</v>
      </c>
      <c r="P668" s="365">
        <v>2019</v>
      </c>
    </row>
    <row r="669" spans="1:16" ht="15.75" customHeight="1">
      <c r="A669" s="371" t="s">
        <v>90</v>
      </c>
      <c r="B669" s="371" t="s">
        <v>91</v>
      </c>
      <c r="C669" s="371" t="s">
        <v>113</v>
      </c>
      <c r="D669" s="368" t="s">
        <v>434</v>
      </c>
      <c r="E669" s="368" t="str">
        <f>+'Merluza común Artesanal'!E637</f>
        <v>SIMBAD EL MARINO VI (RPA 967018)</v>
      </c>
      <c r="F669" s="371" t="s">
        <v>101</v>
      </c>
      <c r="G669" s="371" t="s">
        <v>96</v>
      </c>
      <c r="H669" s="374">
        <f>+'Merluza común Artesanal'!G638</f>
        <v>4.3970000000000002</v>
      </c>
      <c r="I669" s="374">
        <f>+'Merluza común Artesanal'!H638</f>
        <v>0</v>
      </c>
      <c r="J669" s="374">
        <f>+'Merluza común Artesanal'!I638</f>
        <v>4.5259999999999998</v>
      </c>
      <c r="K669" s="374">
        <f>+'Merluza común Artesanal'!J638</f>
        <v>0</v>
      </c>
      <c r="L669" s="374">
        <f>+'Merluza común Artesanal'!K638</f>
        <v>4.5259999999999998</v>
      </c>
      <c r="M669" s="362">
        <f>+'Merluza común Artesanal'!L638</f>
        <v>0</v>
      </c>
      <c r="N669" s="350">
        <f>+'Merluza común Artesanal'!M638</f>
        <v>0</v>
      </c>
      <c r="O669" s="504">
        <f>Resumen_año!$C$5</f>
        <v>43868</v>
      </c>
      <c r="P669" s="365">
        <v>2019</v>
      </c>
    </row>
    <row r="670" spans="1:16" ht="15.75" customHeight="1">
      <c r="A670" s="371" t="s">
        <v>90</v>
      </c>
      <c r="B670" s="371" t="s">
        <v>91</v>
      </c>
      <c r="C670" s="371" t="s">
        <v>113</v>
      </c>
      <c r="D670" s="368" t="s">
        <v>434</v>
      </c>
      <c r="E670" s="368" t="str">
        <f>+'Merluza común Artesanal'!E637</f>
        <v>SIMBAD EL MARINO VI (RPA 967018)</v>
      </c>
      <c r="F670" s="371" t="s">
        <v>97</v>
      </c>
      <c r="G670" s="371" t="s">
        <v>98</v>
      </c>
      <c r="H670" s="374">
        <f>+'Merluza común Artesanal'!G639</f>
        <v>5.3369999999999997</v>
      </c>
      <c r="I670" s="374">
        <f>+'Merluza común Artesanal'!H639</f>
        <v>0</v>
      </c>
      <c r="J670" s="374">
        <f>+'Merluza común Artesanal'!I639</f>
        <v>9.8629999999999995</v>
      </c>
      <c r="K670" s="374">
        <f>+'Merluza común Artesanal'!J639</f>
        <v>0</v>
      </c>
      <c r="L670" s="374">
        <f>+'Merluza común Artesanal'!K639</f>
        <v>9.8629999999999995</v>
      </c>
      <c r="M670" s="362">
        <f>+'Merluza común Artesanal'!L639</f>
        <v>0</v>
      </c>
      <c r="N670" s="350">
        <f>+'Merluza común Artesanal'!M639</f>
        <v>0</v>
      </c>
      <c r="O670" s="504">
        <f>Resumen_año!$C$5</f>
        <v>43868</v>
      </c>
      <c r="P670" s="365">
        <v>2019</v>
      </c>
    </row>
    <row r="671" spans="1:16" ht="15.75" customHeight="1">
      <c r="A671" s="371" t="s">
        <v>90</v>
      </c>
      <c r="B671" s="371" t="s">
        <v>91</v>
      </c>
      <c r="C671" s="371" t="s">
        <v>113</v>
      </c>
      <c r="D671" s="368" t="s">
        <v>434</v>
      </c>
      <c r="E671" s="368" t="str">
        <f>+'Merluza común Artesanal'!E637</f>
        <v>SIMBAD EL MARINO VI (RPA 967018)</v>
      </c>
      <c r="F671" s="371" t="s">
        <v>101</v>
      </c>
      <c r="G671" s="371" t="s">
        <v>98</v>
      </c>
      <c r="H671" s="374">
        <f>+'Merluza común Artesanal'!N638</f>
        <v>0</v>
      </c>
      <c r="I671" s="374">
        <f>+'Merluza común Artesanal'!O638</f>
        <v>0</v>
      </c>
      <c r="J671" s="374">
        <f>+'Merluza común Artesanal'!P638</f>
        <v>0</v>
      </c>
      <c r="K671" s="374">
        <f>+'Merluza común Artesanal'!Q638</f>
        <v>0</v>
      </c>
      <c r="L671" s="374" t="e">
        <f>+'Merluza común Artesanal'!R638</f>
        <v>#DIV/0!</v>
      </c>
      <c r="M671" s="362" t="e">
        <f>+'Merluza común Artesanal'!S638</f>
        <v>#DIV/0!</v>
      </c>
      <c r="N671" s="349" t="s">
        <v>262</v>
      </c>
      <c r="O671" s="504">
        <f>Resumen_año!$C$5</f>
        <v>43868</v>
      </c>
      <c r="P671" s="365">
        <v>2019</v>
      </c>
    </row>
    <row r="672" spans="1:16" ht="15.75" customHeight="1">
      <c r="A672" s="371" t="s">
        <v>90</v>
      </c>
      <c r="B672" s="371" t="s">
        <v>91</v>
      </c>
      <c r="C672" s="371" t="s">
        <v>113</v>
      </c>
      <c r="D672" s="368" t="s">
        <v>434</v>
      </c>
      <c r="E672" s="368" t="str">
        <f>+'Merluza común Artesanal'!E640</f>
        <v>TIO CHERITO (RPA 966055)</v>
      </c>
      <c r="F672" s="371" t="s">
        <v>101</v>
      </c>
      <c r="G672" s="371" t="s">
        <v>96</v>
      </c>
      <c r="H672" s="374">
        <f>+'Merluza común Artesanal'!G641</f>
        <v>4.3970000000000002</v>
      </c>
      <c r="I672" s="374">
        <f>+'Merluza común Artesanal'!H641</f>
        <v>0</v>
      </c>
      <c r="J672" s="374">
        <f>+'Merluza común Artesanal'!I641</f>
        <v>5.3420000000000005</v>
      </c>
      <c r="K672" s="374">
        <f>+'Merluza común Artesanal'!J641</f>
        <v>0</v>
      </c>
      <c r="L672" s="374">
        <f>+'Merluza común Artesanal'!K641</f>
        <v>5.3420000000000005</v>
      </c>
      <c r="M672" s="362">
        <f>+'Merluza común Artesanal'!L641</f>
        <v>0</v>
      </c>
      <c r="N672" s="350">
        <f>+'Merluza común Artesanal'!M641</f>
        <v>0</v>
      </c>
      <c r="O672" s="504">
        <f>Resumen_año!$C$5</f>
        <v>43868</v>
      </c>
      <c r="P672" s="365">
        <v>2019</v>
      </c>
    </row>
    <row r="673" spans="1:16" ht="15.75" customHeight="1">
      <c r="A673" s="371" t="s">
        <v>90</v>
      </c>
      <c r="B673" s="371" t="s">
        <v>91</v>
      </c>
      <c r="C673" s="371" t="s">
        <v>113</v>
      </c>
      <c r="D673" s="368" t="s">
        <v>434</v>
      </c>
      <c r="E673" s="368" t="str">
        <f>+'Merluza común Artesanal'!E640</f>
        <v>TIO CHERITO (RPA 966055)</v>
      </c>
      <c r="F673" s="371" t="s">
        <v>97</v>
      </c>
      <c r="G673" s="371" t="s">
        <v>98</v>
      </c>
      <c r="H673" s="374">
        <f>+'Merluza común Artesanal'!G642</f>
        <v>5.335</v>
      </c>
      <c r="I673" s="374">
        <f>+'Merluza común Artesanal'!H642</f>
        <v>0</v>
      </c>
      <c r="J673" s="374">
        <f>+'Merluza común Artesanal'!I642</f>
        <v>10.677</v>
      </c>
      <c r="K673" s="374">
        <f>+'Merluza común Artesanal'!J642</f>
        <v>0</v>
      </c>
      <c r="L673" s="374">
        <f>+'Merluza común Artesanal'!K642</f>
        <v>10.677</v>
      </c>
      <c r="M673" s="362">
        <f>+'Merluza común Artesanal'!L642</f>
        <v>0</v>
      </c>
      <c r="N673" s="350">
        <f>+'Merluza común Artesanal'!M642</f>
        <v>0</v>
      </c>
      <c r="O673" s="504">
        <f>Resumen_año!$C$5</f>
        <v>43868</v>
      </c>
      <c r="P673" s="365">
        <v>2019</v>
      </c>
    </row>
    <row r="674" spans="1:16" ht="15.75" customHeight="1">
      <c r="A674" s="371" t="s">
        <v>90</v>
      </c>
      <c r="B674" s="371" t="s">
        <v>91</v>
      </c>
      <c r="C674" s="371" t="s">
        <v>113</v>
      </c>
      <c r="D674" s="368" t="s">
        <v>434</v>
      </c>
      <c r="E674" s="368" t="str">
        <f>+'Merluza común Artesanal'!E640</f>
        <v>TIO CHERITO (RPA 966055)</v>
      </c>
      <c r="F674" s="371" t="s">
        <v>101</v>
      </c>
      <c r="G674" s="371" t="s">
        <v>98</v>
      </c>
      <c r="H674" s="374">
        <f>+'Merluza común Artesanal'!N641</f>
        <v>0</v>
      </c>
      <c r="I674" s="374">
        <f>+'Merluza común Artesanal'!O641</f>
        <v>0</v>
      </c>
      <c r="J674" s="374">
        <f>+'Merluza común Artesanal'!P641</f>
        <v>0</v>
      </c>
      <c r="K674" s="374">
        <f>+'Merluza común Artesanal'!Q641</f>
        <v>0</v>
      </c>
      <c r="L674" s="374" t="e">
        <f>+'Merluza común Artesanal'!R641</f>
        <v>#DIV/0!</v>
      </c>
      <c r="M674" s="362" t="e">
        <f>+'Merluza común Artesanal'!S641</f>
        <v>#DIV/0!</v>
      </c>
      <c r="N674" s="349" t="s">
        <v>262</v>
      </c>
      <c r="O674" s="504">
        <f>Resumen_año!$C$5</f>
        <v>43868</v>
      </c>
      <c r="P674" s="365">
        <v>2019</v>
      </c>
    </row>
    <row r="675" spans="1:16" ht="15.75" customHeight="1">
      <c r="A675" s="371" t="s">
        <v>90</v>
      </c>
      <c r="B675" s="371" t="s">
        <v>91</v>
      </c>
      <c r="C675" s="371" t="s">
        <v>113</v>
      </c>
      <c r="D675" s="368" t="s">
        <v>107</v>
      </c>
      <c r="E675" s="368" t="e">
        <f>+'Merluza común Artesanal'!#REF!</f>
        <v>#REF!</v>
      </c>
      <c r="F675" s="371" t="s">
        <v>95</v>
      </c>
      <c r="G675" s="371" t="s">
        <v>100</v>
      </c>
      <c r="H675" s="374">
        <f>+'Merluza común Artesanal'!G643</f>
        <v>0.93899999999999995</v>
      </c>
      <c r="I675" s="374">
        <f>+'Merluza común Artesanal'!H643</f>
        <v>0</v>
      </c>
      <c r="J675" s="374">
        <f>+'Merluza común Artesanal'!I643</f>
        <v>0.93899999999999995</v>
      </c>
      <c r="K675" s="374">
        <f>+'Merluza común Artesanal'!J643</f>
        <v>1.08</v>
      </c>
      <c r="L675" s="374">
        <f>+'Merluza común Artesanal'!K643</f>
        <v>-0.14100000000000013</v>
      </c>
      <c r="M675" s="362">
        <f>+'Merluza común Artesanal'!L643</f>
        <v>1.1501597444089458</v>
      </c>
      <c r="N675" s="350">
        <f>+'Merluza común Artesanal'!M643</f>
        <v>0</v>
      </c>
      <c r="O675" s="504">
        <f>Resumen_año!$C$5</f>
        <v>43868</v>
      </c>
      <c r="P675" s="365">
        <v>2019</v>
      </c>
    </row>
    <row r="676" spans="1:16" ht="15.75" customHeight="1">
      <c r="A676" s="371" t="s">
        <v>90</v>
      </c>
      <c r="B676" s="371" t="s">
        <v>91</v>
      </c>
      <c r="C676" s="371" t="s">
        <v>113</v>
      </c>
      <c r="D676" s="368" t="s">
        <v>434</v>
      </c>
      <c r="E676" s="368" t="str">
        <f>+'Merluza común Artesanal'!E643</f>
        <v>LEONORA II (RPA 966658)</v>
      </c>
      <c r="F676" s="371" t="s">
        <v>101</v>
      </c>
      <c r="G676" s="371" t="s">
        <v>96</v>
      </c>
      <c r="H676" s="374">
        <f>+'Merluza común Artesanal'!G644</f>
        <v>4.3979999999999997</v>
      </c>
      <c r="I676" s="374">
        <f>+'Merluza común Artesanal'!H644</f>
        <v>0</v>
      </c>
      <c r="J676" s="374">
        <f>+'Merluza común Artesanal'!I644</f>
        <v>4.2569999999999997</v>
      </c>
      <c r="K676" s="374">
        <f>+'Merluza común Artesanal'!J644</f>
        <v>0</v>
      </c>
      <c r="L676" s="374">
        <f>+'Merluza común Artesanal'!K644</f>
        <v>4.2569999999999997</v>
      </c>
      <c r="M676" s="362">
        <f>+'Merluza común Artesanal'!L644</f>
        <v>0</v>
      </c>
      <c r="N676" s="350">
        <f>+'Merluza común Artesanal'!M644</f>
        <v>0</v>
      </c>
      <c r="O676" s="504">
        <f>Resumen_año!$C$5</f>
        <v>43868</v>
      </c>
      <c r="P676" s="365">
        <v>2019</v>
      </c>
    </row>
    <row r="677" spans="1:16" ht="15.75" customHeight="1">
      <c r="A677" s="371" t="s">
        <v>90</v>
      </c>
      <c r="B677" s="371" t="s">
        <v>91</v>
      </c>
      <c r="C677" s="371" t="s">
        <v>113</v>
      </c>
      <c r="D677" s="368" t="s">
        <v>434</v>
      </c>
      <c r="E677" s="368" t="str">
        <f>+'Merluza común Artesanal'!E643</f>
        <v>LEONORA II (RPA 966658)</v>
      </c>
      <c r="F677" s="371" t="s">
        <v>97</v>
      </c>
      <c r="G677" s="371" t="s">
        <v>98</v>
      </c>
      <c r="H677" s="374">
        <f>+'Merluza común Artesanal'!G645</f>
        <v>5.3380000000000001</v>
      </c>
      <c r="I677" s="374">
        <f>+'Merluza común Artesanal'!H645</f>
        <v>0</v>
      </c>
      <c r="J677" s="374">
        <f>+'Merluza común Artesanal'!I645</f>
        <v>9.5949999999999989</v>
      </c>
      <c r="K677" s="374">
        <f>+'Merluza común Artesanal'!J645</f>
        <v>0</v>
      </c>
      <c r="L677" s="374">
        <f>+'Merluza común Artesanal'!K645</f>
        <v>9.5949999999999989</v>
      </c>
      <c r="M677" s="362">
        <f>+'Merluza común Artesanal'!L645</f>
        <v>0</v>
      </c>
      <c r="N677" s="350">
        <f>+'Merluza común Artesanal'!M645</f>
        <v>0</v>
      </c>
      <c r="O677" s="504">
        <f>Resumen_año!$C$5</f>
        <v>43868</v>
      </c>
      <c r="P677" s="365">
        <v>2019</v>
      </c>
    </row>
    <row r="678" spans="1:16" ht="15.75" customHeight="1">
      <c r="A678" s="371" t="s">
        <v>90</v>
      </c>
      <c r="B678" s="371" t="s">
        <v>91</v>
      </c>
      <c r="C678" s="371" t="s">
        <v>113</v>
      </c>
      <c r="D678" s="368" t="s">
        <v>434</v>
      </c>
      <c r="E678" s="368" t="str">
        <f>+'Merluza común Artesanal'!E643</f>
        <v>LEONORA II (RPA 966658)</v>
      </c>
      <c r="F678" s="371" t="s">
        <v>101</v>
      </c>
      <c r="G678" s="371" t="s">
        <v>98</v>
      </c>
      <c r="H678" s="374">
        <f>+'Merluza común Artesanal'!N644</f>
        <v>0</v>
      </c>
      <c r="I678" s="374">
        <f>+'Merluza común Artesanal'!O644</f>
        <v>0</v>
      </c>
      <c r="J678" s="374">
        <f>+'Merluza común Artesanal'!P644</f>
        <v>0</v>
      </c>
      <c r="K678" s="374">
        <f>+'Merluza común Artesanal'!Q644</f>
        <v>0</v>
      </c>
      <c r="L678" s="374" t="e">
        <f>+'Merluza común Artesanal'!R644</f>
        <v>#DIV/0!</v>
      </c>
      <c r="M678" s="362" t="e">
        <f>+'Merluza común Artesanal'!S644</f>
        <v>#DIV/0!</v>
      </c>
      <c r="N678" s="350" t="s">
        <v>262</v>
      </c>
      <c r="O678" s="504">
        <f>Resumen_año!$C$5</f>
        <v>43868</v>
      </c>
      <c r="P678" s="365">
        <v>2019</v>
      </c>
    </row>
    <row r="679" spans="1:16" ht="15.75" customHeight="1">
      <c r="A679" s="371" t="s">
        <v>90</v>
      </c>
      <c r="B679" s="371" t="s">
        <v>91</v>
      </c>
      <c r="C679" s="371" t="s">
        <v>113</v>
      </c>
      <c r="D679" s="368" t="s">
        <v>434</v>
      </c>
      <c r="E679" s="368" t="str">
        <f>+'Merluza común Artesanal'!E646</f>
        <v>BUENA VISTA IV (RPA 965550)</v>
      </c>
      <c r="F679" s="371" t="s">
        <v>101</v>
      </c>
      <c r="G679" s="371" t="s">
        <v>96</v>
      </c>
      <c r="H679" s="374">
        <f>+'Merluza común Artesanal'!G647</f>
        <v>4.3949999999999996</v>
      </c>
      <c r="I679" s="374">
        <f>+'Merluza común Artesanal'!H647</f>
        <v>0</v>
      </c>
      <c r="J679" s="374">
        <f>+'Merluza común Artesanal'!I647</f>
        <v>4.8749999999999991</v>
      </c>
      <c r="K679" s="374">
        <f>+'Merluza común Artesanal'!J647</f>
        <v>0</v>
      </c>
      <c r="L679" s="374">
        <f>+'Merluza común Artesanal'!K647</f>
        <v>4.8749999999999991</v>
      </c>
      <c r="M679" s="362">
        <f>+'Merluza común Artesanal'!L647</f>
        <v>0</v>
      </c>
      <c r="N679" s="350">
        <f>+'Merluza común Artesanal'!M647</f>
        <v>0</v>
      </c>
      <c r="O679" s="504">
        <f>Resumen_año!$C$5</f>
        <v>43868</v>
      </c>
      <c r="P679" s="365">
        <v>2019</v>
      </c>
    </row>
    <row r="680" spans="1:16" ht="15.75" customHeight="1">
      <c r="A680" s="371" t="s">
        <v>90</v>
      </c>
      <c r="B680" s="371" t="s">
        <v>91</v>
      </c>
      <c r="C680" s="371" t="s">
        <v>113</v>
      </c>
      <c r="D680" s="368" t="s">
        <v>434</v>
      </c>
      <c r="E680" s="368" t="str">
        <f>+'Merluza común Artesanal'!E646</f>
        <v>BUENA VISTA IV (RPA 965550)</v>
      </c>
      <c r="F680" s="371" t="s">
        <v>97</v>
      </c>
      <c r="G680" s="371" t="s">
        <v>98</v>
      </c>
      <c r="H680" s="374">
        <f>+'Merluza común Artesanal'!G648</f>
        <v>5.3330000000000002</v>
      </c>
      <c r="I680" s="374">
        <f>+'Merluza común Artesanal'!H648</f>
        <v>0</v>
      </c>
      <c r="J680" s="374">
        <f>+'Merluza común Artesanal'!I648</f>
        <v>10.207999999999998</v>
      </c>
      <c r="K680" s="374">
        <f>+'Merluza común Artesanal'!J648</f>
        <v>0</v>
      </c>
      <c r="L680" s="374">
        <f>+'Merluza común Artesanal'!K648</f>
        <v>10.207999999999998</v>
      </c>
      <c r="M680" s="362">
        <f>+'Merluza común Artesanal'!L648</f>
        <v>0</v>
      </c>
      <c r="N680" s="350">
        <f>+'Merluza común Artesanal'!M648</f>
        <v>0</v>
      </c>
      <c r="O680" s="504">
        <f>Resumen_año!$C$5</f>
        <v>43868</v>
      </c>
      <c r="P680" s="365">
        <v>2019</v>
      </c>
    </row>
    <row r="681" spans="1:16" ht="15.75" customHeight="1">
      <c r="A681" s="371" t="s">
        <v>90</v>
      </c>
      <c r="B681" s="371" t="s">
        <v>91</v>
      </c>
      <c r="C681" s="371" t="s">
        <v>113</v>
      </c>
      <c r="D681" s="368" t="s">
        <v>434</v>
      </c>
      <c r="E681" s="368" t="str">
        <f>+'Merluza común Artesanal'!E646</f>
        <v>BUENA VISTA IV (RPA 965550)</v>
      </c>
      <c r="F681" s="371" t="s">
        <v>101</v>
      </c>
      <c r="G681" s="371" t="s">
        <v>98</v>
      </c>
      <c r="H681" s="374">
        <f>+'Merluza común Artesanal'!N647</f>
        <v>0</v>
      </c>
      <c r="I681" s="374">
        <f>+'Merluza común Artesanal'!O647</f>
        <v>0</v>
      </c>
      <c r="J681" s="374">
        <f>+'Merluza común Artesanal'!P647</f>
        <v>0</v>
      </c>
      <c r="K681" s="374">
        <f>+'Merluza común Artesanal'!Q647</f>
        <v>0</v>
      </c>
      <c r="L681" s="374" t="e">
        <f>+'Merluza común Artesanal'!R647</f>
        <v>#DIV/0!</v>
      </c>
      <c r="M681" s="362" t="e">
        <f>+'Merluza común Artesanal'!S647</f>
        <v>#DIV/0!</v>
      </c>
      <c r="N681" s="350" t="s">
        <v>262</v>
      </c>
      <c r="O681" s="504">
        <f>Resumen_año!$C$5</f>
        <v>43868</v>
      </c>
      <c r="P681" s="365">
        <v>2019</v>
      </c>
    </row>
    <row r="682" spans="1:16" ht="15.75" customHeight="1">
      <c r="A682" s="371" t="s">
        <v>90</v>
      </c>
      <c r="B682" s="371" t="s">
        <v>91</v>
      </c>
      <c r="C682" s="371" t="s">
        <v>113</v>
      </c>
      <c r="D682" s="368" t="s">
        <v>434</v>
      </c>
      <c r="E682" s="368" t="str">
        <f>+'Merluza común Artesanal'!E649</f>
        <v>DON BETITO I (RPA 967595)</v>
      </c>
      <c r="F682" s="371" t="s">
        <v>101</v>
      </c>
      <c r="G682" s="371" t="s">
        <v>96</v>
      </c>
      <c r="H682" s="374">
        <f>+'Merluza común Artesanal'!G650</f>
        <v>4.3970000000000002</v>
      </c>
      <c r="I682" s="374">
        <f>+'Merluza común Artesanal'!H650</f>
        <v>0</v>
      </c>
      <c r="J682" s="374">
        <f>+'Merluza común Artesanal'!I650</f>
        <v>4.6070000000000002</v>
      </c>
      <c r="K682" s="374">
        <f>+'Merluza común Artesanal'!J650</f>
        <v>0</v>
      </c>
      <c r="L682" s="374">
        <f>+'Merluza común Artesanal'!K650</f>
        <v>4.6070000000000002</v>
      </c>
      <c r="M682" s="362">
        <f>+'Merluza común Artesanal'!L650</f>
        <v>0</v>
      </c>
      <c r="N682" s="350">
        <f>+'Merluza común Artesanal'!M650</f>
        <v>0</v>
      </c>
      <c r="O682" s="504">
        <f>Resumen_año!$C$5</f>
        <v>43868</v>
      </c>
      <c r="P682" s="365">
        <v>2019</v>
      </c>
    </row>
    <row r="683" spans="1:16" ht="15.75" customHeight="1">
      <c r="A683" s="371" t="s">
        <v>90</v>
      </c>
      <c r="B683" s="371" t="s">
        <v>91</v>
      </c>
      <c r="C683" s="371" t="s">
        <v>113</v>
      </c>
      <c r="D683" s="368" t="s">
        <v>434</v>
      </c>
      <c r="E683" s="368" t="str">
        <f>+'Merluza común Artesanal'!E649</f>
        <v>DON BETITO I (RPA 967595)</v>
      </c>
      <c r="F683" s="371" t="s">
        <v>97</v>
      </c>
      <c r="G683" s="371" t="s">
        <v>98</v>
      </c>
      <c r="H683" s="374">
        <f>+'Merluza común Artesanal'!G651</f>
        <v>5.3360000000000003</v>
      </c>
      <c r="I683" s="374">
        <f>+'Merluza común Artesanal'!H651</f>
        <v>0</v>
      </c>
      <c r="J683" s="374">
        <f>+'Merluza común Artesanal'!I651</f>
        <v>9.9430000000000014</v>
      </c>
      <c r="K683" s="374">
        <f>+'Merluza común Artesanal'!J651</f>
        <v>0</v>
      </c>
      <c r="L683" s="374">
        <f>+'Merluza común Artesanal'!K651</f>
        <v>9.9430000000000014</v>
      </c>
      <c r="M683" s="362">
        <f>+'Merluza común Artesanal'!L651</f>
        <v>0</v>
      </c>
      <c r="N683" s="350">
        <f>+'Merluza común Artesanal'!M651</f>
        <v>0</v>
      </c>
      <c r="O683" s="504">
        <f>Resumen_año!$C$5</f>
        <v>43868</v>
      </c>
      <c r="P683" s="365">
        <v>2019</v>
      </c>
    </row>
    <row r="684" spans="1:16" ht="15.75" customHeight="1">
      <c r="A684" s="371" t="s">
        <v>90</v>
      </c>
      <c r="B684" s="371" t="s">
        <v>91</v>
      </c>
      <c r="C684" s="371" t="s">
        <v>113</v>
      </c>
      <c r="D684" s="368" t="s">
        <v>434</v>
      </c>
      <c r="E684" s="368" t="str">
        <f>+'Merluza común Artesanal'!E649</f>
        <v>DON BETITO I (RPA 967595)</v>
      </c>
      <c r="F684" s="371" t="s">
        <v>101</v>
      </c>
      <c r="G684" s="371" t="s">
        <v>98</v>
      </c>
      <c r="H684" s="374">
        <f>+'Merluza común Artesanal'!N650</f>
        <v>0</v>
      </c>
      <c r="I684" s="374">
        <f>+'Merluza común Artesanal'!O650</f>
        <v>0</v>
      </c>
      <c r="J684" s="374">
        <f>+'Merluza común Artesanal'!P650</f>
        <v>0</v>
      </c>
      <c r="K684" s="374">
        <f>+'Merluza común Artesanal'!Q650</f>
        <v>0</v>
      </c>
      <c r="L684" s="374" t="e">
        <f>+'Merluza común Artesanal'!R650</f>
        <v>#DIV/0!</v>
      </c>
      <c r="M684" s="362" t="e">
        <f>+'Merluza común Artesanal'!S650</f>
        <v>#DIV/0!</v>
      </c>
      <c r="N684" s="350" t="s">
        <v>262</v>
      </c>
      <c r="O684" s="504">
        <f>Resumen_año!$C$5</f>
        <v>43868</v>
      </c>
      <c r="P684" s="365">
        <v>2019</v>
      </c>
    </row>
    <row r="685" spans="1:16" ht="15.75" customHeight="1">
      <c r="A685" s="371" t="s">
        <v>90</v>
      </c>
      <c r="B685" s="371" t="s">
        <v>91</v>
      </c>
      <c r="C685" s="371" t="s">
        <v>113</v>
      </c>
      <c r="D685" s="368" t="s">
        <v>434</v>
      </c>
      <c r="E685" s="368" t="str">
        <f>+'Merluza común Artesanal'!E652</f>
        <v>EL FENIX I (RPA 965543)</v>
      </c>
      <c r="F685" s="371" t="s">
        <v>101</v>
      </c>
      <c r="G685" s="371" t="s">
        <v>96</v>
      </c>
      <c r="H685" s="374">
        <f>+'Merluza común Artesanal'!G653</f>
        <v>4.3979999999999997</v>
      </c>
      <c r="I685" s="374">
        <f>+'Merluza común Artesanal'!H653</f>
        <v>0</v>
      </c>
      <c r="J685" s="374">
        <f>+'Merluza común Artesanal'!I653</f>
        <v>5.3369999999999997</v>
      </c>
      <c r="K685" s="374">
        <f>+'Merluza común Artesanal'!J653</f>
        <v>0.67500000000000004</v>
      </c>
      <c r="L685" s="374">
        <f>+'Merluza común Artesanal'!K653</f>
        <v>4.6619999999999999</v>
      </c>
      <c r="M685" s="362">
        <f>+'Merluza común Artesanal'!L653</f>
        <v>0.12647554806070826</v>
      </c>
      <c r="N685" s="350">
        <f>+'Merluza común Artesanal'!M653</f>
        <v>0</v>
      </c>
      <c r="O685" s="504">
        <f>Resumen_año!$C$5</f>
        <v>43868</v>
      </c>
      <c r="P685" s="365">
        <v>2019</v>
      </c>
    </row>
    <row r="686" spans="1:16" ht="15.75" customHeight="1">
      <c r="A686" s="371" t="s">
        <v>90</v>
      </c>
      <c r="B686" s="371" t="s">
        <v>91</v>
      </c>
      <c r="C686" s="371" t="s">
        <v>113</v>
      </c>
      <c r="D686" s="368" t="s">
        <v>434</v>
      </c>
      <c r="E686" s="368" t="str">
        <f>+'Merluza común Artesanal'!E652</f>
        <v>EL FENIX I (RPA 965543)</v>
      </c>
      <c r="F686" s="371" t="s">
        <v>97</v>
      </c>
      <c r="G686" s="371" t="s">
        <v>98</v>
      </c>
      <c r="H686" s="374">
        <f>+'Merluza común Artesanal'!G654</f>
        <v>5.3369999999999997</v>
      </c>
      <c r="I686" s="374">
        <f>+'Merluza común Artesanal'!H654</f>
        <v>0</v>
      </c>
      <c r="J686" s="374">
        <f>+'Merluza común Artesanal'!I654</f>
        <v>9.9989999999999988</v>
      </c>
      <c r="K686" s="374">
        <f>+'Merluza común Artesanal'!J654</f>
        <v>0</v>
      </c>
      <c r="L686" s="374">
        <f>+'Merluza común Artesanal'!K654</f>
        <v>9.9989999999999988</v>
      </c>
      <c r="M686" s="362">
        <f>+'Merluza común Artesanal'!L654</f>
        <v>0</v>
      </c>
      <c r="N686" s="350">
        <f>+'Merluza común Artesanal'!M654</f>
        <v>0</v>
      </c>
      <c r="O686" s="504">
        <f>Resumen_año!$C$5</f>
        <v>43868</v>
      </c>
      <c r="P686" s="365">
        <v>2019</v>
      </c>
    </row>
    <row r="687" spans="1:16" ht="15.75" customHeight="1">
      <c r="A687" s="371" t="s">
        <v>90</v>
      </c>
      <c r="B687" s="371" t="s">
        <v>91</v>
      </c>
      <c r="C687" s="371" t="s">
        <v>113</v>
      </c>
      <c r="D687" s="368" t="s">
        <v>434</v>
      </c>
      <c r="E687" s="368" t="str">
        <f>+'Merluza común Artesanal'!E652</f>
        <v>EL FENIX I (RPA 965543)</v>
      </c>
      <c r="F687" s="371" t="s">
        <v>101</v>
      </c>
      <c r="G687" s="371" t="s">
        <v>98</v>
      </c>
      <c r="H687" s="374">
        <f>+'Merluza común Artesanal'!N653</f>
        <v>0</v>
      </c>
      <c r="I687" s="374">
        <f>+'Merluza común Artesanal'!O653</f>
        <v>0</v>
      </c>
      <c r="J687" s="374">
        <f>+'Merluza común Artesanal'!P653</f>
        <v>0</v>
      </c>
      <c r="K687" s="374">
        <f>+'Merluza común Artesanal'!Q653</f>
        <v>0</v>
      </c>
      <c r="L687" s="374" t="e">
        <f>+'Merluza común Artesanal'!R653</f>
        <v>#DIV/0!</v>
      </c>
      <c r="M687" s="362" t="e">
        <f>+'Merluza común Artesanal'!S653</f>
        <v>#DIV/0!</v>
      </c>
      <c r="N687" s="350" t="s">
        <v>262</v>
      </c>
      <c r="O687" s="504">
        <f>Resumen_año!$C$5</f>
        <v>43868</v>
      </c>
      <c r="P687" s="365">
        <v>2019</v>
      </c>
    </row>
    <row r="688" spans="1:16" ht="15.75" customHeight="1">
      <c r="A688" s="371" t="s">
        <v>90</v>
      </c>
      <c r="B688" s="371" t="s">
        <v>91</v>
      </c>
      <c r="C688" s="371" t="s">
        <v>113</v>
      </c>
      <c r="D688" s="368" t="s">
        <v>434</v>
      </c>
      <c r="E688" s="368" t="str">
        <f>+'Merluza común Artesanal'!E655</f>
        <v>EL ZORRO I (RPA 958349)</v>
      </c>
      <c r="F688" s="371" t="s">
        <v>101</v>
      </c>
      <c r="G688" s="371" t="s">
        <v>96</v>
      </c>
      <c r="H688" s="374">
        <f>+'Merluza común Artesanal'!G656</f>
        <v>4.3970000000000002</v>
      </c>
      <c r="I688" s="374">
        <f>+'Merluza común Artesanal'!H656</f>
        <v>0</v>
      </c>
      <c r="J688" s="374">
        <f>+'Merluza común Artesanal'!I656</f>
        <v>5.2010000000000005</v>
      </c>
      <c r="K688" s="374">
        <f>+'Merluza común Artesanal'!J656</f>
        <v>0</v>
      </c>
      <c r="L688" s="374">
        <f>+'Merluza común Artesanal'!K656</f>
        <v>5.2010000000000005</v>
      </c>
      <c r="M688" s="362">
        <f>+'Merluza común Artesanal'!L656</f>
        <v>0</v>
      </c>
      <c r="N688" s="350">
        <f>+'Merluza común Artesanal'!M656</f>
        <v>0</v>
      </c>
      <c r="O688" s="504">
        <f>Resumen_año!$C$5</f>
        <v>43868</v>
      </c>
      <c r="P688" s="365">
        <v>2019</v>
      </c>
    </row>
    <row r="689" spans="1:16" ht="15.75" customHeight="1">
      <c r="A689" s="371" t="s">
        <v>90</v>
      </c>
      <c r="B689" s="371" t="s">
        <v>91</v>
      </c>
      <c r="C689" s="371" t="s">
        <v>113</v>
      </c>
      <c r="D689" s="368" t="s">
        <v>434</v>
      </c>
      <c r="E689" s="368" t="str">
        <f>+'Merluza común Artesanal'!E655</f>
        <v>EL ZORRO I (RPA 958349)</v>
      </c>
      <c r="F689" s="371" t="s">
        <v>97</v>
      </c>
      <c r="G689" s="371" t="s">
        <v>98</v>
      </c>
      <c r="H689" s="374">
        <f>+'Merluza común Artesanal'!G657</f>
        <v>5.3360000000000003</v>
      </c>
      <c r="I689" s="374">
        <f>+'Merluza común Artesanal'!H657</f>
        <v>0</v>
      </c>
      <c r="J689" s="374">
        <f>+'Merluza común Artesanal'!I657</f>
        <v>10.537000000000001</v>
      </c>
      <c r="K689" s="374">
        <f>+'Merluza común Artesanal'!J657</f>
        <v>0</v>
      </c>
      <c r="L689" s="374">
        <f>+'Merluza común Artesanal'!K657</f>
        <v>10.537000000000001</v>
      </c>
      <c r="M689" s="362">
        <f>+'Merluza común Artesanal'!L657</f>
        <v>0</v>
      </c>
      <c r="N689" s="350">
        <f>+'Merluza común Artesanal'!M657</f>
        <v>0</v>
      </c>
      <c r="O689" s="504">
        <f>Resumen_año!$C$5</f>
        <v>43868</v>
      </c>
      <c r="P689" s="365">
        <v>2019</v>
      </c>
    </row>
    <row r="690" spans="1:16" ht="15.75" customHeight="1">
      <c r="A690" s="371" t="s">
        <v>90</v>
      </c>
      <c r="B690" s="371" t="s">
        <v>91</v>
      </c>
      <c r="C690" s="371" t="s">
        <v>113</v>
      </c>
      <c r="D690" s="368" t="s">
        <v>434</v>
      </c>
      <c r="E690" s="368" t="str">
        <f>+'Merluza común Artesanal'!E655</f>
        <v>EL ZORRO I (RPA 958349)</v>
      </c>
      <c r="F690" s="371" t="s">
        <v>101</v>
      </c>
      <c r="G690" s="371" t="s">
        <v>98</v>
      </c>
      <c r="H690" s="374">
        <f>+'Merluza común Artesanal'!N656</f>
        <v>0</v>
      </c>
      <c r="I690" s="374">
        <f>+'Merluza común Artesanal'!O656</f>
        <v>0</v>
      </c>
      <c r="J690" s="374">
        <f>+'Merluza común Artesanal'!P656</f>
        <v>0</v>
      </c>
      <c r="K690" s="374">
        <f>+'Merluza común Artesanal'!Q656</f>
        <v>0</v>
      </c>
      <c r="L690" s="374" t="e">
        <f>+'Merluza común Artesanal'!R656</f>
        <v>#DIV/0!</v>
      </c>
      <c r="M690" s="362" t="e">
        <f>+'Merluza común Artesanal'!S656</f>
        <v>#DIV/0!</v>
      </c>
      <c r="N690" s="350" t="s">
        <v>262</v>
      </c>
      <c r="O690" s="504">
        <f>Resumen_año!$C$5</f>
        <v>43868</v>
      </c>
      <c r="P690" s="365">
        <v>2019</v>
      </c>
    </row>
    <row r="691" spans="1:16" ht="15.75" customHeight="1">
      <c r="A691" s="371" t="s">
        <v>90</v>
      </c>
      <c r="B691" s="371" t="s">
        <v>91</v>
      </c>
      <c r="C691" s="371" t="s">
        <v>113</v>
      </c>
      <c r="D691" s="368" t="s">
        <v>434</v>
      </c>
      <c r="E691" s="368" t="str">
        <f>+'Merluza común Artesanal'!E658</f>
        <v>ESPERANZA II (RPA 963247)</v>
      </c>
      <c r="F691" s="371" t="s">
        <v>101</v>
      </c>
      <c r="G691" s="371" t="s">
        <v>96</v>
      </c>
      <c r="H691" s="374">
        <f>+'Merluza común Artesanal'!G659</f>
        <v>4.399</v>
      </c>
      <c r="I691" s="374">
        <f>+'Merluza común Artesanal'!H659</f>
        <v>0</v>
      </c>
      <c r="J691" s="374">
        <f>+'Merluza común Artesanal'!I659</f>
        <v>5.3390000000000004</v>
      </c>
      <c r="K691" s="374">
        <f>+'Merluza común Artesanal'!J659</f>
        <v>0</v>
      </c>
      <c r="L691" s="374">
        <f>+'Merluza común Artesanal'!K659</f>
        <v>5.3390000000000004</v>
      </c>
      <c r="M691" s="362">
        <f>+'Merluza común Artesanal'!L659</f>
        <v>0</v>
      </c>
      <c r="N691" s="350">
        <f>+'Merluza común Artesanal'!M659</f>
        <v>0</v>
      </c>
      <c r="O691" s="504">
        <f>Resumen_año!$C$5</f>
        <v>43868</v>
      </c>
      <c r="P691" s="365">
        <v>2019</v>
      </c>
    </row>
    <row r="692" spans="1:16" ht="15.75" customHeight="1">
      <c r="A692" s="371" t="s">
        <v>90</v>
      </c>
      <c r="B692" s="371" t="s">
        <v>91</v>
      </c>
      <c r="C692" s="371" t="s">
        <v>113</v>
      </c>
      <c r="D692" s="368" t="s">
        <v>434</v>
      </c>
      <c r="E692" s="368" t="str">
        <f>+'Merluza común Artesanal'!E658</f>
        <v>ESPERANZA II (RPA 963247)</v>
      </c>
      <c r="F692" s="371" t="s">
        <v>97</v>
      </c>
      <c r="G692" s="371" t="s">
        <v>98</v>
      </c>
      <c r="H692" s="374">
        <f>+'Merluza común Artesanal'!G660</f>
        <v>5.3380000000000001</v>
      </c>
      <c r="I692" s="374">
        <f>+'Merluza común Artesanal'!H660</f>
        <v>0</v>
      </c>
      <c r="J692" s="374">
        <f>+'Merluza común Artesanal'!I660</f>
        <v>10.677</v>
      </c>
      <c r="K692" s="374">
        <f>+'Merluza común Artesanal'!J660</f>
        <v>0</v>
      </c>
      <c r="L692" s="374">
        <f>+'Merluza común Artesanal'!K660</f>
        <v>10.677</v>
      </c>
      <c r="M692" s="362">
        <f>+'Merluza común Artesanal'!L660</f>
        <v>0</v>
      </c>
      <c r="N692" s="350">
        <f>+'Merluza común Artesanal'!M660</f>
        <v>0</v>
      </c>
      <c r="O692" s="504">
        <f>Resumen_año!$C$5</f>
        <v>43868</v>
      </c>
      <c r="P692" s="365">
        <v>2019</v>
      </c>
    </row>
    <row r="693" spans="1:16" ht="15.75" customHeight="1">
      <c r="A693" s="371" t="s">
        <v>90</v>
      </c>
      <c r="B693" s="371" t="s">
        <v>91</v>
      </c>
      <c r="C693" s="371" t="s">
        <v>113</v>
      </c>
      <c r="D693" s="368" t="s">
        <v>434</v>
      </c>
      <c r="E693" s="368" t="str">
        <f>+'Merluza común Artesanal'!E658</f>
        <v>ESPERANZA II (RPA 963247)</v>
      </c>
      <c r="F693" s="371" t="s">
        <v>101</v>
      </c>
      <c r="G693" s="371" t="s">
        <v>98</v>
      </c>
      <c r="H693" s="374">
        <f>+'Merluza común Artesanal'!N659</f>
        <v>0</v>
      </c>
      <c r="I693" s="374">
        <f>+'Merluza común Artesanal'!O659</f>
        <v>0</v>
      </c>
      <c r="J693" s="374">
        <f>+'Merluza común Artesanal'!P659</f>
        <v>0</v>
      </c>
      <c r="K693" s="374">
        <f>+'Merluza común Artesanal'!Q659</f>
        <v>0</v>
      </c>
      <c r="L693" s="374" t="e">
        <f>+'Merluza común Artesanal'!R659</f>
        <v>#DIV/0!</v>
      </c>
      <c r="M693" s="362" t="e">
        <f>+'Merluza común Artesanal'!S659</f>
        <v>#DIV/0!</v>
      </c>
      <c r="N693" s="350" t="s">
        <v>262</v>
      </c>
      <c r="O693" s="504">
        <f>Resumen_año!$C$5</f>
        <v>43868</v>
      </c>
      <c r="P693" s="365">
        <v>2019</v>
      </c>
    </row>
    <row r="694" spans="1:16" ht="15.75" customHeight="1">
      <c r="A694" s="371" t="s">
        <v>90</v>
      </c>
      <c r="B694" s="371" t="s">
        <v>91</v>
      </c>
      <c r="C694" s="371" t="s">
        <v>113</v>
      </c>
      <c r="D694" s="368" t="s">
        <v>434</v>
      </c>
      <c r="E694" s="368" t="str">
        <f>+'Merluza común Artesanal'!E661</f>
        <v>LUIS RICARDO III (RPA 966090)</v>
      </c>
      <c r="F694" s="371" t="s">
        <v>101</v>
      </c>
      <c r="G694" s="371" t="s">
        <v>96</v>
      </c>
      <c r="H694" s="374">
        <f>+'Merluza común Artesanal'!G662</f>
        <v>4.3970000000000002</v>
      </c>
      <c r="I694" s="374">
        <f>+'Merluza común Artesanal'!H662</f>
        <v>0</v>
      </c>
      <c r="J694" s="374">
        <f>+'Merluza común Artesanal'!I662</f>
        <v>3.8240000000000003</v>
      </c>
      <c r="K694" s="374">
        <f>+'Merluza común Artesanal'!J662</f>
        <v>0</v>
      </c>
      <c r="L694" s="374">
        <f>+'Merluza común Artesanal'!K662</f>
        <v>3.8240000000000003</v>
      </c>
      <c r="M694" s="362">
        <f>+'Merluza común Artesanal'!L662</f>
        <v>0</v>
      </c>
      <c r="N694" s="350">
        <f>+'Merluza común Artesanal'!M662</f>
        <v>0</v>
      </c>
      <c r="O694" s="504">
        <f>Resumen_año!$C$5</f>
        <v>43868</v>
      </c>
      <c r="P694" s="365">
        <v>2019</v>
      </c>
    </row>
    <row r="695" spans="1:16" ht="15.75" customHeight="1">
      <c r="A695" s="371" t="s">
        <v>90</v>
      </c>
      <c r="B695" s="371" t="s">
        <v>91</v>
      </c>
      <c r="C695" s="371" t="s">
        <v>113</v>
      </c>
      <c r="D695" s="368" t="s">
        <v>434</v>
      </c>
      <c r="E695" s="368" t="str">
        <f>+'Merluza común Artesanal'!E661</f>
        <v>LUIS RICARDO III (RPA 966090)</v>
      </c>
      <c r="F695" s="371" t="s">
        <v>97</v>
      </c>
      <c r="G695" s="371" t="s">
        <v>98</v>
      </c>
      <c r="H695" s="374">
        <f>+'Merluza común Artesanal'!G663</f>
        <v>5.3360000000000003</v>
      </c>
      <c r="I695" s="374">
        <f>+'Merluza común Artesanal'!H663</f>
        <v>0</v>
      </c>
      <c r="J695" s="374">
        <f>+'Merluza común Artesanal'!I663</f>
        <v>9.16</v>
      </c>
      <c r="K695" s="374">
        <f>+'Merluza común Artesanal'!J663</f>
        <v>0</v>
      </c>
      <c r="L695" s="374">
        <f>+'Merluza común Artesanal'!K663</f>
        <v>9.16</v>
      </c>
      <c r="M695" s="362">
        <f>+'Merluza común Artesanal'!L663</f>
        <v>0</v>
      </c>
      <c r="N695" s="350">
        <f>+'Merluza común Artesanal'!M663</f>
        <v>0</v>
      </c>
      <c r="O695" s="504">
        <f>Resumen_año!$C$5</f>
        <v>43868</v>
      </c>
      <c r="P695" s="365">
        <v>2019</v>
      </c>
    </row>
    <row r="696" spans="1:16" ht="15.75" customHeight="1">
      <c r="A696" s="371" t="s">
        <v>90</v>
      </c>
      <c r="B696" s="371" t="s">
        <v>91</v>
      </c>
      <c r="C696" s="371" t="s">
        <v>113</v>
      </c>
      <c r="D696" s="368" t="s">
        <v>434</v>
      </c>
      <c r="E696" s="368" t="str">
        <f>+'Merluza común Artesanal'!E661</f>
        <v>LUIS RICARDO III (RPA 966090)</v>
      </c>
      <c r="F696" s="371" t="s">
        <v>101</v>
      </c>
      <c r="G696" s="371" t="s">
        <v>98</v>
      </c>
      <c r="H696" s="374">
        <f>+'Merluza común Artesanal'!N662</f>
        <v>0</v>
      </c>
      <c r="I696" s="374">
        <f>+'Merluza común Artesanal'!O662</f>
        <v>0</v>
      </c>
      <c r="J696" s="374">
        <f>+'Merluza común Artesanal'!P662</f>
        <v>0</v>
      </c>
      <c r="K696" s="374">
        <f>+'Merluza común Artesanal'!Q662</f>
        <v>0</v>
      </c>
      <c r="L696" s="374" t="e">
        <f>+'Merluza común Artesanal'!R662</f>
        <v>#DIV/0!</v>
      </c>
      <c r="M696" s="362" t="e">
        <f>+'Merluza común Artesanal'!S662</f>
        <v>#DIV/0!</v>
      </c>
      <c r="N696" s="350" t="s">
        <v>262</v>
      </c>
      <c r="O696" s="504">
        <f>Resumen_año!$C$5</f>
        <v>43868</v>
      </c>
      <c r="P696" s="365">
        <v>2019</v>
      </c>
    </row>
    <row r="697" spans="1:16" ht="15.75" customHeight="1">
      <c r="A697" s="371" t="s">
        <v>90</v>
      </c>
      <c r="B697" s="371" t="s">
        <v>91</v>
      </c>
      <c r="C697" s="371" t="s">
        <v>113</v>
      </c>
      <c r="D697" s="368" t="s">
        <v>434</v>
      </c>
      <c r="E697" s="368" t="str">
        <f>+'Merluza común Artesanal'!E664</f>
        <v>TERESITA II (RPA 968011)</v>
      </c>
      <c r="F697" s="371" t="s">
        <v>101</v>
      </c>
      <c r="G697" s="371" t="s">
        <v>96</v>
      </c>
      <c r="H697" s="374">
        <f>+'Merluza común Artesanal'!G665</f>
        <v>4.3979999999999997</v>
      </c>
      <c r="I697" s="374">
        <f>+'Merluza común Artesanal'!H665</f>
        <v>0</v>
      </c>
      <c r="J697" s="374">
        <f>+'Merluza común Artesanal'!I665</f>
        <v>4.4189999999999996</v>
      </c>
      <c r="K697" s="374">
        <f>+'Merluza común Artesanal'!J665</f>
        <v>0</v>
      </c>
      <c r="L697" s="374">
        <f>+'Merluza común Artesanal'!K665</f>
        <v>4.4189999999999996</v>
      </c>
      <c r="M697" s="362">
        <f>+'Merluza común Artesanal'!L665</f>
        <v>0</v>
      </c>
      <c r="N697" s="350">
        <f>+'Merluza común Artesanal'!M665</f>
        <v>0</v>
      </c>
      <c r="O697" s="504">
        <f>Resumen_año!$C$5</f>
        <v>43868</v>
      </c>
      <c r="P697" s="365">
        <v>2019</v>
      </c>
    </row>
    <row r="698" spans="1:16" ht="15.75" customHeight="1">
      <c r="A698" s="371" t="s">
        <v>90</v>
      </c>
      <c r="B698" s="371" t="s">
        <v>91</v>
      </c>
      <c r="C698" s="371" t="s">
        <v>113</v>
      </c>
      <c r="D698" s="368" t="s">
        <v>434</v>
      </c>
      <c r="E698" s="368" t="str">
        <f>+'Merluza común Artesanal'!E664</f>
        <v>TERESITA II (RPA 968011)</v>
      </c>
      <c r="F698" s="371" t="s">
        <v>97</v>
      </c>
      <c r="G698" s="371" t="s">
        <v>98</v>
      </c>
      <c r="H698" s="374">
        <f>+'Merluza común Artesanal'!G666</f>
        <v>5.3369999999999997</v>
      </c>
      <c r="I698" s="374">
        <f>+'Merluza común Artesanal'!H666</f>
        <v>0</v>
      </c>
      <c r="J698" s="374">
        <f>+'Merluza común Artesanal'!I666</f>
        <v>9.7560000000000002</v>
      </c>
      <c r="K698" s="374">
        <f>+'Merluza común Artesanal'!J666</f>
        <v>0</v>
      </c>
      <c r="L698" s="374">
        <f>+'Merluza común Artesanal'!K666</f>
        <v>9.7560000000000002</v>
      </c>
      <c r="M698" s="362">
        <f>+'Merluza común Artesanal'!L666</f>
        <v>0</v>
      </c>
      <c r="N698" s="350">
        <f>+'Merluza común Artesanal'!M666</f>
        <v>0</v>
      </c>
      <c r="O698" s="504">
        <f>Resumen_año!$C$5</f>
        <v>43868</v>
      </c>
      <c r="P698" s="365">
        <v>2019</v>
      </c>
    </row>
    <row r="699" spans="1:16" ht="15.75" customHeight="1">
      <c r="A699" s="371" t="s">
        <v>90</v>
      </c>
      <c r="B699" s="371" t="s">
        <v>91</v>
      </c>
      <c r="C699" s="371" t="s">
        <v>113</v>
      </c>
      <c r="D699" s="368" t="s">
        <v>434</v>
      </c>
      <c r="E699" s="368" t="str">
        <f>+'Merluza común Artesanal'!E664</f>
        <v>TERESITA II (RPA 968011)</v>
      </c>
      <c r="F699" s="371" t="s">
        <v>101</v>
      </c>
      <c r="G699" s="371" t="s">
        <v>98</v>
      </c>
      <c r="H699" s="374">
        <f>+'Merluza común Artesanal'!N665</f>
        <v>0</v>
      </c>
      <c r="I699" s="374">
        <f>+'Merluza común Artesanal'!O665</f>
        <v>0</v>
      </c>
      <c r="J699" s="374">
        <f>+'Merluza común Artesanal'!P665</f>
        <v>0</v>
      </c>
      <c r="K699" s="374">
        <f>+'Merluza común Artesanal'!Q665</f>
        <v>0</v>
      </c>
      <c r="L699" s="374" t="e">
        <f>+'Merluza común Artesanal'!R665</f>
        <v>#DIV/0!</v>
      </c>
      <c r="M699" s="362" t="e">
        <f>+'Merluza común Artesanal'!S665</f>
        <v>#DIV/0!</v>
      </c>
      <c r="N699" s="350" t="s">
        <v>262</v>
      </c>
      <c r="O699" s="504">
        <f>Resumen_año!$C$5</f>
        <v>43868</v>
      </c>
      <c r="P699" s="365">
        <v>2019</v>
      </c>
    </row>
    <row r="700" spans="1:16" ht="15.75" customHeight="1">
      <c r="A700" s="371" t="s">
        <v>90</v>
      </c>
      <c r="B700" s="371" t="s">
        <v>91</v>
      </c>
      <c r="C700" s="371" t="s">
        <v>113</v>
      </c>
      <c r="D700" s="368" t="s">
        <v>434</v>
      </c>
      <c r="E700" s="368" t="str">
        <f>+'Merluza común Artesanal'!E667</f>
        <v>PEZ DORADO III (RPA 967326)</v>
      </c>
      <c r="F700" s="371" t="s">
        <v>101</v>
      </c>
      <c r="G700" s="371" t="s">
        <v>96</v>
      </c>
      <c r="H700" s="374">
        <f>+'Merluza común Artesanal'!G668</f>
        <v>4.3979999999999997</v>
      </c>
      <c r="I700" s="374">
        <f>+'Merluza común Artesanal'!H668</f>
        <v>0</v>
      </c>
      <c r="J700" s="374">
        <f>+'Merluza común Artesanal'!I668</f>
        <v>4.4729999999999999</v>
      </c>
      <c r="K700" s="374">
        <f>+'Merluza común Artesanal'!J668</f>
        <v>0</v>
      </c>
      <c r="L700" s="374">
        <f>+'Merluza común Artesanal'!K668</f>
        <v>4.4729999999999999</v>
      </c>
      <c r="M700" s="362">
        <f>+'Merluza común Artesanal'!L668</f>
        <v>0</v>
      </c>
      <c r="N700" s="350">
        <f>+'Merluza común Artesanal'!M668</f>
        <v>0</v>
      </c>
      <c r="O700" s="504">
        <f>Resumen_año!$C$5</f>
        <v>43868</v>
      </c>
      <c r="P700" s="365">
        <v>2019</v>
      </c>
    </row>
    <row r="701" spans="1:16" ht="15.75" customHeight="1">
      <c r="A701" s="371" t="s">
        <v>90</v>
      </c>
      <c r="B701" s="371" t="s">
        <v>91</v>
      </c>
      <c r="C701" s="371" t="s">
        <v>113</v>
      </c>
      <c r="D701" s="368" t="s">
        <v>434</v>
      </c>
      <c r="E701" s="368" t="str">
        <f>+'Merluza común Artesanal'!E667</f>
        <v>PEZ DORADO III (RPA 967326)</v>
      </c>
      <c r="F701" s="371" t="s">
        <v>97</v>
      </c>
      <c r="G701" s="371" t="s">
        <v>98</v>
      </c>
      <c r="H701" s="374">
        <f>+'Merluza común Artesanal'!G669</f>
        <v>5.3369999999999997</v>
      </c>
      <c r="I701" s="374">
        <f>+'Merluza común Artesanal'!H669</f>
        <v>0</v>
      </c>
      <c r="J701" s="374">
        <f>+'Merluza común Artesanal'!I669</f>
        <v>9.8099999999999987</v>
      </c>
      <c r="K701" s="374">
        <f>+'Merluza común Artesanal'!J669</f>
        <v>0</v>
      </c>
      <c r="L701" s="374">
        <f>+'Merluza común Artesanal'!K669</f>
        <v>9.8099999999999987</v>
      </c>
      <c r="M701" s="362">
        <f>+'Merluza común Artesanal'!L669</f>
        <v>0</v>
      </c>
      <c r="N701" s="350">
        <f>+'Merluza común Artesanal'!M669</f>
        <v>0</v>
      </c>
      <c r="O701" s="504">
        <f>Resumen_año!$C$5</f>
        <v>43868</v>
      </c>
      <c r="P701" s="365">
        <v>2019</v>
      </c>
    </row>
    <row r="702" spans="1:16" ht="15.75" customHeight="1">
      <c r="A702" s="371" t="s">
        <v>90</v>
      </c>
      <c r="B702" s="371" t="s">
        <v>91</v>
      </c>
      <c r="C702" s="371" t="s">
        <v>113</v>
      </c>
      <c r="D702" s="368" t="s">
        <v>434</v>
      </c>
      <c r="E702" s="368" t="str">
        <f>+'Merluza común Artesanal'!E667</f>
        <v>PEZ DORADO III (RPA 967326)</v>
      </c>
      <c r="F702" s="371" t="s">
        <v>101</v>
      </c>
      <c r="G702" s="371" t="s">
        <v>98</v>
      </c>
      <c r="H702" s="374">
        <f>+'Merluza común Artesanal'!N668</f>
        <v>0</v>
      </c>
      <c r="I702" s="374">
        <f>+'Merluza común Artesanal'!O668</f>
        <v>0</v>
      </c>
      <c r="J702" s="374">
        <f>+'Merluza común Artesanal'!P668</f>
        <v>0</v>
      </c>
      <c r="K702" s="374">
        <f>+'Merluza común Artesanal'!Q668</f>
        <v>0</v>
      </c>
      <c r="L702" s="374" t="e">
        <f>+'Merluza común Artesanal'!R668</f>
        <v>#DIV/0!</v>
      </c>
      <c r="M702" s="362" t="e">
        <f>+'Merluza común Artesanal'!S668</f>
        <v>#DIV/0!</v>
      </c>
      <c r="N702" s="350" t="s">
        <v>262</v>
      </c>
      <c r="O702" s="504">
        <f>Resumen_año!$C$5</f>
        <v>43868</v>
      </c>
      <c r="P702" s="365">
        <v>2019</v>
      </c>
    </row>
    <row r="703" spans="1:16" ht="15.75" customHeight="1">
      <c r="A703" s="371" t="s">
        <v>90</v>
      </c>
      <c r="B703" s="371" t="s">
        <v>91</v>
      </c>
      <c r="C703" s="371" t="s">
        <v>113</v>
      </c>
      <c r="D703" s="368" t="s">
        <v>434</v>
      </c>
      <c r="E703" s="368" t="str">
        <f>+'Merluza común Artesanal'!E670</f>
        <v>SAN NICOLAS I (RPA 963622)</v>
      </c>
      <c r="F703" s="371" t="s">
        <v>101</v>
      </c>
      <c r="G703" s="371" t="s">
        <v>96</v>
      </c>
      <c r="H703" s="374">
        <f>+'Merluza común Artesanal'!G671</f>
        <v>4.3979999999999997</v>
      </c>
      <c r="I703" s="374">
        <f>+'Merluza común Artesanal'!H671</f>
        <v>0</v>
      </c>
      <c r="J703" s="374">
        <f>+'Merluza común Artesanal'!I671</f>
        <v>4.5</v>
      </c>
      <c r="K703" s="374">
        <f>+'Merluza común Artesanal'!J671</f>
        <v>0</v>
      </c>
      <c r="L703" s="374">
        <f>+'Merluza común Artesanal'!K671</f>
        <v>4.5</v>
      </c>
      <c r="M703" s="362">
        <f>+'Merluza común Artesanal'!L671</f>
        <v>0</v>
      </c>
      <c r="N703" s="350">
        <f>+'Merluza común Artesanal'!M671</f>
        <v>0</v>
      </c>
      <c r="O703" s="504">
        <f>Resumen_año!$C$5</f>
        <v>43868</v>
      </c>
      <c r="P703" s="365">
        <v>2019</v>
      </c>
    </row>
    <row r="704" spans="1:16" ht="15.75" customHeight="1">
      <c r="A704" s="371" t="s">
        <v>90</v>
      </c>
      <c r="B704" s="371" t="s">
        <v>91</v>
      </c>
      <c r="C704" s="371" t="s">
        <v>113</v>
      </c>
      <c r="D704" s="368" t="s">
        <v>434</v>
      </c>
      <c r="E704" s="368" t="str">
        <f>+'Merluza común Artesanal'!E670</f>
        <v>SAN NICOLAS I (RPA 963622)</v>
      </c>
      <c r="F704" s="371" t="s">
        <v>97</v>
      </c>
      <c r="G704" s="371" t="s">
        <v>98</v>
      </c>
      <c r="H704" s="374">
        <f>+'Merluza común Artesanal'!G672</f>
        <v>5.3369999999999997</v>
      </c>
      <c r="I704" s="374">
        <f>+'Merluza común Artesanal'!H672</f>
        <v>0</v>
      </c>
      <c r="J704" s="374">
        <f>+'Merluza común Artesanal'!I672</f>
        <v>9.8369999999999997</v>
      </c>
      <c r="K704" s="374">
        <f>+'Merluza común Artesanal'!J672</f>
        <v>0</v>
      </c>
      <c r="L704" s="374">
        <f>+'Merluza común Artesanal'!K672</f>
        <v>9.8369999999999997</v>
      </c>
      <c r="M704" s="362">
        <f>+'Merluza común Artesanal'!L672</f>
        <v>0</v>
      </c>
      <c r="N704" s="350">
        <f>+'Merluza común Artesanal'!M672</f>
        <v>0</v>
      </c>
      <c r="O704" s="504">
        <f>Resumen_año!$C$5</f>
        <v>43868</v>
      </c>
      <c r="P704" s="365">
        <v>2019</v>
      </c>
    </row>
    <row r="705" spans="1:16" ht="15.75" customHeight="1">
      <c r="A705" s="371" t="s">
        <v>90</v>
      </c>
      <c r="B705" s="371" t="s">
        <v>91</v>
      </c>
      <c r="C705" s="371" t="s">
        <v>113</v>
      </c>
      <c r="D705" s="368" t="s">
        <v>434</v>
      </c>
      <c r="E705" s="368" t="str">
        <f>+'Merluza común Artesanal'!E670</f>
        <v>SAN NICOLAS I (RPA 963622)</v>
      </c>
      <c r="F705" s="371" t="s">
        <v>101</v>
      </c>
      <c r="G705" s="371" t="s">
        <v>98</v>
      </c>
      <c r="H705" s="374">
        <f>+'Merluza común Artesanal'!N671</f>
        <v>0</v>
      </c>
      <c r="I705" s="374">
        <f>+'Merluza común Artesanal'!O671</f>
        <v>0</v>
      </c>
      <c r="J705" s="374">
        <f>+'Merluza común Artesanal'!P671</f>
        <v>0</v>
      </c>
      <c r="K705" s="374">
        <f>+'Merluza común Artesanal'!Q671</f>
        <v>0</v>
      </c>
      <c r="L705" s="374" t="e">
        <f>+'Merluza común Artesanal'!R671</f>
        <v>#DIV/0!</v>
      </c>
      <c r="M705" s="362" t="e">
        <f>+'Merluza común Artesanal'!S671</f>
        <v>#DIV/0!</v>
      </c>
      <c r="N705" s="350" t="s">
        <v>262</v>
      </c>
      <c r="O705" s="504">
        <f>Resumen_año!$C$5</f>
        <v>43868</v>
      </c>
      <c r="P705" s="365">
        <v>2019</v>
      </c>
    </row>
    <row r="706" spans="1:16" ht="15.75" customHeight="1">
      <c r="A706" s="371" t="s">
        <v>90</v>
      </c>
      <c r="B706" s="371" t="s">
        <v>91</v>
      </c>
      <c r="C706" s="371" t="s">
        <v>113</v>
      </c>
      <c r="D706" s="368" t="s">
        <v>434</v>
      </c>
      <c r="E706" s="368" t="str">
        <f>+'Merluza común Artesanal'!E673</f>
        <v>SAN ROQUE VII (RPA 966419)</v>
      </c>
      <c r="F706" s="371" t="s">
        <v>101</v>
      </c>
      <c r="G706" s="371" t="s">
        <v>96</v>
      </c>
      <c r="H706" s="374">
        <f>+'Merluza común Artesanal'!G674</f>
        <v>4.3979999999999997</v>
      </c>
      <c r="I706" s="374">
        <f>+'Merluza común Artesanal'!H674</f>
        <v>0</v>
      </c>
      <c r="J706" s="374">
        <f>+'Merluza común Artesanal'!I674</f>
        <v>5.3369999999999997</v>
      </c>
      <c r="K706" s="374">
        <f>+'Merluza común Artesanal'!J674</f>
        <v>0</v>
      </c>
      <c r="L706" s="374">
        <f>+'Merluza común Artesanal'!K674</f>
        <v>5.3369999999999997</v>
      </c>
      <c r="M706" s="362">
        <f>+'Merluza común Artesanal'!L674</f>
        <v>0</v>
      </c>
      <c r="N706" s="350">
        <f>+'Merluza común Artesanal'!M674</f>
        <v>0</v>
      </c>
      <c r="O706" s="504">
        <f>Resumen_año!$C$5</f>
        <v>43868</v>
      </c>
      <c r="P706" s="365">
        <v>2019</v>
      </c>
    </row>
    <row r="707" spans="1:16" ht="15.75" customHeight="1">
      <c r="A707" s="371" t="s">
        <v>90</v>
      </c>
      <c r="B707" s="371" t="s">
        <v>91</v>
      </c>
      <c r="C707" s="371" t="s">
        <v>113</v>
      </c>
      <c r="D707" s="368" t="s">
        <v>434</v>
      </c>
      <c r="E707" s="368" t="str">
        <f>+'Merluza común Artesanal'!E673</f>
        <v>SAN ROQUE VII (RPA 966419)</v>
      </c>
      <c r="F707" s="371" t="s">
        <v>97</v>
      </c>
      <c r="G707" s="371" t="s">
        <v>98</v>
      </c>
      <c r="H707" s="374">
        <f>+'Merluza común Artesanal'!G675</f>
        <v>5.3369999999999997</v>
      </c>
      <c r="I707" s="374">
        <f>+'Merluza común Artesanal'!H675</f>
        <v>0</v>
      </c>
      <c r="J707" s="374">
        <f>+'Merluza común Artesanal'!I675</f>
        <v>10.673999999999999</v>
      </c>
      <c r="K707" s="374">
        <f>+'Merluza común Artesanal'!J675</f>
        <v>0</v>
      </c>
      <c r="L707" s="374">
        <f>+'Merluza común Artesanal'!K675</f>
        <v>10.673999999999999</v>
      </c>
      <c r="M707" s="362">
        <f>+'Merluza común Artesanal'!L675</f>
        <v>0</v>
      </c>
      <c r="N707" s="350">
        <f>+'Merluza común Artesanal'!M675</f>
        <v>0</v>
      </c>
      <c r="O707" s="504">
        <f>Resumen_año!$C$5</f>
        <v>43868</v>
      </c>
      <c r="P707" s="365">
        <v>2019</v>
      </c>
    </row>
    <row r="708" spans="1:16" ht="15.75" customHeight="1">
      <c r="A708" s="371" t="s">
        <v>90</v>
      </c>
      <c r="B708" s="371" t="s">
        <v>91</v>
      </c>
      <c r="C708" s="371" t="s">
        <v>113</v>
      </c>
      <c r="D708" s="368" t="s">
        <v>434</v>
      </c>
      <c r="E708" s="368" t="str">
        <f>+'Merluza común Artesanal'!E673</f>
        <v>SAN ROQUE VII (RPA 966419)</v>
      </c>
      <c r="F708" s="371" t="s">
        <v>101</v>
      </c>
      <c r="G708" s="371" t="s">
        <v>98</v>
      </c>
      <c r="H708" s="374">
        <f>+'Merluza común Artesanal'!N674</f>
        <v>0</v>
      </c>
      <c r="I708" s="374">
        <f>+'Merluza común Artesanal'!O674</f>
        <v>0</v>
      </c>
      <c r="J708" s="374">
        <f>+'Merluza común Artesanal'!P674</f>
        <v>0</v>
      </c>
      <c r="K708" s="374">
        <f>+'Merluza común Artesanal'!Q674</f>
        <v>0</v>
      </c>
      <c r="L708" s="374" t="e">
        <f>+'Merluza común Artesanal'!R674</f>
        <v>#DIV/0!</v>
      </c>
      <c r="M708" s="362" t="e">
        <f>+'Merluza común Artesanal'!S674</f>
        <v>#DIV/0!</v>
      </c>
      <c r="N708" s="350" t="s">
        <v>262</v>
      </c>
      <c r="O708" s="504">
        <f>Resumen_año!$C$5</f>
        <v>43868</v>
      </c>
      <c r="P708" s="365">
        <v>2019</v>
      </c>
    </row>
    <row r="709" spans="1:16" ht="15.75" customHeight="1">
      <c r="A709" s="371" t="s">
        <v>90</v>
      </c>
      <c r="B709" s="371" t="s">
        <v>91</v>
      </c>
      <c r="C709" s="371" t="s">
        <v>113</v>
      </c>
      <c r="D709" s="368" t="s">
        <v>434</v>
      </c>
      <c r="E709" s="368" t="str">
        <f>+'Merluza común Artesanal'!E676</f>
        <v>TITANIC VII (RPA 967667)</v>
      </c>
      <c r="F709" s="371" t="s">
        <v>101</v>
      </c>
      <c r="G709" s="371" t="s">
        <v>96</v>
      </c>
      <c r="H709" s="374">
        <f>+'Merluza común Artesanal'!G677</f>
        <v>4.3949999999999996</v>
      </c>
      <c r="I709" s="374">
        <f>+'Merluza común Artesanal'!H677</f>
        <v>0</v>
      </c>
      <c r="J709" s="374">
        <f>+'Merluza común Artesanal'!I677</f>
        <v>3.8779999999999992</v>
      </c>
      <c r="K709" s="374">
        <f>+'Merluza común Artesanal'!J677</f>
        <v>0</v>
      </c>
      <c r="L709" s="374">
        <f>+'Merluza común Artesanal'!K677</f>
        <v>3.8779999999999992</v>
      </c>
      <c r="M709" s="362">
        <f>+'Merluza común Artesanal'!L677</f>
        <v>0</v>
      </c>
      <c r="N709" s="350">
        <f>+'Merluza común Artesanal'!M677</f>
        <v>0</v>
      </c>
      <c r="O709" s="504">
        <f>Resumen_año!$C$5</f>
        <v>43868</v>
      </c>
      <c r="P709" s="365">
        <v>2019</v>
      </c>
    </row>
    <row r="710" spans="1:16" ht="15.75" customHeight="1">
      <c r="A710" s="371" t="s">
        <v>90</v>
      </c>
      <c r="B710" s="371" t="s">
        <v>91</v>
      </c>
      <c r="C710" s="371" t="s">
        <v>113</v>
      </c>
      <c r="D710" s="368" t="s">
        <v>434</v>
      </c>
      <c r="E710" s="368" t="str">
        <f>+'Merluza común Artesanal'!E676</f>
        <v>TITANIC VII (RPA 967667)</v>
      </c>
      <c r="F710" s="371" t="s">
        <v>97</v>
      </c>
      <c r="G710" s="371" t="s">
        <v>98</v>
      </c>
      <c r="H710" s="374">
        <f>+'Merluza común Artesanal'!G678</f>
        <v>5.3369999999999997</v>
      </c>
      <c r="I710" s="374">
        <f>+'Merluza común Artesanal'!H678</f>
        <v>0</v>
      </c>
      <c r="J710" s="374">
        <f>+'Merluza común Artesanal'!I678</f>
        <v>9.2149999999999999</v>
      </c>
      <c r="K710" s="374">
        <f>+'Merluza común Artesanal'!J678</f>
        <v>0</v>
      </c>
      <c r="L710" s="374">
        <f>+'Merluza común Artesanal'!K678</f>
        <v>9.2149999999999999</v>
      </c>
      <c r="M710" s="362">
        <f>+'Merluza común Artesanal'!L678</f>
        <v>0</v>
      </c>
      <c r="N710" s="350">
        <f>+'Merluza común Artesanal'!M678</f>
        <v>0</v>
      </c>
      <c r="O710" s="504">
        <f>Resumen_año!$C$5</f>
        <v>43868</v>
      </c>
      <c r="P710" s="365">
        <v>2019</v>
      </c>
    </row>
    <row r="711" spans="1:16" ht="15.75" customHeight="1">
      <c r="A711" s="371" t="s">
        <v>90</v>
      </c>
      <c r="B711" s="371" t="s">
        <v>91</v>
      </c>
      <c r="C711" s="371" t="s">
        <v>113</v>
      </c>
      <c r="D711" s="368" t="s">
        <v>434</v>
      </c>
      <c r="E711" s="368" t="str">
        <f>+'Merluza común Artesanal'!E676</f>
        <v>TITANIC VII (RPA 967667)</v>
      </c>
      <c r="F711" s="371" t="s">
        <v>101</v>
      </c>
      <c r="G711" s="371" t="s">
        <v>98</v>
      </c>
      <c r="H711" s="374">
        <f>+'Merluza común Artesanal'!N677</f>
        <v>0</v>
      </c>
      <c r="I711" s="374">
        <f>+'Merluza común Artesanal'!O677</f>
        <v>0</v>
      </c>
      <c r="J711" s="374">
        <f>+'Merluza común Artesanal'!P677</f>
        <v>0</v>
      </c>
      <c r="K711" s="374">
        <f>+'Merluza común Artesanal'!Q677</f>
        <v>0</v>
      </c>
      <c r="L711" s="374" t="e">
        <f>+'Merluza común Artesanal'!R677</f>
        <v>#DIV/0!</v>
      </c>
      <c r="M711" s="362" t="e">
        <f>+'Merluza común Artesanal'!S677</f>
        <v>#DIV/0!</v>
      </c>
      <c r="N711" s="350" t="s">
        <v>262</v>
      </c>
      <c r="O711" s="504">
        <f>Resumen_año!$C$5</f>
        <v>43868</v>
      </c>
      <c r="P711" s="365">
        <v>2019</v>
      </c>
    </row>
    <row r="712" spans="1:16" ht="15.75" customHeight="1">
      <c r="A712" s="371" t="s">
        <v>90</v>
      </c>
      <c r="B712" s="371" t="s">
        <v>91</v>
      </c>
      <c r="C712" s="371" t="s">
        <v>113</v>
      </c>
      <c r="D712" s="365" t="s">
        <v>107</v>
      </c>
      <c r="E712" s="365" t="e">
        <f>+'Merluza común Artesanal'!#REF!</f>
        <v>#REF!</v>
      </c>
      <c r="F712" s="371" t="s">
        <v>95</v>
      </c>
      <c r="G712" s="371" t="s">
        <v>100</v>
      </c>
      <c r="H712" s="374">
        <f>+'Merluza común Artesanal'!G679</f>
        <v>0.93899999999999995</v>
      </c>
      <c r="I712" s="374">
        <f>+'Merluza común Artesanal'!H679</f>
        <v>0</v>
      </c>
      <c r="J712" s="374">
        <f>+'Merluza común Artesanal'!I679</f>
        <v>0.93899999999999995</v>
      </c>
      <c r="K712" s="374">
        <f>+'Merluza común Artesanal'!J679</f>
        <v>0.91799999999999993</v>
      </c>
      <c r="L712" s="374">
        <f>+'Merluza común Artesanal'!K679</f>
        <v>2.1000000000000019E-2</v>
      </c>
      <c r="M712" s="362">
        <f>+'Merluza común Artesanal'!L679</f>
        <v>0.97763578274760377</v>
      </c>
      <c r="N712" s="350">
        <f>+'Merluza común Artesanal'!M679</f>
        <v>0</v>
      </c>
      <c r="O712" s="504">
        <f>Resumen_año!$C$5</f>
        <v>43868</v>
      </c>
      <c r="P712" s="365">
        <v>2019</v>
      </c>
    </row>
    <row r="713" spans="1:16" ht="15.75" customHeight="1">
      <c r="A713" s="371" t="s">
        <v>90</v>
      </c>
      <c r="B713" s="371" t="s">
        <v>91</v>
      </c>
      <c r="C713" s="371" t="s">
        <v>113</v>
      </c>
      <c r="D713" s="368" t="s">
        <v>434</v>
      </c>
      <c r="E713" s="365" t="str">
        <f>+'Merluza común Artesanal'!E679</f>
        <v>SOFIA II (RPA 963674)</v>
      </c>
      <c r="F713" s="371" t="s">
        <v>101</v>
      </c>
      <c r="G713" s="371" t="s">
        <v>96</v>
      </c>
      <c r="H713" s="374">
        <f>+'Merluza común Artesanal'!G680</f>
        <v>4.3959999999999999</v>
      </c>
      <c r="I713" s="374">
        <f>+'Merluza común Artesanal'!H680</f>
        <v>0</v>
      </c>
      <c r="J713" s="374">
        <f>+'Merluza común Artesanal'!I680</f>
        <v>4.4169999999999998</v>
      </c>
      <c r="K713" s="374">
        <f>+'Merluza común Artesanal'!J680</f>
        <v>0</v>
      </c>
      <c r="L713" s="374">
        <f>+'Merluza común Artesanal'!K680</f>
        <v>4.4169999999999998</v>
      </c>
      <c r="M713" s="362">
        <f>+'Merluza común Artesanal'!L680</f>
        <v>0</v>
      </c>
      <c r="N713" s="350">
        <f>+'Merluza común Artesanal'!M680</f>
        <v>0</v>
      </c>
      <c r="O713" s="504">
        <f>Resumen_año!$C$5</f>
        <v>43868</v>
      </c>
      <c r="P713" s="365">
        <v>2019</v>
      </c>
    </row>
    <row r="714" spans="1:16" ht="15.75" customHeight="1">
      <c r="A714" s="371" t="s">
        <v>90</v>
      </c>
      <c r="B714" s="371" t="s">
        <v>91</v>
      </c>
      <c r="C714" s="371" t="s">
        <v>113</v>
      </c>
      <c r="D714" s="368" t="s">
        <v>434</v>
      </c>
      <c r="E714" s="365" t="str">
        <f>+'Merluza común Artesanal'!E679</f>
        <v>SOFIA II (RPA 963674)</v>
      </c>
      <c r="F714" s="371" t="s">
        <v>97</v>
      </c>
      <c r="G714" s="371" t="s">
        <v>98</v>
      </c>
      <c r="H714" s="374">
        <f>+'Merluza común Artesanal'!G681</f>
        <v>5.335</v>
      </c>
      <c r="I714" s="374">
        <f>+'Merluza común Artesanal'!H681</f>
        <v>0</v>
      </c>
      <c r="J714" s="374">
        <f>+'Merluza común Artesanal'!I681</f>
        <v>9.7519999999999989</v>
      </c>
      <c r="K714" s="374">
        <f>+'Merluza común Artesanal'!J681</f>
        <v>0</v>
      </c>
      <c r="L714" s="374">
        <f>+'Merluza común Artesanal'!K681</f>
        <v>9.7519999999999989</v>
      </c>
      <c r="M714" s="362">
        <f>+'Merluza común Artesanal'!L681</f>
        <v>0</v>
      </c>
      <c r="N714" s="350">
        <f>+'Merluza común Artesanal'!M681</f>
        <v>0</v>
      </c>
      <c r="O714" s="504">
        <f>Resumen_año!$C$5</f>
        <v>43868</v>
      </c>
      <c r="P714" s="365">
        <v>2019</v>
      </c>
    </row>
    <row r="715" spans="1:16" ht="15.75" customHeight="1">
      <c r="A715" s="371" t="s">
        <v>90</v>
      </c>
      <c r="B715" s="371" t="s">
        <v>91</v>
      </c>
      <c r="C715" s="371" t="s">
        <v>113</v>
      </c>
      <c r="D715" s="368" t="s">
        <v>434</v>
      </c>
      <c r="E715" s="365" t="str">
        <f>+'Merluza común Artesanal'!E679</f>
        <v>SOFIA II (RPA 963674)</v>
      </c>
      <c r="F715" s="371" t="s">
        <v>101</v>
      </c>
      <c r="G715" s="371" t="s">
        <v>98</v>
      </c>
      <c r="H715" s="374">
        <f>+'Merluza común Artesanal'!N680</f>
        <v>0</v>
      </c>
      <c r="I715" s="374">
        <f>+'Merluza común Artesanal'!O680</f>
        <v>0</v>
      </c>
      <c r="J715" s="374">
        <f>+'Merluza común Artesanal'!P680</f>
        <v>0</v>
      </c>
      <c r="K715" s="374">
        <f>+'Merluza común Artesanal'!Q680</f>
        <v>0</v>
      </c>
      <c r="L715" s="374" t="e">
        <f>+'Merluza común Artesanal'!R680</f>
        <v>#DIV/0!</v>
      </c>
      <c r="M715" s="362" t="e">
        <f>+'Merluza común Artesanal'!S680</f>
        <v>#DIV/0!</v>
      </c>
      <c r="N715" s="350" t="s">
        <v>262</v>
      </c>
      <c r="O715" s="504">
        <f>Resumen_año!$C$5</f>
        <v>43868</v>
      </c>
      <c r="P715" s="365">
        <v>2019</v>
      </c>
    </row>
    <row r="716" spans="1:16" ht="15.75" customHeight="1">
      <c r="A716" s="371" t="s">
        <v>90</v>
      </c>
      <c r="B716" s="371" t="s">
        <v>91</v>
      </c>
      <c r="C716" s="371" t="s">
        <v>113</v>
      </c>
      <c r="D716" s="365" t="s">
        <v>106</v>
      </c>
      <c r="E716" s="368" t="str">
        <f>+'Merluza común Artesanal'!D682</f>
        <v>RESIDUAL SUR</v>
      </c>
      <c r="F716" s="371" t="s">
        <v>95</v>
      </c>
      <c r="G716" s="371" t="s">
        <v>96</v>
      </c>
      <c r="H716" s="374">
        <f>+'Merluza común Artesanal'!G683</f>
        <v>61.564</v>
      </c>
      <c r="I716" s="374">
        <f>+'Merluza común Artesanal'!H683</f>
        <v>0</v>
      </c>
      <c r="J716" s="374">
        <f>+'Merluza común Artesanal'!I683</f>
        <v>74.147000000000006</v>
      </c>
      <c r="K716" s="374">
        <f>+'Merluza común Artesanal'!J683</f>
        <v>0</v>
      </c>
      <c r="L716" s="374">
        <f>+'Merluza común Artesanal'!K683</f>
        <v>74.147000000000006</v>
      </c>
      <c r="M716" s="362">
        <f>+'Merluza común Artesanal'!L683</f>
        <v>0</v>
      </c>
      <c r="N716" s="350">
        <f>+'Merluza común Artesanal'!M683</f>
        <v>0</v>
      </c>
      <c r="O716" s="504">
        <f>Resumen_año!$C$5</f>
        <v>43868</v>
      </c>
      <c r="P716" s="365">
        <v>2019</v>
      </c>
    </row>
    <row r="717" spans="1:16" ht="15.75" customHeight="1">
      <c r="A717" s="371" t="s">
        <v>90</v>
      </c>
      <c r="B717" s="371" t="s">
        <v>91</v>
      </c>
      <c r="C717" s="371" t="s">
        <v>113</v>
      </c>
      <c r="D717" s="365" t="s">
        <v>106</v>
      </c>
      <c r="E717" s="368" t="str">
        <f>+'Merluza común Artesanal'!D682</f>
        <v>RESIDUAL SUR</v>
      </c>
      <c r="F717" s="371" t="s">
        <v>97</v>
      </c>
      <c r="G717" s="371" t="s">
        <v>98</v>
      </c>
      <c r="H717" s="374">
        <f>+'Merluza común Artesanal'!G684</f>
        <v>74.715999999999994</v>
      </c>
      <c r="I717" s="374">
        <f>+'Merluza común Artesanal'!H684</f>
        <v>0</v>
      </c>
      <c r="J717" s="374">
        <f>+'Merluza común Artesanal'!I684</f>
        <v>148.863</v>
      </c>
      <c r="K717" s="374">
        <f>+'Merluza común Artesanal'!J684</f>
        <v>0</v>
      </c>
      <c r="L717" s="374">
        <f>+'Merluza común Artesanal'!K684</f>
        <v>148.863</v>
      </c>
      <c r="M717" s="362">
        <f>+'Merluza común Artesanal'!L684</f>
        <v>0</v>
      </c>
      <c r="N717" s="350">
        <f>+'Merluza común Artesanal'!M684</f>
        <v>0</v>
      </c>
      <c r="O717" s="504">
        <f>Resumen_año!$C$5</f>
        <v>43868</v>
      </c>
      <c r="P717" s="365">
        <v>2019</v>
      </c>
    </row>
    <row r="718" spans="1:16" ht="15.75" customHeight="1">
      <c r="A718" s="371" t="s">
        <v>90</v>
      </c>
      <c r="B718" s="371" t="s">
        <v>91</v>
      </c>
      <c r="C718" s="371" t="s">
        <v>113</v>
      </c>
      <c r="D718" s="365" t="s">
        <v>106</v>
      </c>
      <c r="E718" s="368" t="str">
        <f>+'Merluza común Artesanal'!D682</f>
        <v>RESIDUAL SUR</v>
      </c>
      <c r="F718" s="371" t="s">
        <v>95</v>
      </c>
      <c r="G718" s="371" t="s">
        <v>98</v>
      </c>
      <c r="H718" s="374">
        <f>+'Merluza común Artesanal'!N683</f>
        <v>0</v>
      </c>
      <c r="I718" s="374">
        <f>+'Merluza común Artesanal'!O683</f>
        <v>0</v>
      </c>
      <c r="J718" s="374">
        <f>+'Merluza común Artesanal'!P683</f>
        <v>0</v>
      </c>
      <c r="K718" s="374">
        <f>+'Merluza común Artesanal'!Q683</f>
        <v>0</v>
      </c>
      <c r="L718" s="374" t="e">
        <f>+'Merluza común Artesanal'!R683</f>
        <v>#DIV/0!</v>
      </c>
      <c r="M718" s="362" t="e">
        <f>+'Merluza común Artesanal'!S683</f>
        <v>#DIV/0!</v>
      </c>
      <c r="N718" s="348" t="s">
        <v>262</v>
      </c>
      <c r="O718" s="504">
        <f>Resumen_año!$C$5</f>
        <v>43868</v>
      </c>
      <c r="P718" s="365">
        <v>2019</v>
      </c>
    </row>
    <row r="719" spans="1:16" ht="15.75" customHeight="1">
      <c r="A719" s="371" t="s">
        <v>90</v>
      </c>
      <c r="B719" s="371" t="s">
        <v>91</v>
      </c>
      <c r="C719" s="371" t="s">
        <v>71</v>
      </c>
      <c r="D719" s="345" t="s">
        <v>125</v>
      </c>
      <c r="E719" s="379" t="s">
        <v>124</v>
      </c>
      <c r="F719" s="371" t="s">
        <v>94</v>
      </c>
      <c r="G719" s="371" t="s">
        <v>98</v>
      </c>
      <c r="H719" s="374">
        <f>Resumen_año!E12</f>
        <v>4049.1590000000006</v>
      </c>
      <c r="I719" s="374">
        <f>Resumen_año!F12</f>
        <v>0</v>
      </c>
      <c r="J719" s="374">
        <f>Resumen_año!G12</f>
        <v>4049.1590000000006</v>
      </c>
      <c r="K719" s="374">
        <f>Resumen_año!H12</f>
        <v>256.81200000000013</v>
      </c>
      <c r="L719" s="374">
        <f>Resumen_año!I12</f>
        <v>3792.3470000000007</v>
      </c>
      <c r="M719" s="362">
        <f>Resumen_año!J12</f>
        <v>6.3423540542616397E-2</v>
      </c>
      <c r="N719" s="348" t="s">
        <v>262</v>
      </c>
      <c r="O719" s="504">
        <f>Resumen_año!$C$5</f>
        <v>43868</v>
      </c>
      <c r="P719" s="365">
        <v>2019</v>
      </c>
    </row>
    <row r="720" spans="1:16" ht="15.75" customHeight="1">
      <c r="A720" s="371" t="s">
        <v>90</v>
      </c>
      <c r="B720" s="371" t="s">
        <v>91</v>
      </c>
      <c r="C720" s="371" t="s">
        <v>114</v>
      </c>
      <c r="D720" s="345" t="s">
        <v>92</v>
      </c>
      <c r="E720" s="365" t="s">
        <v>99</v>
      </c>
      <c r="F720" s="371" t="s">
        <v>94</v>
      </c>
      <c r="G720" s="371" t="s">
        <v>94</v>
      </c>
      <c r="H720" s="374" t="e">
        <f>'Merluza común Artesanal'!#REF!</f>
        <v>#REF!</v>
      </c>
      <c r="I720" s="374" t="e">
        <f>'Merluza común Artesanal'!#REF!</f>
        <v>#REF!</v>
      </c>
      <c r="J720" s="374" t="e">
        <f>'Merluza común Artesanal'!#REF!</f>
        <v>#REF!</v>
      </c>
      <c r="K720" s="374" t="e">
        <f>'Merluza común Artesanal'!#REF!</f>
        <v>#REF!</v>
      </c>
      <c r="L720" s="374" t="e">
        <f>'Merluza común Artesanal'!#REF!</f>
        <v>#REF!</v>
      </c>
      <c r="M720" s="362" t="e">
        <f>'Merluza común Artesanal'!#REF!</f>
        <v>#REF!</v>
      </c>
      <c r="N720" s="350" t="e">
        <f>'Merluza común Artesanal'!#REF!</f>
        <v>#REF!</v>
      </c>
      <c r="O720" s="504">
        <f>Resumen_año!$C$5</f>
        <v>43868</v>
      </c>
      <c r="P720" s="365">
        <v>2019</v>
      </c>
    </row>
    <row r="721" spans="1:16" ht="15.75" customHeight="1">
      <c r="A721" s="371" t="s">
        <v>90</v>
      </c>
      <c r="B721" s="371" t="s">
        <v>91</v>
      </c>
      <c r="C721" s="371" t="s">
        <v>114</v>
      </c>
      <c r="D721" s="371" t="s">
        <v>107</v>
      </c>
      <c r="E721" s="365" t="str">
        <f>+'Merluza común Artesanal'!E686</f>
        <v>STI PESCADORES ARTESANALES, ARMADORES, PATRONES Y TRIPULANTES DE LA PESCA ARTESANAL Y ACTIVIDADES CONEXAS DE LA CALETA COCHOLGÜE DE TOMÉ RSU 08.06.0106 (ROA 5128)</v>
      </c>
      <c r="F721" s="371" t="s">
        <v>94</v>
      </c>
      <c r="G721" s="371" t="s">
        <v>94</v>
      </c>
      <c r="H721" s="374">
        <f>'Merluza común Artesanal'!G686</f>
        <v>102.01300000000001</v>
      </c>
      <c r="I721" s="374">
        <f>'Merluza común Artesanal'!H686</f>
        <v>0</v>
      </c>
      <c r="J721" s="374">
        <f>'Merluza común Artesanal'!I686</f>
        <v>102.01300000000001</v>
      </c>
      <c r="K721" s="374">
        <f>'Merluza común Artesanal'!J686</f>
        <v>40.256</v>
      </c>
      <c r="L721" s="374">
        <f>'Merluza común Artesanal'!K686</f>
        <v>61.757000000000005</v>
      </c>
      <c r="M721" s="362">
        <f>'Merluza común Artesanal'!L686</f>
        <v>0.39461637242312253</v>
      </c>
      <c r="N721" s="350" t="str">
        <f>'Merluza común Artesanal'!M686</f>
        <v>-</v>
      </c>
      <c r="O721" s="504">
        <f>Resumen_año!$C$5</f>
        <v>43868</v>
      </c>
      <c r="P721" s="365">
        <v>2019</v>
      </c>
    </row>
    <row r="722" spans="1:16" ht="15.75" customHeight="1">
      <c r="A722" s="371" t="s">
        <v>90</v>
      </c>
      <c r="B722" s="371" t="s">
        <v>91</v>
      </c>
      <c r="C722" s="371" t="s">
        <v>114</v>
      </c>
      <c r="D722" s="371" t="s">
        <v>107</v>
      </c>
      <c r="E722" s="365" t="str">
        <f>+'Merluza común Artesanal'!E686</f>
        <v>STI PESCADORES ARTESANALES, ARMADORES, PATRONES Y TRIPULANTES DE LA PESCA ARTESANAL Y ACTIVIDADES CONEXAS DE LA CALETA COCHOLGÜE DE TOMÉ RSU 08.06.0106 (ROA 5128)</v>
      </c>
      <c r="F722" s="371" t="s">
        <v>95</v>
      </c>
      <c r="G722" s="371" t="s">
        <v>96</v>
      </c>
      <c r="H722" s="374">
        <f>'Merluza común Artesanal'!G687</f>
        <v>477.60599999999999</v>
      </c>
      <c r="I722" s="374">
        <f>'Merluza común Artesanal'!H687</f>
        <v>0</v>
      </c>
      <c r="J722" s="374">
        <f>'Merluza común Artesanal'!I687</f>
        <v>539.36300000000006</v>
      </c>
      <c r="K722" s="374">
        <f>'Merluza común Artesanal'!J687</f>
        <v>0</v>
      </c>
      <c r="L722" s="374">
        <f>'Merluza común Artesanal'!K687</f>
        <v>539.36300000000006</v>
      </c>
      <c r="M722" s="362">
        <f>'Merluza común Artesanal'!L687</f>
        <v>0</v>
      </c>
      <c r="N722" s="350" t="str">
        <f>'Merluza común Artesanal'!M687</f>
        <v>-</v>
      </c>
      <c r="O722" s="504">
        <f>Resumen_año!$C$5</f>
        <v>43868</v>
      </c>
      <c r="P722" s="365">
        <v>2019</v>
      </c>
    </row>
    <row r="723" spans="1:16" ht="15.75" customHeight="1">
      <c r="A723" s="371" t="s">
        <v>90</v>
      </c>
      <c r="B723" s="371" t="s">
        <v>91</v>
      </c>
      <c r="C723" s="371" t="s">
        <v>114</v>
      </c>
      <c r="D723" s="371" t="s">
        <v>107</v>
      </c>
      <c r="E723" s="365" t="str">
        <f>+'Merluza común Artesanal'!E686</f>
        <v>STI PESCADORES ARTESANALES, ARMADORES, PATRONES Y TRIPULANTES DE LA PESCA ARTESANAL Y ACTIVIDADES CONEXAS DE LA CALETA COCHOLGÜE DE TOMÉ RSU 08.06.0106 (ROA 5128)</v>
      </c>
      <c r="F723" s="371" t="s">
        <v>97</v>
      </c>
      <c r="G723" s="371" t="s">
        <v>98</v>
      </c>
      <c r="H723" s="374">
        <f>'Merluza común Artesanal'!G688</f>
        <v>579.61900000000003</v>
      </c>
      <c r="I723" s="374">
        <f>'Merluza común Artesanal'!H688</f>
        <v>0</v>
      </c>
      <c r="J723" s="374">
        <f>'Merluza común Artesanal'!I688</f>
        <v>1118.982</v>
      </c>
      <c r="K723" s="374">
        <f>'Merluza común Artesanal'!J688</f>
        <v>0</v>
      </c>
      <c r="L723" s="374">
        <f>'Merluza común Artesanal'!K688</f>
        <v>1118.982</v>
      </c>
      <c r="M723" s="362">
        <f>'Merluza común Artesanal'!L688</f>
        <v>0</v>
      </c>
      <c r="N723" s="350" t="str">
        <f>'Merluza común Artesanal'!M688</f>
        <v>-</v>
      </c>
      <c r="O723" s="504">
        <f>Resumen_año!$C$5</f>
        <v>43868</v>
      </c>
      <c r="P723" s="365">
        <v>2019</v>
      </c>
    </row>
    <row r="724" spans="1:16" ht="15.75" customHeight="1">
      <c r="A724" s="371" t="s">
        <v>90</v>
      </c>
      <c r="B724" s="371" t="s">
        <v>91</v>
      </c>
      <c r="C724" s="371" t="s">
        <v>114</v>
      </c>
      <c r="D724" s="371" t="s">
        <v>107</v>
      </c>
      <c r="E724" s="365" t="str">
        <f>+'Merluza común Artesanal'!E686</f>
        <v>STI PESCADORES ARTESANALES, ARMADORES, PATRONES Y TRIPULANTES DE LA PESCA ARTESANAL Y ACTIVIDADES CONEXAS DE LA CALETA COCHOLGÜE DE TOMÉ RSU 08.06.0106 (ROA 5128)</v>
      </c>
      <c r="F724" s="371" t="s">
        <v>94</v>
      </c>
      <c r="G724" s="371" t="s">
        <v>98</v>
      </c>
      <c r="H724" s="374" t="e">
        <f>'Merluza común Artesanal'!#REF!</f>
        <v>#REF!</v>
      </c>
      <c r="I724" s="374" t="e">
        <f>'Merluza común Artesanal'!#REF!</f>
        <v>#REF!</v>
      </c>
      <c r="J724" s="374" t="e">
        <f>'Merluza común Artesanal'!#REF!</f>
        <v>#REF!</v>
      </c>
      <c r="K724" s="374" t="e">
        <f>'Merluza común Artesanal'!#REF!</f>
        <v>#REF!</v>
      </c>
      <c r="L724" s="374" t="e">
        <f>'Merluza común Artesanal'!#REF!</f>
        <v>#REF!</v>
      </c>
      <c r="M724" s="362" t="e">
        <f>'Merluza común Artesanal'!#REF!</f>
        <v>#REF!</v>
      </c>
      <c r="N724" s="348" t="s">
        <v>262</v>
      </c>
      <c r="O724" s="504">
        <f>Resumen_año!$C$5</f>
        <v>43868</v>
      </c>
      <c r="P724" s="365">
        <v>2019</v>
      </c>
    </row>
    <row r="725" spans="1:16" ht="15.75" customHeight="1">
      <c r="A725" s="371" t="s">
        <v>90</v>
      </c>
      <c r="B725" s="371" t="s">
        <v>91</v>
      </c>
      <c r="C725" s="371" t="s">
        <v>114</v>
      </c>
      <c r="D725" s="371" t="s">
        <v>107</v>
      </c>
      <c r="E725" s="365" t="str">
        <f>+'Merluza común Artesanal'!E689</f>
        <v>STI PESCADORES ARTESANALES DE LA CALETA COCHOLGÜE RSU 08.06.0023 (ROA 5125)</v>
      </c>
      <c r="F725" s="371" t="s">
        <v>94</v>
      </c>
      <c r="G725" s="371" t="s">
        <v>94</v>
      </c>
      <c r="H725" s="374">
        <f>'Merluza común Artesanal'!G689</f>
        <v>6.5</v>
      </c>
      <c r="I725" s="374">
        <f>'Merluza común Artesanal'!H689</f>
        <v>0</v>
      </c>
      <c r="J725" s="374">
        <f>'Merluza común Artesanal'!I689</f>
        <v>6.5</v>
      </c>
      <c r="K725" s="374">
        <f>'Merluza común Artesanal'!J689</f>
        <v>0.879</v>
      </c>
      <c r="L725" s="374">
        <f>'Merluza común Artesanal'!K689</f>
        <v>5.6210000000000004</v>
      </c>
      <c r="M725" s="362">
        <f>'Merluza común Artesanal'!L689</f>
        <v>0.13523076923076924</v>
      </c>
      <c r="N725" s="350" t="str">
        <f>'Merluza común Artesanal'!M689</f>
        <v>-</v>
      </c>
      <c r="O725" s="504">
        <f>Resumen_año!$C$5</f>
        <v>43868</v>
      </c>
      <c r="P725" s="365">
        <v>2019</v>
      </c>
    </row>
    <row r="726" spans="1:16" ht="15.75" customHeight="1">
      <c r="A726" s="371" t="s">
        <v>90</v>
      </c>
      <c r="B726" s="371" t="s">
        <v>91</v>
      </c>
      <c r="C726" s="371" t="s">
        <v>114</v>
      </c>
      <c r="D726" s="371" t="s">
        <v>107</v>
      </c>
      <c r="E726" s="365" t="str">
        <f>+'Merluza común Artesanal'!E689</f>
        <v>STI PESCADORES ARTESANALES DE LA CALETA COCHOLGÜE RSU 08.06.0023 (ROA 5125)</v>
      </c>
      <c r="F726" s="371" t="s">
        <v>95</v>
      </c>
      <c r="G726" s="371" t="s">
        <v>96</v>
      </c>
      <c r="H726" s="374">
        <f>'Merluza común Artesanal'!G690</f>
        <v>30.431999999999999</v>
      </c>
      <c r="I726" s="374">
        <f>'Merluza común Artesanal'!H690</f>
        <v>0</v>
      </c>
      <c r="J726" s="374">
        <f>'Merluza común Artesanal'!I690</f>
        <v>36.052999999999997</v>
      </c>
      <c r="K726" s="374">
        <f>'Merluza común Artesanal'!J690</f>
        <v>0</v>
      </c>
      <c r="L726" s="374">
        <f>'Merluza común Artesanal'!K690</f>
        <v>36.052999999999997</v>
      </c>
      <c r="M726" s="362">
        <f>'Merluza común Artesanal'!L690</f>
        <v>0</v>
      </c>
      <c r="N726" s="350" t="str">
        <f>'Merluza común Artesanal'!M690</f>
        <v>-</v>
      </c>
      <c r="O726" s="504">
        <f>Resumen_año!$C$5</f>
        <v>43868</v>
      </c>
      <c r="P726" s="365">
        <v>2019</v>
      </c>
    </row>
    <row r="727" spans="1:16" ht="15.75" customHeight="1">
      <c r="A727" s="371" t="s">
        <v>90</v>
      </c>
      <c r="B727" s="371" t="s">
        <v>91</v>
      </c>
      <c r="C727" s="371" t="s">
        <v>114</v>
      </c>
      <c r="D727" s="371" t="s">
        <v>107</v>
      </c>
      <c r="E727" s="365" t="str">
        <f>+'Merluza común Artesanal'!E689</f>
        <v>STI PESCADORES ARTESANALES DE LA CALETA COCHOLGÜE RSU 08.06.0023 (ROA 5125)</v>
      </c>
      <c r="F727" s="371" t="s">
        <v>97</v>
      </c>
      <c r="G727" s="371" t="s">
        <v>98</v>
      </c>
      <c r="H727" s="374">
        <f>'Merluza común Artesanal'!G691</f>
        <v>36.932000000000002</v>
      </c>
      <c r="I727" s="374">
        <f>'Merluza común Artesanal'!H691</f>
        <v>0</v>
      </c>
      <c r="J727" s="374">
        <f>'Merluza común Artesanal'!I691</f>
        <v>72.984999999999999</v>
      </c>
      <c r="K727" s="374">
        <f>'Merluza común Artesanal'!J691</f>
        <v>0</v>
      </c>
      <c r="L727" s="374">
        <f>'Merluza común Artesanal'!K691</f>
        <v>72.984999999999999</v>
      </c>
      <c r="M727" s="362">
        <f>'Merluza común Artesanal'!L691</f>
        <v>0</v>
      </c>
      <c r="N727" s="350" t="str">
        <f>'Merluza común Artesanal'!M691</f>
        <v>-</v>
      </c>
      <c r="O727" s="504">
        <f>Resumen_año!$C$5</f>
        <v>43868</v>
      </c>
      <c r="P727" s="365">
        <v>2019</v>
      </c>
    </row>
    <row r="728" spans="1:16" ht="15.75" customHeight="1">
      <c r="A728" s="371" t="s">
        <v>90</v>
      </c>
      <c r="B728" s="371" t="s">
        <v>91</v>
      </c>
      <c r="C728" s="371" t="s">
        <v>114</v>
      </c>
      <c r="D728" s="371" t="s">
        <v>107</v>
      </c>
      <c r="E728" s="365" t="str">
        <f>+'Merluza común Artesanal'!E689</f>
        <v>STI PESCADORES ARTESANALES DE LA CALETA COCHOLGÜE RSU 08.06.0023 (ROA 5125)</v>
      </c>
      <c r="F728" s="371" t="s">
        <v>94</v>
      </c>
      <c r="G728" s="371" t="s">
        <v>98</v>
      </c>
      <c r="H728" s="374">
        <f>'Merluza común Artesanal'!N689</f>
        <v>73.864000000000004</v>
      </c>
      <c r="I728" s="374">
        <f>'Merluza común Artesanal'!O689</f>
        <v>0</v>
      </c>
      <c r="J728" s="374">
        <f>'Merluza común Artesanal'!P689</f>
        <v>73.864000000000004</v>
      </c>
      <c r="K728" s="374">
        <f>'Merluza común Artesanal'!Q689</f>
        <v>0.879</v>
      </c>
      <c r="L728" s="374">
        <f>'Merluza común Artesanal'!R689</f>
        <v>72.984999999999999</v>
      </c>
      <c r="M728" s="478">
        <f>'Merluza común Artesanal'!S689</f>
        <v>1.1900249106465937E-2</v>
      </c>
      <c r="N728" s="348" t="s">
        <v>262</v>
      </c>
      <c r="O728" s="504">
        <f>Resumen_año!$C$5</f>
        <v>43868</v>
      </c>
      <c r="P728" s="365">
        <v>2019</v>
      </c>
    </row>
    <row r="729" spans="1:16" ht="15.75" customHeight="1">
      <c r="A729" s="371" t="s">
        <v>90</v>
      </c>
      <c r="B729" s="371" t="s">
        <v>91</v>
      </c>
      <c r="C729" s="371" t="s">
        <v>114</v>
      </c>
      <c r="D729" s="371" t="s">
        <v>107</v>
      </c>
      <c r="E729" s="365" t="str">
        <f>+'Merluza común Artesanal'!E692</f>
        <v>STI PESCADORES ARTESANALES DE CALETA COLIUMO RSU 08.06.0027 (ROA 1037)</v>
      </c>
      <c r="F729" s="371" t="s">
        <v>94</v>
      </c>
      <c r="G729" s="371" t="s">
        <v>94</v>
      </c>
      <c r="H729" s="374">
        <f>'Merluza común Artesanal'!G692</f>
        <v>14.706</v>
      </c>
      <c r="I729" s="374">
        <f>'Merluza común Artesanal'!H692</f>
        <v>0</v>
      </c>
      <c r="J729" s="374">
        <f>'Merluza común Artesanal'!I692</f>
        <v>14.706</v>
      </c>
      <c r="K729" s="374">
        <f>'Merluza común Artesanal'!J692</f>
        <v>2.7280000000000002</v>
      </c>
      <c r="L729" s="374">
        <f>'Merluza común Artesanal'!K692</f>
        <v>11.978</v>
      </c>
      <c r="M729" s="478">
        <f>'Merluza común Artesanal'!L692</f>
        <v>0.18550251597987219</v>
      </c>
      <c r="N729" s="348" t="str">
        <f>'Merluza común Artesanal'!M692</f>
        <v>-</v>
      </c>
      <c r="O729" s="504">
        <f>Resumen_año!$C$5</f>
        <v>43868</v>
      </c>
      <c r="P729" s="365">
        <v>2019</v>
      </c>
    </row>
    <row r="730" spans="1:16" ht="15.75" customHeight="1">
      <c r="A730" s="371" t="s">
        <v>90</v>
      </c>
      <c r="B730" s="371" t="s">
        <v>91</v>
      </c>
      <c r="C730" s="371" t="s">
        <v>114</v>
      </c>
      <c r="D730" s="371" t="s">
        <v>107</v>
      </c>
      <c r="E730" s="365" t="str">
        <f>+'Merluza común Artesanal'!E692</f>
        <v>STI PESCADORES ARTESANALES DE CALETA COLIUMO RSU 08.06.0027 (ROA 1037)</v>
      </c>
      <c r="F730" s="371" t="s">
        <v>95</v>
      </c>
      <c r="G730" s="371" t="s">
        <v>96</v>
      </c>
      <c r="H730" s="374">
        <f>'Merluza común Artesanal'!G693</f>
        <v>68.852000000000004</v>
      </c>
      <c r="I730" s="374">
        <f>'Merluza común Artesanal'!H693</f>
        <v>0</v>
      </c>
      <c r="J730" s="374">
        <f>'Merluza común Artesanal'!I693</f>
        <v>80.83</v>
      </c>
      <c r="K730" s="374">
        <f>'Merluza común Artesanal'!J693</f>
        <v>0</v>
      </c>
      <c r="L730" s="374">
        <f>'Merluza común Artesanal'!K693</f>
        <v>80.83</v>
      </c>
      <c r="M730" s="478">
        <f>'Merluza común Artesanal'!L693</f>
        <v>0</v>
      </c>
      <c r="N730" s="348" t="str">
        <f>'Merluza común Artesanal'!M693</f>
        <v>-</v>
      </c>
      <c r="O730" s="504">
        <f>Resumen_año!$C$5</f>
        <v>43868</v>
      </c>
      <c r="P730" s="365">
        <v>2019</v>
      </c>
    </row>
    <row r="731" spans="1:16" ht="15.75" customHeight="1">
      <c r="A731" s="371" t="s">
        <v>90</v>
      </c>
      <c r="B731" s="371" t="s">
        <v>91</v>
      </c>
      <c r="C731" s="371" t="s">
        <v>114</v>
      </c>
      <c r="D731" s="371" t="s">
        <v>107</v>
      </c>
      <c r="E731" s="365" t="str">
        <f>+'Merluza común Artesanal'!E692</f>
        <v>STI PESCADORES ARTESANALES DE CALETA COLIUMO RSU 08.06.0027 (ROA 1037)</v>
      </c>
      <c r="F731" s="371" t="s">
        <v>97</v>
      </c>
      <c r="G731" s="371" t="s">
        <v>98</v>
      </c>
      <c r="H731" s="374">
        <f>'Merluza común Artesanal'!G694</f>
        <v>83.558999999999997</v>
      </c>
      <c r="I731" s="374">
        <f>'Merluza común Artesanal'!H694</f>
        <v>0</v>
      </c>
      <c r="J731" s="374">
        <f>'Merluza común Artesanal'!I694</f>
        <v>164.38900000000001</v>
      </c>
      <c r="K731" s="374">
        <f>'Merluza común Artesanal'!J694</f>
        <v>0</v>
      </c>
      <c r="L731" s="374">
        <f>'Merluza común Artesanal'!K694</f>
        <v>164.38900000000001</v>
      </c>
      <c r="M731" s="478">
        <f>'Merluza común Artesanal'!L694</f>
        <v>0</v>
      </c>
      <c r="N731" s="348" t="str">
        <f>'Merluza común Artesanal'!M694</f>
        <v>-</v>
      </c>
      <c r="O731" s="504">
        <f>Resumen_año!$C$5</f>
        <v>43868</v>
      </c>
      <c r="P731" s="365">
        <v>2019</v>
      </c>
    </row>
    <row r="732" spans="1:16" ht="15.75" customHeight="1">
      <c r="A732" s="371" t="s">
        <v>90</v>
      </c>
      <c r="B732" s="371" t="s">
        <v>91</v>
      </c>
      <c r="C732" s="371" t="s">
        <v>114</v>
      </c>
      <c r="D732" s="371" t="s">
        <v>107</v>
      </c>
      <c r="E732" s="365" t="str">
        <f>+'Merluza común Artesanal'!E692</f>
        <v>STI PESCADORES ARTESANALES DE CALETA COLIUMO RSU 08.06.0027 (ROA 1037)</v>
      </c>
      <c r="F732" s="371" t="s">
        <v>94</v>
      </c>
      <c r="G732" s="371" t="s">
        <v>98</v>
      </c>
      <c r="H732" s="374">
        <f>'Merluza común Artesanal'!N692</f>
        <v>167.11700000000002</v>
      </c>
      <c r="I732" s="374">
        <f>'Merluza común Artesanal'!O692</f>
        <v>0</v>
      </c>
      <c r="J732" s="374">
        <f>'Merluza común Artesanal'!P692</f>
        <v>167.11700000000002</v>
      </c>
      <c r="K732" s="374">
        <f>'Merluza común Artesanal'!Q692</f>
        <v>2.7280000000000002</v>
      </c>
      <c r="L732" s="374">
        <f>'Merluza común Artesanal'!R692</f>
        <v>164.38900000000001</v>
      </c>
      <c r="M732" s="478">
        <f>'Merluza común Artesanal'!S692</f>
        <v>1.6323892841542152E-2</v>
      </c>
      <c r="N732" s="348" t="s">
        <v>262</v>
      </c>
      <c r="O732" s="504">
        <f>Resumen_año!$C$5</f>
        <v>43868</v>
      </c>
      <c r="P732" s="365">
        <v>2019</v>
      </c>
    </row>
    <row r="733" spans="1:16" ht="15.75" customHeight="1">
      <c r="A733" s="371" t="s">
        <v>90</v>
      </c>
      <c r="B733" s="371" t="s">
        <v>91</v>
      </c>
      <c r="C733" s="371" t="s">
        <v>114</v>
      </c>
      <c r="D733" s="371" t="s">
        <v>107</v>
      </c>
      <c r="E733" s="365" t="str">
        <f>+'Merluza común Artesanal'!E695</f>
        <v>STI DEL MAR Y ACUICULTORES DE LA PESCA ARTESANAL CALETA DICHATO RSU 08.06.0030 (ROA 1001)</v>
      </c>
      <c r="F733" s="371" t="s">
        <v>94</v>
      </c>
      <c r="G733" s="371" t="s">
        <v>94</v>
      </c>
      <c r="H733" s="374">
        <f>'Merluza común Artesanal'!G695</f>
        <v>3.4140000000000001</v>
      </c>
      <c r="I733" s="374">
        <f>'Merluza común Artesanal'!H695</f>
        <v>0</v>
      </c>
      <c r="J733" s="374">
        <f>'Merluza común Artesanal'!I695</f>
        <v>3.4140000000000001</v>
      </c>
      <c r="K733" s="374">
        <f>'Merluza común Artesanal'!J695</f>
        <v>7.0000000000000007E-2</v>
      </c>
      <c r="L733" s="374">
        <f>'Merluza común Artesanal'!K695</f>
        <v>3.3440000000000003</v>
      </c>
      <c r="M733" s="478">
        <f>'Merluza común Artesanal'!L695</f>
        <v>0</v>
      </c>
      <c r="N733" s="348" t="str">
        <f>'Merluza común Artesanal'!M695</f>
        <v>-</v>
      </c>
      <c r="O733" s="504">
        <f>Resumen_año!$C$5</f>
        <v>43868</v>
      </c>
      <c r="P733" s="365">
        <v>2019</v>
      </c>
    </row>
    <row r="734" spans="1:16" ht="15.75" customHeight="1">
      <c r="A734" s="371" t="s">
        <v>90</v>
      </c>
      <c r="B734" s="371" t="s">
        <v>91</v>
      </c>
      <c r="C734" s="371" t="s">
        <v>114</v>
      </c>
      <c r="D734" s="371" t="s">
        <v>107</v>
      </c>
      <c r="E734" s="365" t="str">
        <f>+'Merluza común Artesanal'!E695</f>
        <v>STI DEL MAR Y ACUICULTORES DE LA PESCA ARTESANAL CALETA DICHATO RSU 08.06.0030 (ROA 1001)</v>
      </c>
      <c r="F734" s="371" t="s">
        <v>95</v>
      </c>
      <c r="G734" s="371" t="s">
        <v>96</v>
      </c>
      <c r="H734" s="374">
        <f>'Merluza común Artesanal'!G696</f>
        <v>15.984999999999999</v>
      </c>
      <c r="I734" s="374">
        <f>'Merluza común Artesanal'!H696</f>
        <v>0</v>
      </c>
      <c r="J734" s="374">
        <f>'Merluza común Artesanal'!I696</f>
        <v>19.329000000000001</v>
      </c>
      <c r="K734" s="374">
        <f>'Merluza común Artesanal'!J696</f>
        <v>0</v>
      </c>
      <c r="L734" s="374">
        <f>'Merluza común Artesanal'!K696</f>
        <v>19.329000000000001</v>
      </c>
      <c r="M734" s="478">
        <f>'Merluza común Artesanal'!L696</f>
        <v>0</v>
      </c>
      <c r="N734" s="348" t="str">
        <f>'Merluza común Artesanal'!M696</f>
        <v>-</v>
      </c>
      <c r="O734" s="504">
        <f>Resumen_año!$C$5</f>
        <v>43868</v>
      </c>
      <c r="P734" s="365">
        <v>2019</v>
      </c>
    </row>
    <row r="735" spans="1:16" ht="15.75" customHeight="1">
      <c r="A735" s="371" t="s">
        <v>90</v>
      </c>
      <c r="B735" s="371" t="s">
        <v>91</v>
      </c>
      <c r="C735" s="371" t="s">
        <v>114</v>
      </c>
      <c r="D735" s="371" t="s">
        <v>107</v>
      </c>
      <c r="E735" s="365" t="str">
        <f>+'Merluza común Artesanal'!E695</f>
        <v>STI DEL MAR Y ACUICULTORES DE LA PESCA ARTESANAL CALETA DICHATO RSU 08.06.0030 (ROA 1001)</v>
      </c>
      <c r="F735" s="371" t="s">
        <v>97</v>
      </c>
      <c r="G735" s="371" t="s">
        <v>98</v>
      </c>
      <c r="H735" s="374">
        <f>'Merluza común Artesanal'!G697</f>
        <v>19.399000000000001</v>
      </c>
      <c r="I735" s="374">
        <f>'Merluza común Artesanal'!H697</f>
        <v>0</v>
      </c>
      <c r="J735" s="374">
        <f>'Merluza común Artesanal'!I697</f>
        <v>38.728000000000002</v>
      </c>
      <c r="K735" s="374">
        <f>'Merluza común Artesanal'!J697</f>
        <v>0</v>
      </c>
      <c r="L735" s="374">
        <f>'Merluza común Artesanal'!K697</f>
        <v>38.728000000000002</v>
      </c>
      <c r="M735" s="478">
        <f>'Merluza común Artesanal'!L697</f>
        <v>0</v>
      </c>
      <c r="N735" s="348" t="str">
        <f>'Merluza común Artesanal'!M697</f>
        <v>-</v>
      </c>
      <c r="O735" s="504">
        <f>Resumen_año!$C$5</f>
        <v>43868</v>
      </c>
      <c r="P735" s="365">
        <v>2019</v>
      </c>
    </row>
    <row r="736" spans="1:16" ht="15.75" customHeight="1">
      <c r="A736" s="371" t="s">
        <v>90</v>
      </c>
      <c r="B736" s="371" t="s">
        <v>91</v>
      </c>
      <c r="C736" s="371" t="s">
        <v>114</v>
      </c>
      <c r="D736" s="371" t="s">
        <v>107</v>
      </c>
      <c r="E736" s="365" t="str">
        <f>+'Merluza común Artesanal'!E695</f>
        <v>STI DEL MAR Y ACUICULTORES DE LA PESCA ARTESANAL CALETA DICHATO RSU 08.06.0030 (ROA 1001)</v>
      </c>
      <c r="F736" s="371" t="s">
        <v>94</v>
      </c>
      <c r="G736" s="371" t="s">
        <v>98</v>
      </c>
      <c r="H736" s="374">
        <f>'Merluza común Artesanal'!N695</f>
        <v>38.798000000000002</v>
      </c>
      <c r="I736" s="374">
        <f>'Merluza común Artesanal'!O695</f>
        <v>0</v>
      </c>
      <c r="J736" s="374">
        <f>'Merluza común Artesanal'!P695</f>
        <v>38.798000000000002</v>
      </c>
      <c r="K736" s="374">
        <f>'Merluza común Artesanal'!Q695</f>
        <v>7.0000000000000007E-2</v>
      </c>
      <c r="L736" s="374">
        <f>'Merluza común Artesanal'!R695</f>
        <v>38.728000000000002</v>
      </c>
      <c r="M736" s="478">
        <f>'Merluza común Artesanal'!S695</f>
        <v>1.80421671220166E-3</v>
      </c>
      <c r="N736" s="348" t="s">
        <v>262</v>
      </c>
      <c r="O736" s="504">
        <f>Resumen_año!$C$5</f>
        <v>43868</v>
      </c>
      <c r="P736" s="365">
        <v>2019</v>
      </c>
    </row>
    <row r="737" spans="1:16" ht="15.75" customHeight="1">
      <c r="A737" s="371" t="s">
        <v>90</v>
      </c>
      <c r="B737" s="371" t="s">
        <v>91</v>
      </c>
      <c r="C737" s="371" t="s">
        <v>114</v>
      </c>
      <c r="D737" s="371" t="s">
        <v>107</v>
      </c>
      <c r="E737" s="365" t="str">
        <f>+'Merluza común Artesanal'!E698</f>
        <v>STI PESCADORES ARTESANALES, ARMADORES Y ACTIVIDADES CONEXAS DE TOMÉ LOS BAGRES RSU 08.06.0024 (ROA 5141)</v>
      </c>
      <c r="F737" s="371" t="s">
        <v>94</v>
      </c>
      <c r="G737" s="371" t="s">
        <v>94</v>
      </c>
      <c r="H737" s="374">
        <f>'Merluza común Artesanal'!G698</f>
        <v>8.1709999999999994</v>
      </c>
      <c r="I737" s="374">
        <f>'Merluza común Artesanal'!H698</f>
        <v>0</v>
      </c>
      <c r="J737" s="374">
        <f>'Merluza común Artesanal'!I698</f>
        <v>8.1709999999999994</v>
      </c>
      <c r="K737" s="374">
        <f>'Merluza común Artesanal'!J698</f>
        <v>2.2789999999999999</v>
      </c>
      <c r="L737" s="374">
        <f>'Merluza común Artesanal'!K698</f>
        <v>5.8919999999999995</v>
      </c>
      <c r="M737" s="478">
        <f>'Merluza común Artesanal'!L698</f>
        <v>0</v>
      </c>
      <c r="N737" s="348" t="str">
        <f>'Merluza común Artesanal'!M698</f>
        <v>-</v>
      </c>
      <c r="O737" s="504">
        <f>Resumen_año!$C$5</f>
        <v>43868</v>
      </c>
      <c r="P737" s="365">
        <v>2019</v>
      </c>
    </row>
    <row r="738" spans="1:16" ht="15.75" customHeight="1">
      <c r="A738" s="371" t="s">
        <v>90</v>
      </c>
      <c r="B738" s="371" t="s">
        <v>91</v>
      </c>
      <c r="C738" s="371" t="s">
        <v>114</v>
      </c>
      <c r="D738" s="371" t="s">
        <v>107</v>
      </c>
      <c r="E738" s="365" t="str">
        <f>+'Merluza común Artesanal'!E698</f>
        <v>STI PESCADORES ARTESANALES, ARMADORES Y ACTIVIDADES CONEXAS DE TOMÉ LOS BAGRES RSU 08.06.0024 (ROA 5141)</v>
      </c>
      <c r="F738" s="371" t="s">
        <v>95</v>
      </c>
      <c r="G738" s="371" t="s">
        <v>96</v>
      </c>
      <c r="H738" s="374">
        <f>'Merluza común Artesanal'!G699</f>
        <v>38.256999999999998</v>
      </c>
      <c r="I738" s="374">
        <f>'Merluza común Artesanal'!H699</f>
        <v>0</v>
      </c>
      <c r="J738" s="374">
        <f>'Merluza común Artesanal'!I699</f>
        <v>44.149000000000001</v>
      </c>
      <c r="K738" s="374">
        <f>'Merluza común Artesanal'!J699</f>
        <v>0</v>
      </c>
      <c r="L738" s="374">
        <f>'Merluza común Artesanal'!K699</f>
        <v>44.149000000000001</v>
      </c>
      <c r="M738" s="478">
        <f>'Merluza común Artesanal'!L699</f>
        <v>0</v>
      </c>
      <c r="N738" s="348" t="str">
        <f>'Merluza común Artesanal'!M699</f>
        <v>-</v>
      </c>
      <c r="O738" s="504">
        <f>Resumen_año!$C$5</f>
        <v>43868</v>
      </c>
      <c r="P738" s="365">
        <v>2019</v>
      </c>
    </row>
    <row r="739" spans="1:16" ht="15.75" customHeight="1">
      <c r="A739" s="371" t="s">
        <v>90</v>
      </c>
      <c r="B739" s="371" t="s">
        <v>91</v>
      </c>
      <c r="C739" s="371" t="s">
        <v>114</v>
      </c>
      <c r="D739" s="371" t="s">
        <v>107</v>
      </c>
      <c r="E739" s="365" t="str">
        <f>+'Merluza común Artesanal'!E698</f>
        <v>STI PESCADORES ARTESANALES, ARMADORES Y ACTIVIDADES CONEXAS DE TOMÉ LOS BAGRES RSU 08.06.0024 (ROA 5141)</v>
      </c>
      <c r="F739" s="371" t="s">
        <v>97</v>
      </c>
      <c r="G739" s="371" t="s">
        <v>98</v>
      </c>
      <c r="H739" s="374">
        <f>'Merluza común Artesanal'!G700</f>
        <v>46.427999999999997</v>
      </c>
      <c r="I739" s="374">
        <f>'Merluza común Artesanal'!H700</f>
        <v>0</v>
      </c>
      <c r="J739" s="374">
        <f>'Merluza común Artesanal'!I700</f>
        <v>90.576999999999998</v>
      </c>
      <c r="K739" s="374">
        <f>'Merluza común Artesanal'!J700</f>
        <v>0</v>
      </c>
      <c r="L739" s="374">
        <f>'Merluza común Artesanal'!K700</f>
        <v>90.576999999999998</v>
      </c>
      <c r="M739" s="478">
        <f>'Merluza común Artesanal'!L700</f>
        <v>0</v>
      </c>
      <c r="N739" s="348" t="str">
        <f>'Merluza común Artesanal'!M700</f>
        <v>-</v>
      </c>
      <c r="O739" s="504">
        <f>Resumen_año!$C$5</f>
        <v>43868</v>
      </c>
      <c r="P739" s="365">
        <v>2019</v>
      </c>
    </row>
    <row r="740" spans="1:16" ht="15.75" customHeight="1">
      <c r="A740" s="371" t="s">
        <v>90</v>
      </c>
      <c r="B740" s="371" t="s">
        <v>91</v>
      </c>
      <c r="C740" s="371" t="s">
        <v>114</v>
      </c>
      <c r="D740" s="371" t="s">
        <v>107</v>
      </c>
      <c r="E740" s="365" t="str">
        <f>+'Merluza común Artesanal'!E698</f>
        <v>STI PESCADORES ARTESANALES, ARMADORES Y ACTIVIDADES CONEXAS DE TOMÉ LOS BAGRES RSU 08.06.0024 (ROA 5141)</v>
      </c>
      <c r="F740" s="371" t="s">
        <v>94</v>
      </c>
      <c r="G740" s="371" t="s">
        <v>98</v>
      </c>
      <c r="H740" s="374">
        <f>'Merluza común Artesanal'!N698</f>
        <v>92.855999999999995</v>
      </c>
      <c r="I740" s="374">
        <f>'Merluza común Artesanal'!O698</f>
        <v>0</v>
      </c>
      <c r="J740" s="374">
        <f>'Merluza común Artesanal'!P698</f>
        <v>92.855999999999995</v>
      </c>
      <c r="K740" s="374">
        <f>'Merluza común Artesanal'!Q698</f>
        <v>2.2789999999999999</v>
      </c>
      <c r="L740" s="374">
        <f>'Merluza común Artesanal'!R698</f>
        <v>90.576999999999998</v>
      </c>
      <c r="M740" s="478">
        <f>'Merluza común Artesanal'!S698</f>
        <v>2.4543378995433792E-2</v>
      </c>
      <c r="N740" s="348" t="s">
        <v>262</v>
      </c>
      <c r="O740" s="504">
        <f>Resumen_año!$C$5</f>
        <v>43868</v>
      </c>
      <c r="P740" s="365">
        <v>2019</v>
      </c>
    </row>
    <row r="741" spans="1:16" ht="15.75" customHeight="1">
      <c r="A741" s="371" t="s">
        <v>90</v>
      </c>
      <c r="B741" s="371" t="s">
        <v>91</v>
      </c>
      <c r="C741" s="371" t="s">
        <v>114</v>
      </c>
      <c r="D741" s="371" t="s">
        <v>107</v>
      </c>
      <c r="E741" s="368" t="str">
        <f>+'Merluza común Artesanal'!E701</f>
        <v>STI TRIPULANTES Y ARMADORES DE BOTES, PESCADORES ARTESANALES ALGUEROS, MARISCADORES Y ACTIVIDADES CONEXAS DE LA CALETA TUMBES DE LA COMUNA DE TALCACHUANO  RSU 08.05.0495 (ROA 5222)</v>
      </c>
      <c r="F741" s="371" t="s">
        <v>94</v>
      </c>
      <c r="G741" s="371" t="s">
        <v>94</v>
      </c>
      <c r="H741" s="374">
        <f>'Merluza común Artesanal'!G701</f>
        <v>5.8390000000000004</v>
      </c>
      <c r="I741" s="374">
        <f>'Merluza común Artesanal'!H701</f>
        <v>0</v>
      </c>
      <c r="J741" s="374">
        <f>'Merluza común Artesanal'!I701</f>
        <v>5.8390000000000004</v>
      </c>
      <c r="K741" s="374">
        <f>'Merluza común Artesanal'!J701</f>
        <v>0</v>
      </c>
      <c r="L741" s="374">
        <f>'Merluza común Artesanal'!K701</f>
        <v>5.8390000000000004</v>
      </c>
      <c r="M741" s="478">
        <f>'Merluza común Artesanal'!L701</f>
        <v>0</v>
      </c>
      <c r="N741" s="348" t="str">
        <f>'Merluza común Artesanal'!M701</f>
        <v>-</v>
      </c>
      <c r="O741" s="504">
        <f>Resumen_año!$C$5</f>
        <v>43868</v>
      </c>
      <c r="P741" s="365">
        <v>2019</v>
      </c>
    </row>
    <row r="742" spans="1:16" ht="15.75" customHeight="1">
      <c r="A742" s="371" t="s">
        <v>90</v>
      </c>
      <c r="B742" s="371" t="s">
        <v>91</v>
      </c>
      <c r="C742" s="371" t="s">
        <v>114</v>
      </c>
      <c r="D742" s="371" t="s">
        <v>107</v>
      </c>
      <c r="E742" s="368" t="str">
        <f>+'Merluza común Artesanal'!E701</f>
        <v>STI TRIPULANTES Y ARMADORES DE BOTES, PESCADORES ARTESANALES ALGUEROS, MARISCADORES Y ACTIVIDADES CONEXAS DE LA CALETA TUMBES DE LA COMUNA DE TALCACHUANO  RSU 08.05.0495 (ROA 5222)</v>
      </c>
      <c r="F742" s="371" t="s">
        <v>95</v>
      </c>
      <c r="G742" s="371" t="s">
        <v>96</v>
      </c>
      <c r="H742" s="374">
        <f>'Merluza común Artesanal'!G702</f>
        <v>27.335999999999999</v>
      </c>
      <c r="I742" s="374">
        <f>'Merluza común Artesanal'!H702</f>
        <v>0</v>
      </c>
      <c r="J742" s="374">
        <f>'Merluza común Artesanal'!I702</f>
        <v>33.174999999999997</v>
      </c>
      <c r="K742" s="374">
        <f>'Merluza común Artesanal'!J702</f>
        <v>0</v>
      </c>
      <c r="L742" s="374">
        <f>'Merluza común Artesanal'!K702</f>
        <v>33.174999999999997</v>
      </c>
      <c r="M742" s="478">
        <f>'Merluza común Artesanal'!L702</f>
        <v>0</v>
      </c>
      <c r="N742" s="348" t="str">
        <f>'Merluza común Artesanal'!M702</f>
        <v>-</v>
      </c>
      <c r="O742" s="504">
        <f>Resumen_año!$C$5</f>
        <v>43868</v>
      </c>
      <c r="P742" s="365">
        <v>2019</v>
      </c>
    </row>
    <row r="743" spans="1:16" ht="15.75" customHeight="1">
      <c r="A743" s="371" t="s">
        <v>90</v>
      </c>
      <c r="B743" s="371" t="s">
        <v>91</v>
      </c>
      <c r="C743" s="371" t="s">
        <v>114</v>
      </c>
      <c r="D743" s="371" t="s">
        <v>107</v>
      </c>
      <c r="E743" s="368" t="str">
        <f>+'Merluza común Artesanal'!E701</f>
        <v>STI TRIPULANTES Y ARMADORES DE BOTES, PESCADORES ARTESANALES ALGUEROS, MARISCADORES Y ACTIVIDADES CONEXAS DE LA CALETA TUMBES DE LA COMUNA DE TALCACHUANO  RSU 08.05.0495 (ROA 5222)</v>
      </c>
      <c r="F743" s="371" t="s">
        <v>97</v>
      </c>
      <c r="G743" s="371" t="s">
        <v>98</v>
      </c>
      <c r="H743" s="374">
        <f>'Merluza común Artesanal'!G703</f>
        <v>33.174999999999997</v>
      </c>
      <c r="I743" s="374">
        <f>'Merluza común Artesanal'!H703</f>
        <v>0</v>
      </c>
      <c r="J743" s="374">
        <f>'Merluza común Artesanal'!I703</f>
        <v>66.349999999999994</v>
      </c>
      <c r="K743" s="374">
        <f>'Merluza común Artesanal'!J703</f>
        <v>0</v>
      </c>
      <c r="L743" s="374">
        <f>'Merluza común Artesanal'!K703</f>
        <v>66.349999999999994</v>
      </c>
      <c r="M743" s="478">
        <f>'Merluza común Artesanal'!L703</f>
        <v>0</v>
      </c>
      <c r="N743" s="348" t="str">
        <f>'Merluza común Artesanal'!M703</f>
        <v>-</v>
      </c>
      <c r="O743" s="504">
        <f>Resumen_año!$C$5</f>
        <v>43868</v>
      </c>
      <c r="P743" s="365">
        <v>2019</v>
      </c>
    </row>
    <row r="744" spans="1:16" ht="15.75" customHeight="1">
      <c r="A744" s="371" t="s">
        <v>90</v>
      </c>
      <c r="B744" s="371" t="s">
        <v>91</v>
      </c>
      <c r="C744" s="371" t="s">
        <v>114</v>
      </c>
      <c r="D744" s="371" t="s">
        <v>107</v>
      </c>
      <c r="E744" s="368" t="str">
        <f>+'Merluza común Artesanal'!E701</f>
        <v>STI TRIPULANTES Y ARMADORES DE BOTES, PESCADORES ARTESANALES ALGUEROS, MARISCADORES Y ACTIVIDADES CONEXAS DE LA CALETA TUMBES DE LA COMUNA DE TALCACHUANO  RSU 08.05.0495 (ROA 5222)</v>
      </c>
      <c r="F744" s="371" t="s">
        <v>94</v>
      </c>
      <c r="G744" s="371" t="s">
        <v>98</v>
      </c>
      <c r="H744" s="374">
        <f>'Merluza común Artesanal'!N701</f>
        <v>66.349999999999994</v>
      </c>
      <c r="I744" s="374">
        <f>'Merluza común Artesanal'!O701</f>
        <v>0</v>
      </c>
      <c r="J744" s="374">
        <f>'Merluza común Artesanal'!P701</f>
        <v>66.349999999999994</v>
      </c>
      <c r="K744" s="374">
        <f>'Merluza común Artesanal'!Q701</f>
        <v>0</v>
      </c>
      <c r="L744" s="374">
        <f>'Merluza común Artesanal'!R701</f>
        <v>66.349999999999994</v>
      </c>
      <c r="M744" s="478">
        <f>'Merluza común Artesanal'!S701</f>
        <v>0</v>
      </c>
      <c r="N744" s="348" t="s">
        <v>262</v>
      </c>
      <c r="O744" s="504">
        <f>Resumen_año!$C$5</f>
        <v>43868</v>
      </c>
      <c r="P744" s="365">
        <v>2019</v>
      </c>
    </row>
    <row r="745" spans="1:16" ht="15.75" customHeight="1">
      <c r="A745" s="371" t="s">
        <v>90</v>
      </c>
      <c r="B745" s="371" t="s">
        <v>91</v>
      </c>
      <c r="C745" s="371" t="s">
        <v>114</v>
      </c>
      <c r="D745" s="371" t="s">
        <v>107</v>
      </c>
      <c r="E745" s="365" t="str">
        <f>+'Merluza común Artesanal'!E704</f>
        <v>STI PESCADORES ARTESANALES HISTÓRICOS DE TALCAHUANO SPARHITAL  RSU 08.05.0382 (ROA 1633)</v>
      </c>
      <c r="F745" s="371" t="s">
        <v>94</v>
      </c>
      <c r="G745" s="371" t="s">
        <v>94</v>
      </c>
      <c r="H745" s="374">
        <f>'Merluza común Artesanal'!G704</f>
        <v>3.1309999999999998</v>
      </c>
      <c r="I745" s="374">
        <f>'Merluza común Artesanal'!H704</f>
        <v>0</v>
      </c>
      <c r="J745" s="374">
        <f>'Merluza común Artesanal'!I704</f>
        <v>3.1309999999999998</v>
      </c>
      <c r="K745" s="374">
        <f>'Merluza común Artesanal'!J704</f>
        <v>0</v>
      </c>
      <c r="L745" s="374">
        <f>'Merluza común Artesanal'!K704</f>
        <v>3.1309999999999998</v>
      </c>
      <c r="M745" s="478">
        <f>'Merluza común Artesanal'!L704</f>
        <v>0</v>
      </c>
      <c r="N745" s="348" t="str">
        <f>'Merluza común Artesanal'!M704</f>
        <v>-</v>
      </c>
      <c r="O745" s="504">
        <f>Resumen_año!$C$5</f>
        <v>43868</v>
      </c>
      <c r="P745" s="365">
        <v>2019</v>
      </c>
    </row>
    <row r="746" spans="1:16" ht="15.75" customHeight="1">
      <c r="A746" s="371" t="s">
        <v>90</v>
      </c>
      <c r="B746" s="371" t="s">
        <v>91</v>
      </c>
      <c r="C746" s="371" t="s">
        <v>114</v>
      </c>
      <c r="D746" s="371" t="s">
        <v>107</v>
      </c>
      <c r="E746" s="365" t="str">
        <f>+'Merluza común Artesanal'!E704</f>
        <v>STI PESCADORES ARTESANALES HISTÓRICOS DE TALCAHUANO SPARHITAL  RSU 08.05.0382 (ROA 1633)</v>
      </c>
      <c r="F746" s="371" t="s">
        <v>95</v>
      </c>
      <c r="G746" s="371" t="s">
        <v>96</v>
      </c>
      <c r="H746" s="374">
        <f>'Merluza común Artesanal'!G705</f>
        <v>14.661</v>
      </c>
      <c r="I746" s="374">
        <f>'Merluza común Artesanal'!H705</f>
        <v>0</v>
      </c>
      <c r="J746" s="374">
        <f>'Merluza común Artesanal'!I705</f>
        <v>17.791999999999998</v>
      </c>
      <c r="K746" s="374">
        <f>'Merluza común Artesanal'!J705</f>
        <v>0</v>
      </c>
      <c r="L746" s="374">
        <f>'Merluza común Artesanal'!K705</f>
        <v>17.791999999999998</v>
      </c>
      <c r="M746" s="478">
        <f>'Merluza común Artesanal'!L705</f>
        <v>0</v>
      </c>
      <c r="N746" s="348" t="str">
        <f>'Merluza común Artesanal'!M705</f>
        <v>-</v>
      </c>
      <c r="O746" s="504">
        <f>Resumen_año!$C$5</f>
        <v>43868</v>
      </c>
      <c r="P746" s="365">
        <v>2019</v>
      </c>
    </row>
    <row r="747" spans="1:16" ht="15.75" customHeight="1">
      <c r="A747" s="371" t="s">
        <v>90</v>
      </c>
      <c r="B747" s="371" t="s">
        <v>91</v>
      </c>
      <c r="C747" s="371" t="s">
        <v>114</v>
      </c>
      <c r="D747" s="371" t="s">
        <v>107</v>
      </c>
      <c r="E747" s="365" t="str">
        <f>+'Merluza común Artesanal'!E704</f>
        <v>STI PESCADORES ARTESANALES HISTÓRICOS DE TALCAHUANO SPARHITAL  RSU 08.05.0382 (ROA 1633)</v>
      </c>
      <c r="F747" s="371" t="s">
        <v>97</v>
      </c>
      <c r="G747" s="371" t="s">
        <v>98</v>
      </c>
      <c r="H747" s="374">
        <f>'Merluza común Artesanal'!G706</f>
        <v>17.792000000000002</v>
      </c>
      <c r="I747" s="374">
        <f>'Merluza común Artesanal'!H706</f>
        <v>0</v>
      </c>
      <c r="J747" s="374">
        <f>'Merluza común Artesanal'!I706</f>
        <v>35.584000000000003</v>
      </c>
      <c r="K747" s="374">
        <f>'Merluza común Artesanal'!J706</f>
        <v>0</v>
      </c>
      <c r="L747" s="374">
        <f>'Merluza común Artesanal'!K706</f>
        <v>35.584000000000003</v>
      </c>
      <c r="M747" s="478">
        <f>'Merluza común Artesanal'!L706</f>
        <v>0</v>
      </c>
      <c r="N747" s="348" t="str">
        <f>'Merluza común Artesanal'!M706</f>
        <v>-</v>
      </c>
      <c r="O747" s="504">
        <f>Resumen_año!$C$5</f>
        <v>43868</v>
      </c>
      <c r="P747" s="365">
        <v>2019</v>
      </c>
    </row>
    <row r="748" spans="1:16" ht="15.75" customHeight="1">
      <c r="A748" s="371" t="s">
        <v>90</v>
      </c>
      <c r="B748" s="371" t="s">
        <v>91</v>
      </c>
      <c r="C748" s="371" t="s">
        <v>114</v>
      </c>
      <c r="D748" s="371" t="s">
        <v>107</v>
      </c>
      <c r="E748" s="365" t="str">
        <f>+'Merluza común Artesanal'!E704</f>
        <v>STI PESCADORES ARTESANALES HISTÓRICOS DE TALCAHUANO SPARHITAL  RSU 08.05.0382 (ROA 1633)</v>
      </c>
      <c r="F748" s="371" t="s">
        <v>94</v>
      </c>
      <c r="G748" s="371" t="s">
        <v>98</v>
      </c>
      <c r="H748" s="374">
        <f>'Merluza común Artesanal'!N704</f>
        <v>35.584000000000003</v>
      </c>
      <c r="I748" s="374">
        <f>'Merluza común Artesanal'!O704</f>
        <v>0</v>
      </c>
      <c r="J748" s="374">
        <f>'Merluza común Artesanal'!P704</f>
        <v>35.584000000000003</v>
      </c>
      <c r="K748" s="374">
        <f>'Merluza común Artesanal'!Q704</f>
        <v>0</v>
      </c>
      <c r="L748" s="374">
        <f>'Merluza común Artesanal'!R704</f>
        <v>35.584000000000003</v>
      </c>
      <c r="M748" s="478">
        <f>'Merluza común Artesanal'!S704</f>
        <v>0</v>
      </c>
      <c r="N748" s="348" t="s">
        <v>262</v>
      </c>
      <c r="O748" s="504">
        <f>Resumen_año!$C$5</f>
        <v>43868</v>
      </c>
      <c r="P748" s="365">
        <v>2019</v>
      </c>
    </row>
    <row r="749" spans="1:16" ht="15.75" customHeight="1">
      <c r="A749" s="371" t="s">
        <v>90</v>
      </c>
      <c r="B749" s="371" t="s">
        <v>91</v>
      </c>
      <c r="C749" s="371" t="s">
        <v>114</v>
      </c>
      <c r="D749" s="371" t="s">
        <v>107</v>
      </c>
      <c r="E749" s="365" t="str">
        <f>+'Merluza común Artesanal'!E707</f>
        <v>ASOCIACIÓN GREMIAL DE PESCADORES ARTESANALES DE SAN VICENTE - TALCAHUANO RAG 18-8</v>
      </c>
      <c r="F749" s="371" t="s">
        <v>94</v>
      </c>
      <c r="G749" s="371" t="s">
        <v>94</v>
      </c>
      <c r="H749" s="374">
        <f>'Merluza común Artesanal'!G707</f>
        <v>6.5890000000000004</v>
      </c>
      <c r="I749" s="374">
        <f>'Merluza común Artesanal'!H707</f>
        <v>0</v>
      </c>
      <c r="J749" s="374">
        <f>'Merluza común Artesanal'!I707</f>
        <v>6.5890000000000004</v>
      </c>
      <c r="K749" s="374">
        <f>'Merluza común Artesanal'!J707</f>
        <v>0</v>
      </c>
      <c r="L749" s="374">
        <f>'Merluza común Artesanal'!K707</f>
        <v>6.5890000000000004</v>
      </c>
      <c r="M749" s="478">
        <f>'Merluza común Artesanal'!L707</f>
        <v>0</v>
      </c>
      <c r="N749" s="348" t="str">
        <f>'Merluza común Artesanal'!M707</f>
        <v>-</v>
      </c>
      <c r="O749" s="504">
        <f>Resumen_año!$C$5</f>
        <v>43868</v>
      </c>
      <c r="P749" s="365">
        <v>2019</v>
      </c>
    </row>
    <row r="750" spans="1:16" ht="15.75" customHeight="1">
      <c r="A750" s="371" t="s">
        <v>90</v>
      </c>
      <c r="B750" s="371" t="s">
        <v>91</v>
      </c>
      <c r="C750" s="371" t="s">
        <v>114</v>
      </c>
      <c r="D750" s="371" t="s">
        <v>107</v>
      </c>
      <c r="E750" s="365" t="str">
        <f>+'Merluza común Artesanal'!E707</f>
        <v>ASOCIACIÓN GREMIAL DE PESCADORES ARTESANALES DE SAN VICENTE - TALCAHUANO RAG 18-8</v>
      </c>
      <c r="F750" s="371" t="s">
        <v>95</v>
      </c>
      <c r="G750" s="371" t="s">
        <v>96</v>
      </c>
      <c r="H750" s="374">
        <f>'Merluza común Artesanal'!G708</f>
        <v>30.849</v>
      </c>
      <c r="I750" s="374">
        <f>'Merluza común Artesanal'!H708</f>
        <v>0</v>
      </c>
      <c r="J750" s="374">
        <f>'Merluza común Artesanal'!I708</f>
        <v>37.438000000000002</v>
      </c>
      <c r="K750" s="374">
        <f>'Merluza común Artesanal'!J708</f>
        <v>0</v>
      </c>
      <c r="L750" s="374">
        <f>'Merluza común Artesanal'!K708</f>
        <v>37.438000000000002</v>
      </c>
      <c r="M750" s="478">
        <f>'Merluza común Artesanal'!L708</f>
        <v>0</v>
      </c>
      <c r="N750" s="348" t="str">
        <f>'Merluza común Artesanal'!M708</f>
        <v>-</v>
      </c>
      <c r="O750" s="504">
        <f>Resumen_año!$C$5</f>
        <v>43868</v>
      </c>
      <c r="P750" s="365">
        <v>2019</v>
      </c>
    </row>
    <row r="751" spans="1:16" ht="15.75" customHeight="1">
      <c r="A751" s="371" t="s">
        <v>90</v>
      </c>
      <c r="B751" s="371" t="s">
        <v>91</v>
      </c>
      <c r="C751" s="371" t="s">
        <v>114</v>
      </c>
      <c r="D751" s="371" t="s">
        <v>107</v>
      </c>
      <c r="E751" s="365" t="str">
        <f>+'Merluza común Artesanal'!E707</f>
        <v>ASOCIACIÓN GREMIAL DE PESCADORES ARTESANALES DE SAN VICENTE - TALCAHUANO RAG 18-8</v>
      </c>
      <c r="F751" s="371" t="s">
        <v>97</v>
      </c>
      <c r="G751" s="371" t="s">
        <v>98</v>
      </c>
      <c r="H751" s="374">
        <f>'Merluza común Artesanal'!G709</f>
        <v>37.439</v>
      </c>
      <c r="I751" s="374">
        <f>'Merluza común Artesanal'!H709</f>
        <v>0</v>
      </c>
      <c r="J751" s="374">
        <f>'Merluza común Artesanal'!I709</f>
        <v>74.87700000000001</v>
      </c>
      <c r="K751" s="374">
        <f>'Merluza común Artesanal'!J709</f>
        <v>0</v>
      </c>
      <c r="L751" s="374">
        <f>'Merluza común Artesanal'!K709</f>
        <v>74.87700000000001</v>
      </c>
      <c r="M751" s="478">
        <f>'Merluza común Artesanal'!L709</f>
        <v>0</v>
      </c>
      <c r="N751" s="348" t="str">
        <f>'Merluza común Artesanal'!M709</f>
        <v>-</v>
      </c>
      <c r="O751" s="504">
        <f>Resumen_año!$C$5</f>
        <v>43868</v>
      </c>
      <c r="P751" s="365">
        <v>2019</v>
      </c>
    </row>
    <row r="752" spans="1:16" ht="15.75" customHeight="1">
      <c r="A752" s="371" t="s">
        <v>90</v>
      </c>
      <c r="B752" s="371" t="s">
        <v>91</v>
      </c>
      <c r="C752" s="371" t="s">
        <v>114</v>
      </c>
      <c r="D752" s="371" t="s">
        <v>107</v>
      </c>
      <c r="E752" s="365" t="str">
        <f>+'Merluza común Artesanal'!E707</f>
        <v>ASOCIACIÓN GREMIAL DE PESCADORES ARTESANALES DE SAN VICENTE - TALCAHUANO RAG 18-8</v>
      </c>
      <c r="F752" s="371" t="s">
        <v>94</v>
      </c>
      <c r="G752" s="371" t="s">
        <v>98</v>
      </c>
      <c r="H752" s="374">
        <f>'Merluza común Artesanal'!N707</f>
        <v>74.87700000000001</v>
      </c>
      <c r="I752" s="374">
        <f>'Merluza común Artesanal'!O707</f>
        <v>0</v>
      </c>
      <c r="J752" s="374">
        <f>'Merluza común Artesanal'!P707</f>
        <v>74.87700000000001</v>
      </c>
      <c r="K752" s="374">
        <f>'Merluza común Artesanal'!Q707</f>
        <v>0</v>
      </c>
      <c r="L752" s="374">
        <f>'Merluza común Artesanal'!R707</f>
        <v>74.87700000000001</v>
      </c>
      <c r="M752" s="478">
        <f>'Merluza común Artesanal'!S707</f>
        <v>0</v>
      </c>
      <c r="N752" s="348" t="s">
        <v>262</v>
      </c>
      <c r="O752" s="504">
        <f>Resumen_año!$C$5</f>
        <v>43868</v>
      </c>
      <c r="P752" s="365">
        <v>2019</v>
      </c>
    </row>
    <row r="753" spans="1:16" ht="15.75" customHeight="1">
      <c r="A753" s="371" t="s">
        <v>90</v>
      </c>
      <c r="B753" s="371" t="s">
        <v>91</v>
      </c>
      <c r="C753" s="371" t="s">
        <v>114</v>
      </c>
      <c r="D753" s="371" t="s">
        <v>107</v>
      </c>
      <c r="E753" s="365" t="str">
        <f>+'Merluza común Artesanal'!E710</f>
        <v>STI PESCADORES ARMADORES ARTESANALES DE EMBARCACIONES MENORES DE LA CALETA DE TUMBES SIPEAREM RSU 08.05.0569</v>
      </c>
      <c r="F753" s="371" t="s">
        <v>94</v>
      </c>
      <c r="G753" s="371" t="s">
        <v>94</v>
      </c>
      <c r="H753" s="374">
        <f>'Merluza común Artesanal'!G710</f>
        <v>13.417999999999999</v>
      </c>
      <c r="I753" s="374">
        <f>'Merluza común Artesanal'!H710</f>
        <v>0</v>
      </c>
      <c r="J753" s="374">
        <f>'Merluza común Artesanal'!I710</f>
        <v>13.417999999999999</v>
      </c>
      <c r="K753" s="374">
        <f>'Merluza común Artesanal'!J710</f>
        <v>0.42</v>
      </c>
      <c r="L753" s="374">
        <f>'Merluza común Artesanal'!K710</f>
        <v>12.997999999999999</v>
      </c>
      <c r="M753" s="478">
        <f>'Merluza común Artesanal'!L710</f>
        <v>0</v>
      </c>
      <c r="N753" s="348" t="str">
        <f>'Merluza común Artesanal'!M710</f>
        <v>-</v>
      </c>
      <c r="O753" s="504">
        <f>Resumen_año!$C$5</f>
        <v>43868</v>
      </c>
      <c r="P753" s="365">
        <v>2019</v>
      </c>
    </row>
    <row r="754" spans="1:16" ht="15.75" customHeight="1">
      <c r="A754" s="371" t="s">
        <v>90</v>
      </c>
      <c r="B754" s="371" t="s">
        <v>91</v>
      </c>
      <c r="C754" s="371" t="s">
        <v>114</v>
      </c>
      <c r="D754" s="371" t="s">
        <v>107</v>
      </c>
      <c r="E754" s="365" t="str">
        <f>+'Merluza común Artesanal'!E710</f>
        <v>STI PESCADORES ARMADORES ARTESANALES DE EMBARCACIONES MENORES DE LA CALETA DE TUMBES SIPEAREM RSU 08.05.0569</v>
      </c>
      <c r="F754" s="371" t="s">
        <v>95</v>
      </c>
      <c r="G754" s="371" t="s">
        <v>96</v>
      </c>
      <c r="H754" s="374">
        <f>'Merluza común Artesanal'!G711</f>
        <v>62.82</v>
      </c>
      <c r="I754" s="374">
        <f>'Merluza común Artesanal'!H711</f>
        <v>0</v>
      </c>
      <c r="J754" s="374">
        <f>'Merluza común Artesanal'!I711</f>
        <v>75.817999999999998</v>
      </c>
      <c r="K754" s="374">
        <f>'Merluza común Artesanal'!J711</f>
        <v>0</v>
      </c>
      <c r="L754" s="374">
        <f>'Merluza común Artesanal'!K711</f>
        <v>75.817999999999998</v>
      </c>
      <c r="M754" s="478">
        <f>'Merluza común Artesanal'!L711</f>
        <v>0</v>
      </c>
      <c r="N754" s="348" t="str">
        <f>'Merluza común Artesanal'!M711</f>
        <v>-</v>
      </c>
      <c r="O754" s="504">
        <f>Resumen_año!$C$5</f>
        <v>43868</v>
      </c>
      <c r="P754" s="365">
        <v>2019</v>
      </c>
    </row>
    <row r="755" spans="1:16" ht="15.75" customHeight="1">
      <c r="A755" s="371" t="s">
        <v>90</v>
      </c>
      <c r="B755" s="371" t="s">
        <v>91</v>
      </c>
      <c r="C755" s="371" t="s">
        <v>114</v>
      </c>
      <c r="D755" s="371" t="s">
        <v>107</v>
      </c>
      <c r="E755" s="365" t="str">
        <f>+'Merluza común Artesanal'!E710</f>
        <v>STI PESCADORES ARMADORES ARTESANALES DE EMBARCACIONES MENORES DE LA CALETA DE TUMBES SIPEAREM RSU 08.05.0569</v>
      </c>
      <c r="F755" s="371" t="s">
        <v>97</v>
      </c>
      <c r="G755" s="371" t="s">
        <v>98</v>
      </c>
      <c r="H755" s="374">
        <f>'Merluza común Artesanal'!G712</f>
        <v>76.238</v>
      </c>
      <c r="I755" s="374">
        <f>'Merluza común Artesanal'!H712</f>
        <v>0</v>
      </c>
      <c r="J755" s="374">
        <f>'Merluza común Artesanal'!I712</f>
        <v>152.05599999999998</v>
      </c>
      <c r="K755" s="374">
        <f>'Merluza común Artesanal'!J712</f>
        <v>0</v>
      </c>
      <c r="L755" s="374">
        <f>'Merluza común Artesanal'!K712</f>
        <v>152.05599999999998</v>
      </c>
      <c r="M755" s="478">
        <f>'Merluza común Artesanal'!L712</f>
        <v>0</v>
      </c>
      <c r="N755" s="348" t="str">
        <f>'Merluza común Artesanal'!M712</f>
        <v>-</v>
      </c>
      <c r="O755" s="504">
        <f>Resumen_año!$C$5</f>
        <v>43868</v>
      </c>
      <c r="P755" s="365">
        <v>2019</v>
      </c>
    </row>
    <row r="756" spans="1:16" ht="15.75" customHeight="1">
      <c r="A756" s="371" t="s">
        <v>90</v>
      </c>
      <c r="B756" s="371" t="s">
        <v>91</v>
      </c>
      <c r="C756" s="371" t="s">
        <v>114</v>
      </c>
      <c r="D756" s="371" t="s">
        <v>107</v>
      </c>
      <c r="E756" s="365" t="str">
        <f>+'Merluza común Artesanal'!E710</f>
        <v>STI PESCADORES ARMADORES ARTESANALES DE EMBARCACIONES MENORES DE LA CALETA DE TUMBES SIPEAREM RSU 08.05.0569</v>
      </c>
      <c r="F756" s="371" t="s">
        <v>94</v>
      </c>
      <c r="G756" s="371" t="s">
        <v>98</v>
      </c>
      <c r="H756" s="374">
        <f>'Merluza común Artesanal'!N710</f>
        <v>152.476</v>
      </c>
      <c r="I756" s="374">
        <f>'Merluza común Artesanal'!O710</f>
        <v>0</v>
      </c>
      <c r="J756" s="374">
        <f>'Merluza común Artesanal'!P710</f>
        <v>152.476</v>
      </c>
      <c r="K756" s="374">
        <f>'Merluza común Artesanal'!Q710</f>
        <v>0.42</v>
      </c>
      <c r="L756" s="374">
        <f>'Merluza común Artesanal'!R710</f>
        <v>152.05600000000001</v>
      </c>
      <c r="M756" s="478">
        <f>'Merluza común Artesanal'!S710</f>
        <v>2.7545318607518558E-3</v>
      </c>
      <c r="N756" s="348" t="s">
        <v>262</v>
      </c>
      <c r="O756" s="504">
        <f>Resumen_año!$C$5</f>
        <v>43868</v>
      </c>
      <c r="P756" s="365">
        <v>2019</v>
      </c>
    </row>
    <row r="757" spans="1:16" ht="15.75" customHeight="1">
      <c r="A757" s="371" t="s">
        <v>90</v>
      </c>
      <c r="B757" s="371" t="s">
        <v>91</v>
      </c>
      <c r="C757" s="371" t="s">
        <v>114</v>
      </c>
      <c r="D757" s="371" t="s">
        <v>107</v>
      </c>
      <c r="E757" s="365" t="str">
        <f>+'Merluza común Artesanal'!E713</f>
        <v>STI PESCADORES ARMADORES ARTESANALES BUZOS ACUICULTORES Y  RAMOS AFINES DE LA PESCA ARTESANAL DE TALCAHUANO SIPEARTAL RSU 08.05.0487</v>
      </c>
      <c r="F757" s="371" t="s">
        <v>94</v>
      </c>
      <c r="G757" s="371" t="s">
        <v>94</v>
      </c>
      <c r="H757" s="374">
        <f>'Merluza común Artesanal'!G713</f>
        <v>2.8090000000000002</v>
      </c>
      <c r="I757" s="374">
        <f>'Merluza común Artesanal'!H713</f>
        <v>0</v>
      </c>
      <c r="J757" s="374">
        <f>'Merluza común Artesanal'!I713</f>
        <v>2.8090000000000002</v>
      </c>
      <c r="K757" s="374">
        <f>'Merluza común Artesanal'!J713</f>
        <v>0</v>
      </c>
      <c r="L757" s="374">
        <f>'Merluza común Artesanal'!K713</f>
        <v>2.8090000000000002</v>
      </c>
      <c r="M757" s="478">
        <f>'Merluza común Artesanal'!L713</f>
        <v>0</v>
      </c>
      <c r="N757" s="348" t="str">
        <f>'Merluza común Artesanal'!M713</f>
        <v>-</v>
      </c>
      <c r="O757" s="504">
        <f>Resumen_año!$C$5</f>
        <v>43868</v>
      </c>
      <c r="P757" s="365">
        <v>2019</v>
      </c>
    </row>
    <row r="758" spans="1:16" ht="15.75" customHeight="1">
      <c r="A758" s="371" t="s">
        <v>90</v>
      </c>
      <c r="B758" s="371" t="s">
        <v>91</v>
      </c>
      <c r="C758" s="371" t="s">
        <v>114</v>
      </c>
      <c r="D758" s="371" t="s">
        <v>107</v>
      </c>
      <c r="E758" s="365" t="str">
        <f>+'Merluza común Artesanal'!E713</f>
        <v>STI PESCADORES ARMADORES ARTESANALES BUZOS ACUICULTORES Y  RAMOS AFINES DE LA PESCA ARTESANAL DE TALCAHUANO SIPEARTAL RSU 08.05.0487</v>
      </c>
      <c r="F758" s="371" t="s">
        <v>95</v>
      </c>
      <c r="G758" s="371" t="s">
        <v>96</v>
      </c>
      <c r="H758" s="374">
        <f>'Merluza común Artesanal'!G714</f>
        <v>13.15</v>
      </c>
      <c r="I758" s="374">
        <f>'Merluza común Artesanal'!H714</f>
        <v>0</v>
      </c>
      <c r="J758" s="374">
        <f>'Merluza común Artesanal'!I714</f>
        <v>15.959</v>
      </c>
      <c r="K758" s="374">
        <f>'Merluza común Artesanal'!J714</f>
        <v>0</v>
      </c>
      <c r="L758" s="374">
        <f>'Merluza común Artesanal'!K714</f>
        <v>15.959</v>
      </c>
      <c r="M758" s="478">
        <f>'Merluza común Artesanal'!L714</f>
        <v>0</v>
      </c>
      <c r="N758" s="348" t="str">
        <f>'Merluza común Artesanal'!M714</f>
        <v>-</v>
      </c>
      <c r="O758" s="504">
        <f>Resumen_año!$C$5</f>
        <v>43868</v>
      </c>
      <c r="P758" s="365">
        <v>2019</v>
      </c>
    </row>
    <row r="759" spans="1:16" ht="15.75" customHeight="1">
      <c r="A759" s="371" t="s">
        <v>90</v>
      </c>
      <c r="B759" s="371" t="s">
        <v>91</v>
      </c>
      <c r="C759" s="371" t="s">
        <v>114</v>
      </c>
      <c r="D759" s="371" t="s">
        <v>107</v>
      </c>
      <c r="E759" s="365" t="str">
        <f>+'Merluza común Artesanal'!E713</f>
        <v>STI PESCADORES ARMADORES ARTESANALES BUZOS ACUICULTORES Y  RAMOS AFINES DE LA PESCA ARTESANAL DE TALCAHUANO SIPEARTAL RSU 08.05.0487</v>
      </c>
      <c r="F759" s="371" t="s">
        <v>97</v>
      </c>
      <c r="G759" s="371" t="s">
        <v>98</v>
      </c>
      <c r="H759" s="374">
        <f>'Merluza común Artesanal'!G715</f>
        <v>15.959</v>
      </c>
      <c r="I759" s="374">
        <f>'Merluza común Artesanal'!H715</f>
        <v>0</v>
      </c>
      <c r="J759" s="374">
        <f>'Merluza común Artesanal'!I715</f>
        <v>31.917999999999999</v>
      </c>
      <c r="K759" s="374">
        <f>'Merluza común Artesanal'!J715</f>
        <v>0</v>
      </c>
      <c r="L759" s="374">
        <f>'Merluza común Artesanal'!K715</f>
        <v>31.917999999999999</v>
      </c>
      <c r="M759" s="478">
        <f>'Merluza común Artesanal'!L715</f>
        <v>0</v>
      </c>
      <c r="N759" s="348" t="str">
        <f>'Merluza común Artesanal'!M715</f>
        <v>-</v>
      </c>
      <c r="O759" s="504">
        <f>Resumen_año!$C$5</f>
        <v>43868</v>
      </c>
      <c r="P759" s="365">
        <v>2019</v>
      </c>
    </row>
    <row r="760" spans="1:16" ht="15.75" customHeight="1">
      <c r="A760" s="371" t="s">
        <v>90</v>
      </c>
      <c r="B760" s="371" t="s">
        <v>91</v>
      </c>
      <c r="C760" s="371" t="s">
        <v>114</v>
      </c>
      <c r="D760" s="371" t="s">
        <v>107</v>
      </c>
      <c r="E760" s="365" t="str">
        <f>+'Merluza común Artesanal'!E713</f>
        <v>STI PESCADORES ARMADORES ARTESANALES BUZOS ACUICULTORES Y  RAMOS AFINES DE LA PESCA ARTESANAL DE TALCAHUANO SIPEARTAL RSU 08.05.0487</v>
      </c>
      <c r="F760" s="371" t="s">
        <v>94</v>
      </c>
      <c r="G760" s="371" t="s">
        <v>98</v>
      </c>
      <c r="H760" s="374">
        <f>'Merluza común Artesanal'!N713</f>
        <v>31.917999999999999</v>
      </c>
      <c r="I760" s="374">
        <f>'Merluza común Artesanal'!O713</f>
        <v>0</v>
      </c>
      <c r="J760" s="374">
        <f>'Merluza común Artesanal'!P713</f>
        <v>31.917999999999999</v>
      </c>
      <c r="K760" s="374">
        <f>'Merluza común Artesanal'!Q713</f>
        <v>0</v>
      </c>
      <c r="L760" s="374">
        <f>'Merluza común Artesanal'!R713</f>
        <v>31.917999999999999</v>
      </c>
      <c r="M760" s="478">
        <f>'Merluza común Artesanal'!S713</f>
        <v>0</v>
      </c>
      <c r="N760" s="348" t="s">
        <v>262</v>
      </c>
      <c r="O760" s="504">
        <f>Resumen_año!$C$5</f>
        <v>43868</v>
      </c>
      <c r="P760" s="365">
        <v>2019</v>
      </c>
    </row>
    <row r="761" spans="1:16" ht="15.75" customHeight="1">
      <c r="A761" s="371" t="s">
        <v>90</v>
      </c>
      <c r="B761" s="371" t="s">
        <v>91</v>
      </c>
      <c r="C761" s="371" t="s">
        <v>114</v>
      </c>
      <c r="D761" s="371" t="s">
        <v>107</v>
      </c>
      <c r="E761" s="365" t="str">
        <f>+'Merluza común Artesanal'!E716</f>
        <v>STI DE BUZOS, AYUDANTES DE BUZO, PESCADORES ARTESANALES ALGUERAS Y ACTIVIDADES CONEXAS DE LAS CALETAS TOMÉ Y QUICHIUTO RSU 08.06.0043</v>
      </c>
      <c r="F761" s="371" t="s">
        <v>94</v>
      </c>
      <c r="G761" s="371" t="s">
        <v>94</v>
      </c>
      <c r="H761" s="374">
        <f>'Merluza común Artesanal'!G716</f>
        <v>1.639</v>
      </c>
      <c r="I761" s="374">
        <f>'Merluza común Artesanal'!H716</f>
        <v>0</v>
      </c>
      <c r="J761" s="374">
        <f>'Merluza común Artesanal'!I716</f>
        <v>1.639</v>
      </c>
      <c r="K761" s="374">
        <f>'Merluza común Artesanal'!J716</f>
        <v>0</v>
      </c>
      <c r="L761" s="374">
        <f>'Merluza común Artesanal'!K716</f>
        <v>1.639</v>
      </c>
      <c r="M761" s="478">
        <f>'Merluza común Artesanal'!L716</f>
        <v>0</v>
      </c>
      <c r="N761" s="348" t="str">
        <f>'Merluza común Artesanal'!M716</f>
        <v>-</v>
      </c>
      <c r="O761" s="504">
        <f>Resumen_año!$C$5</f>
        <v>43868</v>
      </c>
      <c r="P761" s="365">
        <v>2019</v>
      </c>
    </row>
    <row r="762" spans="1:16" ht="15.75" customHeight="1">
      <c r="A762" s="371" t="s">
        <v>90</v>
      </c>
      <c r="B762" s="371" t="s">
        <v>91</v>
      </c>
      <c r="C762" s="371" t="s">
        <v>114</v>
      </c>
      <c r="D762" s="371" t="s">
        <v>107</v>
      </c>
      <c r="E762" s="365" t="str">
        <f>+'Merluza común Artesanal'!E716</f>
        <v>STI DE BUZOS, AYUDANTES DE BUZO, PESCADORES ARTESANALES ALGUERAS Y ACTIVIDADES CONEXAS DE LAS CALETAS TOMÉ Y QUICHIUTO RSU 08.06.0043</v>
      </c>
      <c r="F762" s="371" t="s">
        <v>95</v>
      </c>
      <c r="G762" s="371" t="s">
        <v>96</v>
      </c>
      <c r="H762" s="374">
        <f>'Merluza común Artesanal'!G717</f>
        <v>7.6740000000000004</v>
      </c>
      <c r="I762" s="374">
        <f>'Merluza común Artesanal'!H717</f>
        <v>0</v>
      </c>
      <c r="J762" s="374">
        <f>'Merluza común Artesanal'!I717</f>
        <v>9.3130000000000006</v>
      </c>
      <c r="K762" s="374">
        <f>'Merluza común Artesanal'!J717</f>
        <v>0</v>
      </c>
      <c r="L762" s="374">
        <f>'Merluza común Artesanal'!K717</f>
        <v>9.3130000000000006</v>
      </c>
      <c r="M762" s="478">
        <f>'Merluza común Artesanal'!L717</f>
        <v>0</v>
      </c>
      <c r="N762" s="348" t="str">
        <f>'Merluza común Artesanal'!M717</f>
        <v>-</v>
      </c>
      <c r="O762" s="504">
        <f>Resumen_año!$C$5</f>
        <v>43868</v>
      </c>
      <c r="P762" s="365">
        <v>2019</v>
      </c>
    </row>
    <row r="763" spans="1:16" ht="15.75" customHeight="1">
      <c r="A763" s="371" t="s">
        <v>90</v>
      </c>
      <c r="B763" s="371" t="s">
        <v>91</v>
      </c>
      <c r="C763" s="371" t="s">
        <v>114</v>
      </c>
      <c r="D763" s="371" t="s">
        <v>107</v>
      </c>
      <c r="E763" s="365" t="str">
        <f>+'Merluza común Artesanal'!E716</f>
        <v>STI DE BUZOS, AYUDANTES DE BUZO, PESCADORES ARTESANALES ALGUERAS Y ACTIVIDADES CONEXAS DE LAS CALETAS TOMÉ Y QUICHIUTO RSU 08.06.0043</v>
      </c>
      <c r="F763" s="371" t="s">
        <v>97</v>
      </c>
      <c r="G763" s="371" t="s">
        <v>98</v>
      </c>
      <c r="H763" s="374">
        <f>'Merluza común Artesanal'!G718</f>
        <v>9.3130000000000006</v>
      </c>
      <c r="I763" s="374">
        <f>'Merluza común Artesanal'!H718</f>
        <v>0</v>
      </c>
      <c r="J763" s="374">
        <f>'Merluza común Artesanal'!I718</f>
        <v>18.626000000000001</v>
      </c>
      <c r="K763" s="374">
        <f>'Merluza común Artesanal'!J718</f>
        <v>0</v>
      </c>
      <c r="L763" s="374">
        <f>'Merluza común Artesanal'!K718</f>
        <v>18.626000000000001</v>
      </c>
      <c r="M763" s="478">
        <f>'Merluza común Artesanal'!L718</f>
        <v>0</v>
      </c>
      <c r="N763" s="348" t="str">
        <f>'Merluza común Artesanal'!M718</f>
        <v>-</v>
      </c>
      <c r="O763" s="504">
        <f>Resumen_año!$C$5</f>
        <v>43868</v>
      </c>
      <c r="P763" s="365">
        <v>2019</v>
      </c>
    </row>
    <row r="764" spans="1:16" ht="15.75" customHeight="1">
      <c r="A764" s="371" t="s">
        <v>90</v>
      </c>
      <c r="B764" s="371" t="s">
        <v>91</v>
      </c>
      <c r="C764" s="371" t="s">
        <v>114</v>
      </c>
      <c r="D764" s="371" t="s">
        <v>107</v>
      </c>
      <c r="E764" s="365" t="str">
        <f>+'Merluza común Artesanal'!E716</f>
        <v>STI DE BUZOS, AYUDANTES DE BUZO, PESCADORES ARTESANALES ALGUERAS Y ACTIVIDADES CONEXAS DE LAS CALETAS TOMÉ Y QUICHIUTO RSU 08.06.0043</v>
      </c>
      <c r="F764" s="371" t="s">
        <v>94</v>
      </c>
      <c r="G764" s="371" t="s">
        <v>98</v>
      </c>
      <c r="H764" s="374">
        <f>'Merluza común Artesanal'!N716</f>
        <v>18.626000000000001</v>
      </c>
      <c r="I764" s="374">
        <f>'Merluza común Artesanal'!O716</f>
        <v>0</v>
      </c>
      <c r="J764" s="374">
        <f>'Merluza común Artesanal'!P716</f>
        <v>18.626000000000001</v>
      </c>
      <c r="K764" s="374">
        <f>'Merluza común Artesanal'!Q716</f>
        <v>0</v>
      </c>
      <c r="L764" s="374">
        <f>'Merluza común Artesanal'!R716</f>
        <v>18.626000000000001</v>
      </c>
      <c r="M764" s="478">
        <f>'Merluza común Artesanal'!S716</f>
        <v>0</v>
      </c>
      <c r="N764" s="348" t="s">
        <v>262</v>
      </c>
      <c r="O764" s="504">
        <f>Resumen_año!$C$5</f>
        <v>43868</v>
      </c>
      <c r="P764" s="365">
        <v>2019</v>
      </c>
    </row>
    <row r="765" spans="1:16" ht="15.75" customHeight="1">
      <c r="A765" s="371" t="s">
        <v>90</v>
      </c>
      <c r="B765" s="371" t="s">
        <v>91</v>
      </c>
      <c r="C765" s="371" t="s">
        <v>114</v>
      </c>
      <c r="D765" s="371" t="s">
        <v>107</v>
      </c>
      <c r="E765" s="365" t="str">
        <f>+'Merluza común Artesanal'!E719</f>
        <v>STI BUZOS MARISCADORES ALGUEROS PESCADORES Y ACTIVIDADES CONEXAS DE LA CALETA COCHOLGUE RSU 08.06.0042</v>
      </c>
      <c r="F765" s="371" t="s">
        <v>94</v>
      </c>
      <c r="G765" s="371" t="s">
        <v>94</v>
      </c>
      <c r="H765" s="374">
        <f>'Merluza común Artesanal'!G719</f>
        <v>0.21</v>
      </c>
      <c r="I765" s="374">
        <f>'Merluza común Artesanal'!H719</f>
        <v>0</v>
      </c>
      <c r="J765" s="374">
        <f>'Merluza común Artesanal'!I719</f>
        <v>0.21</v>
      </c>
      <c r="K765" s="374">
        <f>'Merluza común Artesanal'!J719</f>
        <v>0</v>
      </c>
      <c r="L765" s="374">
        <f>'Merluza común Artesanal'!K719</f>
        <v>0.21</v>
      </c>
      <c r="M765" s="478">
        <f>'Merluza común Artesanal'!L719</f>
        <v>0</v>
      </c>
      <c r="N765" s="348" t="str">
        <f>'Merluza común Artesanal'!M719</f>
        <v>-</v>
      </c>
      <c r="O765" s="504">
        <f>Resumen_año!$C$5</f>
        <v>43868</v>
      </c>
      <c r="P765" s="365">
        <v>2019</v>
      </c>
    </row>
    <row r="766" spans="1:16" ht="15.75" customHeight="1">
      <c r="A766" s="371" t="s">
        <v>90</v>
      </c>
      <c r="B766" s="371" t="s">
        <v>91</v>
      </c>
      <c r="C766" s="371" t="s">
        <v>114</v>
      </c>
      <c r="D766" s="371" t="s">
        <v>107</v>
      </c>
      <c r="E766" s="365" t="str">
        <f>+'Merluza común Artesanal'!E719</f>
        <v>STI BUZOS MARISCADORES ALGUEROS PESCADORES Y ACTIVIDADES CONEXAS DE LA CALETA COCHOLGUE RSU 08.06.0042</v>
      </c>
      <c r="F766" s="371" t="s">
        <v>95</v>
      </c>
      <c r="G766" s="371" t="s">
        <v>96</v>
      </c>
      <c r="H766" s="374">
        <f>'Merluza común Artesanal'!G720</f>
        <v>0.98099999999999998</v>
      </c>
      <c r="I766" s="374">
        <f>'Merluza común Artesanal'!H720</f>
        <v>0</v>
      </c>
      <c r="J766" s="374">
        <f>'Merluza común Artesanal'!I720</f>
        <v>1.1910000000000001</v>
      </c>
      <c r="K766" s="374">
        <f>'Merluza común Artesanal'!J720</f>
        <v>0</v>
      </c>
      <c r="L766" s="374">
        <f>'Merluza común Artesanal'!K720</f>
        <v>1.1910000000000001</v>
      </c>
      <c r="M766" s="478">
        <f>'Merluza común Artesanal'!L720</f>
        <v>0</v>
      </c>
      <c r="N766" s="348" t="str">
        <f>'Merluza común Artesanal'!M720</f>
        <v>-</v>
      </c>
      <c r="O766" s="504">
        <f>Resumen_año!$C$5</f>
        <v>43868</v>
      </c>
      <c r="P766" s="365">
        <v>2019</v>
      </c>
    </row>
    <row r="767" spans="1:16" ht="15.75" customHeight="1">
      <c r="A767" s="371" t="s">
        <v>90</v>
      </c>
      <c r="B767" s="371" t="s">
        <v>91</v>
      </c>
      <c r="C767" s="371" t="s">
        <v>114</v>
      </c>
      <c r="D767" s="371" t="s">
        <v>107</v>
      </c>
      <c r="E767" s="365" t="str">
        <f>+'Merluza común Artesanal'!E719</f>
        <v>STI BUZOS MARISCADORES ALGUEROS PESCADORES Y ACTIVIDADES CONEXAS DE LA CALETA COCHOLGUE RSU 08.06.0042</v>
      </c>
      <c r="F767" s="371" t="s">
        <v>97</v>
      </c>
      <c r="G767" s="371" t="s">
        <v>98</v>
      </c>
      <c r="H767" s="374">
        <f>'Merluza común Artesanal'!G721</f>
        <v>1.19</v>
      </c>
      <c r="I767" s="374">
        <f>'Merluza común Artesanal'!H721</f>
        <v>0</v>
      </c>
      <c r="J767" s="374">
        <f>'Merluza común Artesanal'!I721</f>
        <v>2.3810000000000002</v>
      </c>
      <c r="K767" s="374">
        <f>'Merluza común Artesanal'!J721</f>
        <v>0</v>
      </c>
      <c r="L767" s="374">
        <f>'Merluza común Artesanal'!K721</f>
        <v>2.3810000000000002</v>
      </c>
      <c r="M767" s="478">
        <f>'Merluza común Artesanal'!L721</f>
        <v>0</v>
      </c>
      <c r="N767" s="348" t="str">
        <f>'Merluza común Artesanal'!M721</f>
        <v>-</v>
      </c>
      <c r="O767" s="504">
        <f>Resumen_año!$C$5</f>
        <v>43868</v>
      </c>
      <c r="P767" s="365">
        <v>2019</v>
      </c>
    </row>
    <row r="768" spans="1:16" ht="15.75" customHeight="1">
      <c r="A768" s="371" t="s">
        <v>90</v>
      </c>
      <c r="B768" s="371" t="s">
        <v>91</v>
      </c>
      <c r="C768" s="371" t="s">
        <v>114</v>
      </c>
      <c r="D768" s="371" t="s">
        <v>107</v>
      </c>
      <c r="E768" s="365" t="str">
        <f>+'Merluza común Artesanal'!E719</f>
        <v>STI BUZOS MARISCADORES ALGUEROS PESCADORES Y ACTIVIDADES CONEXAS DE LA CALETA COCHOLGUE RSU 08.06.0042</v>
      </c>
      <c r="F768" s="371" t="s">
        <v>94</v>
      </c>
      <c r="G768" s="371" t="s">
        <v>98</v>
      </c>
      <c r="H768" s="374">
        <f>'Merluza común Artesanal'!N719</f>
        <v>2.3810000000000002</v>
      </c>
      <c r="I768" s="374">
        <f>'Merluza común Artesanal'!O719</f>
        <v>0</v>
      </c>
      <c r="J768" s="374">
        <f>'Merluza común Artesanal'!P719</f>
        <v>2.3810000000000002</v>
      </c>
      <c r="K768" s="374">
        <f>'Merluza común Artesanal'!Q719</f>
        <v>0</v>
      </c>
      <c r="L768" s="374">
        <f>'Merluza común Artesanal'!R719</f>
        <v>2.3810000000000002</v>
      </c>
      <c r="M768" s="478">
        <f>'Merluza común Artesanal'!S719</f>
        <v>0</v>
      </c>
      <c r="N768" s="348" t="s">
        <v>262</v>
      </c>
      <c r="O768" s="504">
        <f>Resumen_año!$C$5</f>
        <v>43868</v>
      </c>
      <c r="P768" s="365">
        <v>2019</v>
      </c>
    </row>
    <row r="769" spans="1:16" ht="15.75" customHeight="1">
      <c r="A769" s="371" t="s">
        <v>90</v>
      </c>
      <c r="B769" s="371" t="s">
        <v>91</v>
      </c>
      <c r="C769" s="371" t="s">
        <v>114</v>
      </c>
      <c r="D769" s="371" t="s">
        <v>107</v>
      </c>
      <c r="E769" s="365" t="str">
        <f>+'Merluza común Artesanal'!E722</f>
        <v>STI ARMADORES PESCADORES ARTESANALES ALGUEROS Y RAMOS AFINES MEDITERRÁNEO RSU 08.05.0605</v>
      </c>
      <c r="F769" s="371" t="s">
        <v>94</v>
      </c>
      <c r="G769" s="371" t="s">
        <v>94</v>
      </c>
      <c r="H769" s="374">
        <f>'Merluza común Artesanal'!G722</f>
        <v>0.79500000000000004</v>
      </c>
      <c r="I769" s="374">
        <f>'Merluza común Artesanal'!H722</f>
        <v>0</v>
      </c>
      <c r="J769" s="374">
        <f>'Merluza común Artesanal'!I722</f>
        <v>0.79500000000000004</v>
      </c>
      <c r="K769" s="374">
        <f>'Merluza común Artesanal'!J722</f>
        <v>0</v>
      </c>
      <c r="L769" s="374">
        <f>'Merluza común Artesanal'!K722</f>
        <v>0.79500000000000004</v>
      </c>
      <c r="M769" s="478">
        <f>'Merluza común Artesanal'!L722</f>
        <v>0</v>
      </c>
      <c r="N769" s="348" t="str">
        <f>'Merluza común Artesanal'!M722</f>
        <v>-</v>
      </c>
      <c r="O769" s="504">
        <f>Resumen_año!$C$5</f>
        <v>43868</v>
      </c>
      <c r="P769" s="365">
        <v>2019</v>
      </c>
    </row>
    <row r="770" spans="1:16" ht="15.75" customHeight="1">
      <c r="A770" s="371" t="s">
        <v>90</v>
      </c>
      <c r="B770" s="371" t="s">
        <v>91</v>
      </c>
      <c r="C770" s="371" t="s">
        <v>114</v>
      </c>
      <c r="D770" s="371" t="s">
        <v>107</v>
      </c>
      <c r="E770" s="365" t="str">
        <f>+'Merluza común Artesanal'!E722</f>
        <v>STI ARMADORES PESCADORES ARTESANALES ALGUEROS Y RAMOS AFINES MEDITERRÁNEO RSU 08.05.0605</v>
      </c>
      <c r="F770" s="371" t="s">
        <v>95</v>
      </c>
      <c r="G770" s="371" t="s">
        <v>96</v>
      </c>
      <c r="H770" s="374">
        <f>'Merluza común Artesanal'!G723</f>
        <v>3.72</v>
      </c>
      <c r="I770" s="374">
        <f>'Merluza común Artesanal'!H723</f>
        <v>0</v>
      </c>
      <c r="J770" s="374">
        <f>'Merluza común Artesanal'!I723</f>
        <v>4.5150000000000006</v>
      </c>
      <c r="K770" s="374">
        <f>'Merluza común Artesanal'!J723</f>
        <v>0</v>
      </c>
      <c r="L770" s="374">
        <f>'Merluza común Artesanal'!K723</f>
        <v>4.5150000000000006</v>
      </c>
      <c r="M770" s="478">
        <f>'Merluza común Artesanal'!L723</f>
        <v>0</v>
      </c>
      <c r="N770" s="348" t="str">
        <f>'Merluza común Artesanal'!M723</f>
        <v>-</v>
      </c>
      <c r="O770" s="504">
        <f>Resumen_año!$C$5</f>
        <v>43868</v>
      </c>
      <c r="P770" s="365">
        <v>2019</v>
      </c>
    </row>
    <row r="771" spans="1:16" ht="15.75" customHeight="1">
      <c r="A771" s="371" t="s">
        <v>90</v>
      </c>
      <c r="B771" s="371" t="s">
        <v>91</v>
      </c>
      <c r="C771" s="371" t="s">
        <v>114</v>
      </c>
      <c r="D771" s="371" t="s">
        <v>107</v>
      </c>
      <c r="E771" s="365" t="str">
        <f>+'Merluza común Artesanal'!E722</f>
        <v>STI ARMADORES PESCADORES ARTESANALES ALGUEROS Y RAMOS AFINES MEDITERRÁNEO RSU 08.05.0605</v>
      </c>
      <c r="F771" s="371" t="s">
        <v>97</v>
      </c>
      <c r="G771" s="371" t="s">
        <v>98</v>
      </c>
      <c r="H771" s="374">
        <f>'Merluza común Artesanal'!G724</f>
        <v>4.5149999999999997</v>
      </c>
      <c r="I771" s="374">
        <f>'Merluza común Artesanal'!H724</f>
        <v>0</v>
      </c>
      <c r="J771" s="374">
        <f>'Merluza común Artesanal'!I724</f>
        <v>9.0300000000000011</v>
      </c>
      <c r="K771" s="374">
        <f>'Merluza común Artesanal'!J724</f>
        <v>0</v>
      </c>
      <c r="L771" s="374">
        <f>'Merluza común Artesanal'!K724</f>
        <v>9.0300000000000011</v>
      </c>
      <c r="M771" s="478">
        <f>'Merluza común Artesanal'!L724</f>
        <v>0</v>
      </c>
      <c r="N771" s="348" t="str">
        <f>'Merluza común Artesanal'!M724</f>
        <v>-</v>
      </c>
      <c r="O771" s="504">
        <f>Resumen_año!$C$5</f>
        <v>43868</v>
      </c>
      <c r="P771" s="365">
        <v>2019</v>
      </c>
    </row>
    <row r="772" spans="1:16" ht="15.75" customHeight="1">
      <c r="A772" s="371" t="s">
        <v>90</v>
      </c>
      <c r="B772" s="371" t="s">
        <v>91</v>
      </c>
      <c r="C772" s="371" t="s">
        <v>114</v>
      </c>
      <c r="D772" s="371" t="s">
        <v>107</v>
      </c>
      <c r="E772" s="365" t="str">
        <f>+'Merluza común Artesanal'!E722</f>
        <v>STI ARMADORES PESCADORES ARTESANALES ALGUEROS Y RAMOS AFINES MEDITERRÁNEO RSU 08.05.0605</v>
      </c>
      <c r="F772" s="371" t="s">
        <v>94</v>
      </c>
      <c r="G772" s="371" t="s">
        <v>98</v>
      </c>
      <c r="H772" s="374">
        <f>'Merluza común Artesanal'!N722</f>
        <v>9.0300000000000011</v>
      </c>
      <c r="I772" s="374">
        <f>'Merluza común Artesanal'!O722</f>
        <v>0</v>
      </c>
      <c r="J772" s="374">
        <f>'Merluza común Artesanal'!P722</f>
        <v>9.0300000000000011</v>
      </c>
      <c r="K772" s="374">
        <f>'Merluza común Artesanal'!Q722</f>
        <v>0</v>
      </c>
      <c r="L772" s="374">
        <f>'Merluza común Artesanal'!R722</f>
        <v>9.0300000000000011</v>
      </c>
      <c r="M772" s="478">
        <f>'Merluza común Artesanal'!S722</f>
        <v>0</v>
      </c>
      <c r="N772" s="348" t="s">
        <v>262</v>
      </c>
      <c r="O772" s="504">
        <f>Resumen_año!$C$5</f>
        <v>43868</v>
      </c>
      <c r="P772" s="365">
        <v>2019</v>
      </c>
    </row>
    <row r="773" spans="1:16" ht="15.75" customHeight="1">
      <c r="A773" s="371" t="s">
        <v>90</v>
      </c>
      <c r="B773" s="371" t="s">
        <v>91</v>
      </c>
      <c r="C773" s="371" t="s">
        <v>114</v>
      </c>
      <c r="D773" s="371" t="s">
        <v>107</v>
      </c>
      <c r="E773" s="365" t="str">
        <f>+'Merluza común Artesanal'!E725</f>
        <v>STI PESCA ARTESANAL ARMADORES BUZOS MARISCADORES RECOLECTORES DE ORILLA Y ACTIVIDADES CONEXAS CALETA COBQUECURA RSU 08.02.0176</v>
      </c>
      <c r="F773" s="371" t="s">
        <v>94</v>
      </c>
      <c r="G773" s="371" t="s">
        <v>94</v>
      </c>
      <c r="H773" s="374">
        <f>'Merluza común Artesanal'!G725</f>
        <v>1.7729999999999999</v>
      </c>
      <c r="I773" s="374">
        <f>'Merluza común Artesanal'!H725</f>
        <v>0</v>
      </c>
      <c r="J773" s="374">
        <f>'Merluza común Artesanal'!I725</f>
        <v>1.7729999999999999</v>
      </c>
      <c r="K773" s="374">
        <f>'Merluza común Artesanal'!J725</f>
        <v>1.1000000000000001</v>
      </c>
      <c r="L773" s="374">
        <f>'Merluza común Artesanal'!K725</f>
        <v>0.67299999999999982</v>
      </c>
      <c r="M773" s="478">
        <f>'Merluza común Artesanal'!L725</f>
        <v>0</v>
      </c>
      <c r="N773" s="348" t="str">
        <f>'Merluza común Artesanal'!M725</f>
        <v>-</v>
      </c>
      <c r="O773" s="504">
        <f>Resumen_año!$C$5</f>
        <v>43868</v>
      </c>
      <c r="P773" s="365">
        <v>2019</v>
      </c>
    </row>
    <row r="774" spans="1:16" ht="15.75" customHeight="1">
      <c r="A774" s="371" t="s">
        <v>90</v>
      </c>
      <c r="B774" s="371" t="s">
        <v>91</v>
      </c>
      <c r="C774" s="371" t="s">
        <v>114</v>
      </c>
      <c r="D774" s="371" t="s">
        <v>107</v>
      </c>
      <c r="E774" s="365" t="str">
        <f>+'Merluza común Artesanal'!E725</f>
        <v>STI PESCA ARTESANAL ARMADORES BUZOS MARISCADORES RECOLECTORES DE ORILLA Y ACTIVIDADES CONEXAS CALETA COBQUECURA RSU 08.02.0176</v>
      </c>
      <c r="F774" s="371" t="s">
        <v>95</v>
      </c>
      <c r="G774" s="371" t="s">
        <v>96</v>
      </c>
      <c r="H774" s="374">
        <f>'Merluza común Artesanal'!G726</f>
        <v>8.3000000000000007</v>
      </c>
      <c r="I774" s="374">
        <f>'Merluza común Artesanal'!H726</f>
        <v>0</v>
      </c>
      <c r="J774" s="374">
        <f>'Merluza común Artesanal'!I726</f>
        <v>8.9730000000000008</v>
      </c>
      <c r="K774" s="374">
        <f>'Merluza común Artesanal'!J726</f>
        <v>0</v>
      </c>
      <c r="L774" s="374">
        <f>'Merluza común Artesanal'!K726</f>
        <v>8.9730000000000008</v>
      </c>
      <c r="M774" s="478">
        <f>'Merluza común Artesanal'!L726</f>
        <v>0</v>
      </c>
      <c r="N774" s="361" t="str">
        <f>'Merluza común Artesanal'!M726</f>
        <v>-</v>
      </c>
      <c r="O774" s="504">
        <f>Resumen_año!$C$5</f>
        <v>43868</v>
      </c>
      <c r="P774" s="365">
        <v>2019</v>
      </c>
    </row>
    <row r="775" spans="1:16" ht="15.75" customHeight="1">
      <c r="A775" s="371" t="s">
        <v>90</v>
      </c>
      <c r="B775" s="371" t="s">
        <v>91</v>
      </c>
      <c r="C775" s="371" t="s">
        <v>114</v>
      </c>
      <c r="D775" s="371" t="s">
        <v>107</v>
      </c>
      <c r="E775" s="365" t="str">
        <f>+'Merluza común Artesanal'!E725</f>
        <v>STI PESCA ARTESANAL ARMADORES BUZOS MARISCADORES RECOLECTORES DE ORILLA Y ACTIVIDADES CONEXAS CALETA COBQUECURA RSU 08.02.0176</v>
      </c>
      <c r="F775" s="371" t="s">
        <v>97</v>
      </c>
      <c r="G775" s="371" t="s">
        <v>98</v>
      </c>
      <c r="H775" s="374">
        <f>'Merluza común Artesanal'!G727</f>
        <v>10.073</v>
      </c>
      <c r="I775" s="374">
        <f>'Merluza común Artesanal'!H727</f>
        <v>0</v>
      </c>
      <c r="J775" s="374">
        <f>'Merluza común Artesanal'!I727</f>
        <v>19.045999999999999</v>
      </c>
      <c r="K775" s="374">
        <f>'Merluza común Artesanal'!J727</f>
        <v>0</v>
      </c>
      <c r="L775" s="374">
        <f>'Merluza común Artesanal'!K727</f>
        <v>19.045999999999999</v>
      </c>
      <c r="M775" s="478">
        <f>'Merluza común Artesanal'!L727</f>
        <v>0</v>
      </c>
      <c r="N775" s="348" t="str">
        <f>'Merluza común Artesanal'!M727</f>
        <v>-</v>
      </c>
      <c r="O775" s="504">
        <f>Resumen_año!$C$5</f>
        <v>43868</v>
      </c>
      <c r="P775" s="365">
        <v>2019</v>
      </c>
    </row>
    <row r="776" spans="1:16" ht="15.75" customHeight="1">
      <c r="A776" s="371" t="s">
        <v>90</v>
      </c>
      <c r="B776" s="371" t="s">
        <v>91</v>
      </c>
      <c r="C776" s="371" t="s">
        <v>114</v>
      </c>
      <c r="D776" s="371" t="s">
        <v>107</v>
      </c>
      <c r="E776" s="365" t="str">
        <f>+'Merluza común Artesanal'!E725</f>
        <v>STI PESCA ARTESANAL ARMADORES BUZOS MARISCADORES RECOLECTORES DE ORILLA Y ACTIVIDADES CONEXAS CALETA COBQUECURA RSU 08.02.0176</v>
      </c>
      <c r="F776" s="371" t="s">
        <v>94</v>
      </c>
      <c r="G776" s="371" t="s">
        <v>98</v>
      </c>
      <c r="H776" s="374">
        <f>'Merluza común Artesanal'!N725</f>
        <v>20.146000000000001</v>
      </c>
      <c r="I776" s="374">
        <f>'Merluza común Artesanal'!O725</f>
        <v>0</v>
      </c>
      <c r="J776" s="374">
        <f>'Merluza común Artesanal'!P725</f>
        <v>20.146000000000001</v>
      </c>
      <c r="K776" s="374">
        <f>'Merluza común Artesanal'!Q725</f>
        <v>1.1000000000000001</v>
      </c>
      <c r="L776" s="374">
        <f>'Merluza común Artesanal'!R725</f>
        <v>19.045999999999999</v>
      </c>
      <c r="M776" s="478">
        <f>'Merluza común Artesanal'!S725</f>
        <v>5.4601409709123402E-2</v>
      </c>
      <c r="N776" s="348" t="s">
        <v>262</v>
      </c>
      <c r="O776" s="504">
        <f>Resumen_año!$C$5</f>
        <v>43868</v>
      </c>
      <c r="P776" s="365">
        <v>2019</v>
      </c>
    </row>
    <row r="777" spans="1:16" ht="15.75" customHeight="1">
      <c r="A777" s="371" t="s">
        <v>90</v>
      </c>
      <c r="B777" s="371" t="s">
        <v>91</v>
      </c>
      <c r="C777" s="371" t="s">
        <v>114</v>
      </c>
      <c r="D777" s="371" t="s">
        <v>107</v>
      </c>
      <c r="E777" s="365" t="str">
        <f>+'Merluza común Artesanal'!E728</f>
        <v>STI PESCADORES ARTESANALES Y ALGUEROS VILLARICA-DICHATO RSU 08.06.0055</v>
      </c>
      <c r="F777" s="371" t="s">
        <v>94</v>
      </c>
      <c r="G777" s="371" t="s">
        <v>94</v>
      </c>
      <c r="H777" s="374">
        <f>'Merluza común Artesanal'!G728</f>
        <v>1.323</v>
      </c>
      <c r="I777" s="374">
        <f>'Merluza común Artesanal'!H728</f>
        <v>0</v>
      </c>
      <c r="J777" s="374">
        <f>'Merluza común Artesanal'!I728</f>
        <v>1.323</v>
      </c>
      <c r="K777" s="374">
        <f>'Merluza común Artesanal'!J728</f>
        <v>0</v>
      </c>
      <c r="L777" s="374">
        <f>'Merluza común Artesanal'!K728</f>
        <v>1.323</v>
      </c>
      <c r="M777" s="478">
        <f>'Merluza común Artesanal'!L728</f>
        <v>0</v>
      </c>
      <c r="N777" s="348" t="str">
        <f>'Merluza común Artesanal'!M728</f>
        <v>-</v>
      </c>
      <c r="O777" s="504">
        <f>Resumen_año!$C$5</f>
        <v>43868</v>
      </c>
      <c r="P777" s="365">
        <v>2019</v>
      </c>
    </row>
    <row r="778" spans="1:16" ht="15.75" customHeight="1">
      <c r="A778" s="371" t="s">
        <v>90</v>
      </c>
      <c r="B778" s="371" t="s">
        <v>91</v>
      </c>
      <c r="C778" s="371" t="s">
        <v>114</v>
      </c>
      <c r="D778" s="371" t="s">
        <v>107</v>
      </c>
      <c r="E778" s="365" t="str">
        <f>+'Merluza común Artesanal'!E728</f>
        <v>STI PESCADORES ARTESANALES Y ALGUEROS VILLARICA-DICHATO RSU 08.06.0055</v>
      </c>
      <c r="F778" s="371" t="s">
        <v>95</v>
      </c>
      <c r="G778" s="371" t="s">
        <v>96</v>
      </c>
      <c r="H778" s="374">
        <f>'Merluza común Artesanal'!G729</f>
        <v>6.1950000000000003</v>
      </c>
      <c r="I778" s="374">
        <f>'Merluza común Artesanal'!H729</f>
        <v>0</v>
      </c>
      <c r="J778" s="374">
        <f>'Merluza común Artesanal'!I729</f>
        <v>7.5180000000000007</v>
      </c>
      <c r="K778" s="374">
        <f>'Merluza común Artesanal'!J729</f>
        <v>0</v>
      </c>
      <c r="L778" s="374">
        <f>'Merluza común Artesanal'!K729</f>
        <v>7.5180000000000007</v>
      </c>
      <c r="M778" s="478">
        <f>'Merluza común Artesanal'!L729</f>
        <v>0</v>
      </c>
      <c r="N778" s="348" t="str">
        <f>'Merluza común Artesanal'!M729</f>
        <v>-</v>
      </c>
      <c r="O778" s="504">
        <f>Resumen_año!$C$5</f>
        <v>43868</v>
      </c>
      <c r="P778" s="365">
        <v>2019</v>
      </c>
    </row>
    <row r="779" spans="1:16" ht="15.75" customHeight="1">
      <c r="A779" s="371" t="s">
        <v>90</v>
      </c>
      <c r="B779" s="371" t="s">
        <v>91</v>
      </c>
      <c r="C779" s="371" t="s">
        <v>114</v>
      </c>
      <c r="D779" s="371" t="s">
        <v>107</v>
      </c>
      <c r="E779" s="365" t="str">
        <f>+'Merluza común Artesanal'!E728</f>
        <v>STI PESCADORES ARTESANALES Y ALGUEROS VILLARICA-DICHATO RSU 08.06.0055</v>
      </c>
      <c r="F779" s="371" t="s">
        <v>97</v>
      </c>
      <c r="G779" s="371" t="s">
        <v>98</v>
      </c>
      <c r="H779" s="374">
        <f>'Merluza común Artesanal'!G730</f>
        <v>7.5179999999999998</v>
      </c>
      <c r="I779" s="374">
        <f>'Merluza común Artesanal'!H730</f>
        <v>0</v>
      </c>
      <c r="J779" s="374">
        <f>'Merluza común Artesanal'!I730</f>
        <v>15.036000000000001</v>
      </c>
      <c r="K779" s="374">
        <f>'Merluza común Artesanal'!J730</f>
        <v>0</v>
      </c>
      <c r="L779" s="374">
        <f>'Merluza común Artesanal'!K730</f>
        <v>15.036000000000001</v>
      </c>
      <c r="M779" s="478">
        <f>'Merluza común Artesanal'!L730</f>
        <v>0</v>
      </c>
      <c r="N779" s="348" t="str">
        <f>'Merluza común Artesanal'!M730</f>
        <v>-</v>
      </c>
      <c r="O779" s="504">
        <f>Resumen_año!$C$5</f>
        <v>43868</v>
      </c>
      <c r="P779" s="365">
        <v>2019</v>
      </c>
    </row>
    <row r="780" spans="1:16" ht="15.75" customHeight="1">
      <c r="A780" s="371" t="s">
        <v>90</v>
      </c>
      <c r="B780" s="371" t="s">
        <v>91</v>
      </c>
      <c r="C780" s="371" t="s">
        <v>114</v>
      </c>
      <c r="D780" s="371" t="s">
        <v>107</v>
      </c>
      <c r="E780" s="365" t="str">
        <f>+'Merluza común Artesanal'!E728</f>
        <v>STI PESCADORES ARTESANALES Y ALGUEROS VILLARICA-DICHATO RSU 08.06.0055</v>
      </c>
      <c r="F780" s="371" t="s">
        <v>94</v>
      </c>
      <c r="G780" s="371" t="s">
        <v>98</v>
      </c>
      <c r="H780" s="374">
        <f>'Merluza común Artesanal'!N728</f>
        <v>15.036000000000001</v>
      </c>
      <c r="I780" s="374">
        <f>'Merluza común Artesanal'!O728</f>
        <v>0</v>
      </c>
      <c r="J780" s="374">
        <f>'Merluza común Artesanal'!P728</f>
        <v>15.036000000000001</v>
      </c>
      <c r="K780" s="374">
        <f>'Merluza común Artesanal'!Q728</f>
        <v>0</v>
      </c>
      <c r="L780" s="374">
        <f>'Merluza común Artesanal'!R728</f>
        <v>15.036000000000001</v>
      </c>
      <c r="M780" s="478">
        <f>'Merluza común Artesanal'!S728</f>
        <v>0</v>
      </c>
      <c r="N780" s="348" t="s">
        <v>262</v>
      </c>
      <c r="O780" s="504">
        <f>Resumen_año!$C$5</f>
        <v>43868</v>
      </c>
      <c r="P780" s="365">
        <v>2019</v>
      </c>
    </row>
    <row r="781" spans="1:16" ht="15.75" customHeight="1">
      <c r="A781" s="371" t="s">
        <v>90</v>
      </c>
      <c r="B781" s="371" t="s">
        <v>91</v>
      </c>
      <c r="C781" s="371" t="s">
        <v>114</v>
      </c>
      <c r="D781" s="371" t="s">
        <v>107</v>
      </c>
      <c r="E781" s="365" t="str">
        <f>+'Merluza común Artesanal'!E731</f>
        <v>STI PESCADORES ARMADORES Y BUZOS MARISCADORES Y ACTIVIDADES CONEXAS SIPARBUM RSU 08.05.0424</v>
      </c>
      <c r="F781" s="371" t="s">
        <v>94</v>
      </c>
      <c r="G781" s="371" t="s">
        <v>94</v>
      </c>
      <c r="H781" s="374">
        <f>'Merluza común Artesanal'!G731</f>
        <v>10.481</v>
      </c>
      <c r="I781" s="374">
        <f>'Merluza común Artesanal'!H731</f>
        <v>0</v>
      </c>
      <c r="J781" s="374">
        <f>'Merluza común Artesanal'!I731</f>
        <v>10.481</v>
      </c>
      <c r="K781" s="374">
        <f>'Merluza común Artesanal'!J731</f>
        <v>1.004</v>
      </c>
      <c r="L781" s="374">
        <f>'Merluza común Artesanal'!K731</f>
        <v>9.4770000000000003</v>
      </c>
      <c r="M781" s="478">
        <f>'Merluza común Artesanal'!L731</f>
        <v>0</v>
      </c>
      <c r="N781" s="348" t="str">
        <f>'Merluza común Artesanal'!M731</f>
        <v>-</v>
      </c>
      <c r="O781" s="504">
        <f>Resumen_año!$C$5</f>
        <v>43868</v>
      </c>
      <c r="P781" s="365">
        <v>2019</v>
      </c>
    </row>
    <row r="782" spans="1:16" ht="15.75" customHeight="1">
      <c r="A782" s="371" t="s">
        <v>90</v>
      </c>
      <c r="B782" s="371" t="s">
        <v>91</v>
      </c>
      <c r="C782" s="371" t="s">
        <v>114</v>
      </c>
      <c r="D782" s="371" t="s">
        <v>107</v>
      </c>
      <c r="E782" s="365" t="str">
        <f>+'Merluza común Artesanal'!E731</f>
        <v>STI PESCADORES ARMADORES Y BUZOS MARISCADORES Y ACTIVIDADES CONEXAS SIPARBUM RSU 08.05.0424</v>
      </c>
      <c r="F782" s="371" t="s">
        <v>95</v>
      </c>
      <c r="G782" s="371" t="s">
        <v>96</v>
      </c>
      <c r="H782" s="374">
        <f>'Merluza común Artesanal'!G732</f>
        <v>49.072000000000003</v>
      </c>
      <c r="I782" s="374">
        <f>'Merluza común Artesanal'!H732</f>
        <v>0</v>
      </c>
      <c r="J782" s="374">
        <f>'Merluza común Artesanal'!I732</f>
        <v>58.549000000000007</v>
      </c>
      <c r="K782" s="374">
        <f>'Merluza común Artesanal'!J732</f>
        <v>0</v>
      </c>
      <c r="L782" s="374">
        <f>'Merluza común Artesanal'!K732</f>
        <v>58.549000000000007</v>
      </c>
      <c r="M782" s="478">
        <f>'Merluza común Artesanal'!L732</f>
        <v>0</v>
      </c>
      <c r="N782" s="348" t="str">
        <f>'Merluza común Artesanal'!M732</f>
        <v>-</v>
      </c>
      <c r="O782" s="504">
        <f>Resumen_año!$C$5</f>
        <v>43868</v>
      </c>
      <c r="P782" s="365">
        <v>2019</v>
      </c>
    </row>
    <row r="783" spans="1:16" ht="15.75" customHeight="1">
      <c r="A783" s="371" t="s">
        <v>90</v>
      </c>
      <c r="B783" s="371" t="s">
        <v>91</v>
      </c>
      <c r="C783" s="371" t="s">
        <v>114</v>
      </c>
      <c r="D783" s="371" t="s">
        <v>107</v>
      </c>
      <c r="E783" s="365" t="str">
        <f>+'Merluza común Artesanal'!E731</f>
        <v>STI PESCADORES ARMADORES Y BUZOS MARISCADORES Y ACTIVIDADES CONEXAS SIPARBUM RSU 08.05.0424</v>
      </c>
      <c r="F783" s="371" t="s">
        <v>97</v>
      </c>
      <c r="G783" s="371" t="s">
        <v>98</v>
      </c>
      <c r="H783" s="374">
        <f>'Merluza común Artesanal'!G733</f>
        <v>59.552999999999997</v>
      </c>
      <c r="I783" s="374">
        <f>'Merluza común Artesanal'!H733</f>
        <v>0</v>
      </c>
      <c r="J783" s="374">
        <f>'Merluza común Artesanal'!I733</f>
        <v>118.102</v>
      </c>
      <c r="K783" s="374">
        <f>'Merluza común Artesanal'!J733</f>
        <v>0</v>
      </c>
      <c r="L783" s="374">
        <f>'Merluza común Artesanal'!K733</f>
        <v>118.102</v>
      </c>
      <c r="M783" s="478">
        <f>'Merluza común Artesanal'!L733</f>
        <v>0</v>
      </c>
      <c r="N783" s="348" t="str">
        <f>'Merluza común Artesanal'!M733</f>
        <v>-</v>
      </c>
      <c r="O783" s="504">
        <f>Resumen_año!$C$5</f>
        <v>43868</v>
      </c>
      <c r="P783" s="365">
        <v>2019</v>
      </c>
    </row>
    <row r="784" spans="1:16" ht="15.75" customHeight="1">
      <c r="A784" s="371" t="s">
        <v>90</v>
      </c>
      <c r="B784" s="371" t="s">
        <v>91</v>
      </c>
      <c r="C784" s="371" t="s">
        <v>114</v>
      </c>
      <c r="D784" s="371" t="s">
        <v>107</v>
      </c>
      <c r="E784" s="365" t="str">
        <f>+'Merluza común Artesanal'!E731</f>
        <v>STI PESCADORES ARMADORES Y BUZOS MARISCADORES Y ACTIVIDADES CONEXAS SIPARBUM RSU 08.05.0424</v>
      </c>
      <c r="F784" s="371" t="s">
        <v>94</v>
      </c>
      <c r="G784" s="371" t="s">
        <v>98</v>
      </c>
      <c r="H784" s="374">
        <f>'Merluza común Artesanal'!N731</f>
        <v>119.10599999999999</v>
      </c>
      <c r="I784" s="374">
        <f>'Merluza común Artesanal'!O731</f>
        <v>0</v>
      </c>
      <c r="J784" s="374">
        <f>'Merluza común Artesanal'!P731</f>
        <v>119.10599999999999</v>
      </c>
      <c r="K784" s="374">
        <f>'Merluza común Artesanal'!Q731</f>
        <v>1.004</v>
      </c>
      <c r="L784" s="374">
        <f>'Merluza común Artesanal'!R731</f>
        <v>118.10199999999999</v>
      </c>
      <c r="M784" s="478">
        <f>'Merluza común Artesanal'!S731</f>
        <v>8.4294661897805316E-3</v>
      </c>
      <c r="N784" s="348" t="s">
        <v>262</v>
      </c>
      <c r="O784" s="504">
        <f>Resumen_año!$C$5</f>
        <v>43868</v>
      </c>
      <c r="P784" s="365">
        <v>2019</v>
      </c>
    </row>
    <row r="785" spans="1:16" ht="15.75" customHeight="1">
      <c r="A785" s="371" t="s">
        <v>90</v>
      </c>
      <c r="B785" s="371" t="s">
        <v>91</v>
      </c>
      <c r="C785" s="371" t="s">
        <v>114</v>
      </c>
      <c r="D785" s="371" t="s">
        <v>107</v>
      </c>
      <c r="E785" s="365" t="str">
        <f>+'Merluza común Artesanal'!E734</f>
        <v>STI PESCADORES ARTESANALES ARMADORES Y ACTIVIDADES CONEZAS DE CALETA COLIUMO RSU 08.06.0150</v>
      </c>
      <c r="F785" s="371" t="s">
        <v>94</v>
      </c>
      <c r="G785" s="371" t="s">
        <v>94</v>
      </c>
      <c r="H785" s="374">
        <f>'Merluza común Artesanal'!G734</f>
        <v>19.347999999999999</v>
      </c>
      <c r="I785" s="374">
        <f>'Merluza común Artesanal'!H734</f>
        <v>0</v>
      </c>
      <c r="J785" s="374">
        <f>'Merluza común Artesanal'!I734</f>
        <v>19.347999999999999</v>
      </c>
      <c r="K785" s="374">
        <f>'Merluza común Artesanal'!J734</f>
        <v>0.95199999999999996</v>
      </c>
      <c r="L785" s="374">
        <f>'Merluza común Artesanal'!K734</f>
        <v>18.396000000000001</v>
      </c>
      <c r="M785" s="478">
        <f>'Merluza común Artesanal'!L734</f>
        <v>0</v>
      </c>
      <c r="N785" s="348" t="str">
        <f>'Merluza común Artesanal'!M734</f>
        <v>-</v>
      </c>
      <c r="O785" s="504">
        <f>Resumen_año!$C$5</f>
        <v>43868</v>
      </c>
      <c r="P785" s="365">
        <v>2019</v>
      </c>
    </row>
    <row r="786" spans="1:16" ht="15.75" customHeight="1">
      <c r="A786" s="371" t="s">
        <v>90</v>
      </c>
      <c r="B786" s="371" t="s">
        <v>91</v>
      </c>
      <c r="C786" s="371" t="s">
        <v>114</v>
      </c>
      <c r="D786" s="371" t="s">
        <v>107</v>
      </c>
      <c r="E786" s="365" t="str">
        <f>+'Merluza común Artesanal'!E734</f>
        <v>STI PESCADORES ARTESANALES ARMADORES Y ACTIVIDADES CONEZAS DE CALETA COLIUMO RSU 08.06.0150</v>
      </c>
      <c r="F786" s="371" t="s">
        <v>95</v>
      </c>
      <c r="G786" s="371" t="s">
        <v>96</v>
      </c>
      <c r="H786" s="374">
        <f>'Merluza común Artesanal'!G735</f>
        <v>90.584999999999994</v>
      </c>
      <c r="I786" s="374">
        <f>'Merluza común Artesanal'!H735</f>
        <v>0</v>
      </c>
      <c r="J786" s="374">
        <f>'Merluza común Artesanal'!I735</f>
        <v>108.98099999999999</v>
      </c>
      <c r="K786" s="374">
        <f>'Merluza común Artesanal'!J735</f>
        <v>0</v>
      </c>
      <c r="L786" s="374">
        <f>'Merluza común Artesanal'!K735</f>
        <v>108.98099999999999</v>
      </c>
      <c r="M786" s="478">
        <f>'Merluza común Artesanal'!L735</f>
        <v>0</v>
      </c>
      <c r="N786" s="348" t="str">
        <f>'Merluza común Artesanal'!M735</f>
        <v>-</v>
      </c>
      <c r="O786" s="504">
        <f>Resumen_año!$C$5</f>
        <v>43868</v>
      </c>
      <c r="P786" s="365">
        <v>2019</v>
      </c>
    </row>
    <row r="787" spans="1:16" ht="15.75" customHeight="1">
      <c r="A787" s="371" t="s">
        <v>90</v>
      </c>
      <c r="B787" s="371" t="s">
        <v>91</v>
      </c>
      <c r="C787" s="371" t="s">
        <v>114</v>
      </c>
      <c r="D787" s="371" t="s">
        <v>107</v>
      </c>
      <c r="E787" s="365" t="str">
        <f>+'Merluza común Artesanal'!E734</f>
        <v>STI PESCADORES ARTESANALES ARMADORES Y ACTIVIDADES CONEZAS DE CALETA COLIUMO RSU 08.06.0150</v>
      </c>
      <c r="F787" s="371" t="s">
        <v>97</v>
      </c>
      <c r="G787" s="371" t="s">
        <v>98</v>
      </c>
      <c r="H787" s="374">
        <f>'Merluza común Artesanal'!G736</f>
        <v>109.934</v>
      </c>
      <c r="I787" s="374">
        <f>'Merluza común Artesanal'!H736</f>
        <v>0</v>
      </c>
      <c r="J787" s="374">
        <f>'Merluza común Artesanal'!I736</f>
        <v>218.91499999999999</v>
      </c>
      <c r="K787" s="374">
        <f>'Merluza común Artesanal'!J736</f>
        <v>0</v>
      </c>
      <c r="L787" s="374">
        <f>'Merluza común Artesanal'!K736</f>
        <v>218.91499999999999</v>
      </c>
      <c r="M787" s="478">
        <f>'Merluza común Artesanal'!L736</f>
        <v>0</v>
      </c>
      <c r="N787" s="348" t="str">
        <f>'Merluza común Artesanal'!M736</f>
        <v>-</v>
      </c>
      <c r="O787" s="504">
        <f>Resumen_año!$C$5</f>
        <v>43868</v>
      </c>
      <c r="P787" s="365">
        <v>2019</v>
      </c>
    </row>
    <row r="788" spans="1:16" ht="15.75" customHeight="1">
      <c r="A788" s="371" t="s">
        <v>90</v>
      </c>
      <c r="B788" s="371" t="s">
        <v>91</v>
      </c>
      <c r="C788" s="371" t="s">
        <v>114</v>
      </c>
      <c r="D788" s="371" t="s">
        <v>107</v>
      </c>
      <c r="E788" s="365" t="str">
        <f>+'Merluza común Artesanal'!E734</f>
        <v>STI PESCADORES ARTESANALES ARMADORES Y ACTIVIDADES CONEZAS DE CALETA COLIUMO RSU 08.06.0150</v>
      </c>
      <c r="F788" s="371" t="s">
        <v>94</v>
      </c>
      <c r="G788" s="371" t="s">
        <v>98</v>
      </c>
      <c r="H788" s="374">
        <f>'Merluza común Artesanal'!N734</f>
        <v>219.86699999999999</v>
      </c>
      <c r="I788" s="374">
        <f>'Merluza común Artesanal'!O734</f>
        <v>0</v>
      </c>
      <c r="J788" s="374">
        <f>'Merluza común Artesanal'!P734</f>
        <v>219.86699999999999</v>
      </c>
      <c r="K788" s="374">
        <f>'Merluza común Artesanal'!Q734</f>
        <v>0.95199999999999996</v>
      </c>
      <c r="L788" s="374">
        <f>'Merluza común Artesanal'!R734</f>
        <v>218.91499999999999</v>
      </c>
      <c r="M788" s="478">
        <f>'Merluza común Artesanal'!S734</f>
        <v>4.3298903427981461E-3</v>
      </c>
      <c r="N788" s="348" t="s">
        <v>262</v>
      </c>
      <c r="O788" s="504">
        <f>Resumen_año!$C$5</f>
        <v>43868</v>
      </c>
      <c r="P788" s="365">
        <v>2019</v>
      </c>
    </row>
    <row r="789" spans="1:16" ht="15.75" customHeight="1">
      <c r="A789" s="371" t="s">
        <v>90</v>
      </c>
      <c r="B789" s="371" t="s">
        <v>91</v>
      </c>
      <c r="C789" s="371" t="s">
        <v>114</v>
      </c>
      <c r="D789" s="371" t="s">
        <v>107</v>
      </c>
      <c r="E789" s="365" t="str">
        <f>+'Merluza común Artesanal'!E737</f>
        <v>STI PESCADORES ARTESANALES BUZOS MARISCADORES CALETA CANTERA RSU 08.05.0210</v>
      </c>
      <c r="F789" s="371" t="s">
        <v>94</v>
      </c>
      <c r="G789" s="371" t="s">
        <v>94</v>
      </c>
      <c r="H789" s="374">
        <f>'Merluza común Artesanal'!G737</f>
        <v>1.6870000000000001</v>
      </c>
      <c r="I789" s="374">
        <f>'Merluza común Artesanal'!H737</f>
        <v>0</v>
      </c>
      <c r="J789" s="374">
        <f>'Merluza común Artesanal'!I737</f>
        <v>1.6870000000000001</v>
      </c>
      <c r="K789" s="374">
        <f>'Merluza común Artesanal'!J737</f>
        <v>0</v>
      </c>
      <c r="L789" s="374">
        <f>'Merluza común Artesanal'!K737</f>
        <v>1.6870000000000001</v>
      </c>
      <c r="M789" s="478">
        <f>'Merluza común Artesanal'!L737</f>
        <v>0</v>
      </c>
      <c r="N789" s="348" t="str">
        <f>'Merluza común Artesanal'!M737</f>
        <v>-</v>
      </c>
      <c r="O789" s="504">
        <f>Resumen_año!$C$5</f>
        <v>43868</v>
      </c>
      <c r="P789" s="365">
        <v>2019</v>
      </c>
    </row>
    <row r="790" spans="1:16" ht="15.75" customHeight="1">
      <c r="A790" s="371" t="s">
        <v>90</v>
      </c>
      <c r="B790" s="371" t="s">
        <v>91</v>
      </c>
      <c r="C790" s="371" t="s">
        <v>114</v>
      </c>
      <c r="D790" s="371" t="s">
        <v>107</v>
      </c>
      <c r="E790" s="365" t="str">
        <f>+'Merluza común Artesanal'!E737</f>
        <v>STI PESCADORES ARTESANALES BUZOS MARISCADORES CALETA CANTERA RSU 08.05.0210</v>
      </c>
      <c r="F790" s="371" t="s">
        <v>95</v>
      </c>
      <c r="G790" s="371" t="s">
        <v>96</v>
      </c>
      <c r="H790" s="374">
        <f>'Merluza común Artesanal'!G738</f>
        <v>7.8959999999999999</v>
      </c>
      <c r="I790" s="374">
        <f>'Merluza común Artesanal'!H738</f>
        <v>0</v>
      </c>
      <c r="J790" s="374">
        <f>'Merluza común Artesanal'!I738</f>
        <v>9.5830000000000002</v>
      </c>
      <c r="K790" s="374">
        <f>'Merluza común Artesanal'!J738</f>
        <v>0</v>
      </c>
      <c r="L790" s="374">
        <f>'Merluza común Artesanal'!K738</f>
        <v>9.5830000000000002</v>
      </c>
      <c r="M790" s="478">
        <f>'Merluza común Artesanal'!L738</f>
        <v>0</v>
      </c>
      <c r="N790" s="348" t="str">
        <f>'Merluza común Artesanal'!M738</f>
        <v>-</v>
      </c>
      <c r="O790" s="504">
        <f>Resumen_año!$C$5</f>
        <v>43868</v>
      </c>
      <c r="P790" s="365">
        <v>2019</v>
      </c>
    </row>
    <row r="791" spans="1:16" ht="15.75" customHeight="1">
      <c r="A791" s="371" t="s">
        <v>90</v>
      </c>
      <c r="B791" s="371" t="s">
        <v>91</v>
      </c>
      <c r="C791" s="371" t="s">
        <v>114</v>
      </c>
      <c r="D791" s="371" t="s">
        <v>107</v>
      </c>
      <c r="E791" s="365" t="str">
        <f>+'Merluza común Artesanal'!E737</f>
        <v>STI PESCADORES ARTESANALES BUZOS MARISCADORES CALETA CANTERA RSU 08.05.0210</v>
      </c>
      <c r="F791" s="371" t="s">
        <v>97</v>
      </c>
      <c r="G791" s="371" t="s">
        <v>98</v>
      </c>
      <c r="H791" s="374">
        <f>'Merluza común Artesanal'!G739</f>
        <v>9.5820000000000007</v>
      </c>
      <c r="I791" s="374">
        <f>'Merluza común Artesanal'!H739</f>
        <v>0</v>
      </c>
      <c r="J791" s="374">
        <f>'Merluza común Artesanal'!I739</f>
        <v>19.164999999999999</v>
      </c>
      <c r="K791" s="374">
        <f>'Merluza común Artesanal'!J739</f>
        <v>0</v>
      </c>
      <c r="L791" s="374">
        <f>'Merluza común Artesanal'!K739</f>
        <v>19.164999999999999</v>
      </c>
      <c r="M791" s="478">
        <f>'Merluza común Artesanal'!L739</f>
        <v>0</v>
      </c>
      <c r="N791" s="348" t="str">
        <f>'Merluza común Artesanal'!M739</f>
        <v>-</v>
      </c>
      <c r="O791" s="504">
        <f>Resumen_año!$C$5</f>
        <v>43868</v>
      </c>
      <c r="P791" s="365">
        <v>2019</v>
      </c>
    </row>
    <row r="792" spans="1:16" ht="15.75" customHeight="1">
      <c r="A792" s="371" t="s">
        <v>90</v>
      </c>
      <c r="B792" s="371" t="s">
        <v>91</v>
      </c>
      <c r="C792" s="371" t="s">
        <v>114</v>
      </c>
      <c r="D792" s="371" t="s">
        <v>107</v>
      </c>
      <c r="E792" s="365" t="str">
        <f>+'Merluza común Artesanal'!E737</f>
        <v>STI PESCADORES ARTESANALES BUZOS MARISCADORES CALETA CANTERA RSU 08.05.0210</v>
      </c>
      <c r="F792" s="371" t="s">
        <v>94</v>
      </c>
      <c r="G792" s="371" t="s">
        <v>98</v>
      </c>
      <c r="H792" s="374">
        <f>'Merluza común Artesanal'!N737</f>
        <v>19.164999999999999</v>
      </c>
      <c r="I792" s="374">
        <f>'Merluza común Artesanal'!O737</f>
        <v>0</v>
      </c>
      <c r="J792" s="374">
        <f>'Merluza común Artesanal'!P737</f>
        <v>19.164999999999999</v>
      </c>
      <c r="K792" s="374">
        <f>'Merluza común Artesanal'!Q737</f>
        <v>0</v>
      </c>
      <c r="L792" s="374">
        <f>'Merluza común Artesanal'!R737</f>
        <v>19.164999999999999</v>
      </c>
      <c r="M792" s="478">
        <f>'Merluza común Artesanal'!S737</f>
        <v>0</v>
      </c>
      <c r="N792" s="348" t="s">
        <v>262</v>
      </c>
      <c r="O792" s="504">
        <f>Resumen_año!$C$5</f>
        <v>43868</v>
      </c>
      <c r="P792" s="365">
        <v>2019</v>
      </c>
    </row>
    <row r="793" spans="1:16" ht="15.75" customHeight="1">
      <c r="A793" s="371" t="s">
        <v>90</v>
      </c>
      <c r="B793" s="371" t="s">
        <v>91</v>
      </c>
      <c r="C793" s="371" t="s">
        <v>114</v>
      </c>
      <c r="D793" s="371" t="s">
        <v>107</v>
      </c>
      <c r="E793" s="365" t="str">
        <f>+'Merluza común Artesanal'!E740</f>
        <v>STI DE ARMADORES PESCADORES ARTESANALES TRIPULANTES Y RAMAS SIMILARES BAHÍA CONCEPCIÓN RSU 08.05.0648</v>
      </c>
      <c r="F793" s="371" t="s">
        <v>94</v>
      </c>
      <c r="G793" s="371" t="s">
        <v>94</v>
      </c>
      <c r="H793" s="374">
        <f>'Merluza común Artesanal'!G740</f>
        <v>2.9359999999999999</v>
      </c>
      <c r="I793" s="374">
        <f>'Merluza común Artesanal'!H740</f>
        <v>0</v>
      </c>
      <c r="J793" s="374">
        <f>'Merluza común Artesanal'!I740</f>
        <v>2.9359999999999999</v>
      </c>
      <c r="K793" s="374">
        <f>'Merluza común Artesanal'!J740</f>
        <v>0.49399999999999999</v>
      </c>
      <c r="L793" s="374">
        <f>'Merluza común Artesanal'!K740</f>
        <v>2.4420000000000002</v>
      </c>
      <c r="M793" s="478">
        <f>'Merluza común Artesanal'!L740</f>
        <v>0</v>
      </c>
      <c r="N793" s="348" t="str">
        <f>'Merluza común Artesanal'!M740</f>
        <v>-</v>
      </c>
      <c r="O793" s="504">
        <f>Resumen_año!$C$5</f>
        <v>43868</v>
      </c>
      <c r="P793" s="365">
        <v>2019</v>
      </c>
    </row>
    <row r="794" spans="1:16" ht="15.75" customHeight="1">
      <c r="A794" s="371" t="s">
        <v>90</v>
      </c>
      <c r="B794" s="371" t="s">
        <v>91</v>
      </c>
      <c r="C794" s="371" t="s">
        <v>114</v>
      </c>
      <c r="D794" s="371" t="s">
        <v>107</v>
      </c>
      <c r="E794" s="365" t="str">
        <f>+'Merluza común Artesanal'!E740</f>
        <v>STI DE ARMADORES PESCADORES ARTESANALES TRIPULANTES Y RAMAS SIMILARES BAHÍA CONCEPCIÓN RSU 08.05.0648</v>
      </c>
      <c r="F794" s="371" t="s">
        <v>95</v>
      </c>
      <c r="G794" s="371" t="s">
        <v>96</v>
      </c>
      <c r="H794" s="374">
        <f>'Merluza común Artesanal'!G741</f>
        <v>13.744999999999999</v>
      </c>
      <c r="I794" s="374">
        <f>'Merluza común Artesanal'!H741</f>
        <v>0</v>
      </c>
      <c r="J794" s="374">
        <f>'Merluza común Artesanal'!I741</f>
        <v>16.186999999999998</v>
      </c>
      <c r="K794" s="374">
        <f>'Merluza común Artesanal'!J741</f>
        <v>0</v>
      </c>
      <c r="L794" s="374">
        <f>'Merluza común Artesanal'!K741</f>
        <v>16.186999999999998</v>
      </c>
      <c r="M794" s="478">
        <f>'Merluza común Artesanal'!L741</f>
        <v>0</v>
      </c>
      <c r="N794" s="348" t="str">
        <f>'Merluza común Artesanal'!M741</f>
        <v>-</v>
      </c>
      <c r="O794" s="504">
        <f>Resumen_año!$C$5</f>
        <v>43868</v>
      </c>
      <c r="P794" s="365">
        <v>2019</v>
      </c>
    </row>
    <row r="795" spans="1:16" ht="15.75" customHeight="1">
      <c r="A795" s="371" t="s">
        <v>90</v>
      </c>
      <c r="B795" s="371" t="s">
        <v>91</v>
      </c>
      <c r="C795" s="371" t="s">
        <v>114</v>
      </c>
      <c r="D795" s="371" t="s">
        <v>107</v>
      </c>
      <c r="E795" s="365" t="str">
        <f>+'Merluza común Artesanal'!E740</f>
        <v>STI DE ARMADORES PESCADORES ARTESANALES TRIPULANTES Y RAMAS SIMILARES BAHÍA CONCEPCIÓN RSU 08.05.0648</v>
      </c>
      <c r="F795" s="371" t="s">
        <v>97</v>
      </c>
      <c r="G795" s="371" t="s">
        <v>98</v>
      </c>
      <c r="H795" s="374">
        <f>'Merluza común Artesanal'!G742</f>
        <v>16.681000000000001</v>
      </c>
      <c r="I795" s="374">
        <f>'Merluza común Artesanal'!H742</f>
        <v>0</v>
      </c>
      <c r="J795" s="374">
        <f>'Merluza común Artesanal'!I742</f>
        <v>32.867999999999995</v>
      </c>
      <c r="K795" s="374">
        <f>'Merluza común Artesanal'!J742</f>
        <v>0</v>
      </c>
      <c r="L795" s="374">
        <f>'Merluza común Artesanal'!K742</f>
        <v>32.867999999999995</v>
      </c>
      <c r="M795" s="478">
        <f>'Merluza común Artesanal'!L742</f>
        <v>0</v>
      </c>
      <c r="N795" s="348" t="str">
        <f>'Merluza común Artesanal'!M742</f>
        <v>-</v>
      </c>
      <c r="O795" s="504">
        <f>Resumen_año!$C$5</f>
        <v>43868</v>
      </c>
      <c r="P795" s="365">
        <v>2019</v>
      </c>
    </row>
    <row r="796" spans="1:16" ht="15.75" customHeight="1">
      <c r="A796" s="371" t="s">
        <v>90</v>
      </c>
      <c r="B796" s="371" t="s">
        <v>91</v>
      </c>
      <c r="C796" s="371" t="s">
        <v>114</v>
      </c>
      <c r="D796" s="371" t="s">
        <v>107</v>
      </c>
      <c r="E796" s="365" t="str">
        <f>+'Merluza común Artesanal'!E740</f>
        <v>STI DE ARMADORES PESCADORES ARTESANALES TRIPULANTES Y RAMAS SIMILARES BAHÍA CONCEPCIÓN RSU 08.05.0648</v>
      </c>
      <c r="F796" s="371" t="s">
        <v>94</v>
      </c>
      <c r="G796" s="371" t="s">
        <v>98</v>
      </c>
      <c r="H796" s="374">
        <f>'Merluza común Artesanal'!N740</f>
        <v>33.361999999999995</v>
      </c>
      <c r="I796" s="374">
        <f>'Merluza común Artesanal'!O740</f>
        <v>0</v>
      </c>
      <c r="J796" s="374">
        <f>'Merluza común Artesanal'!P740</f>
        <v>33.361999999999995</v>
      </c>
      <c r="K796" s="374">
        <f>'Merluza común Artesanal'!Q740</f>
        <v>0.49399999999999999</v>
      </c>
      <c r="L796" s="374">
        <f>'Merluza común Artesanal'!R740</f>
        <v>32.867999999999995</v>
      </c>
      <c r="M796" s="478">
        <f>'Merluza común Artesanal'!S740</f>
        <v>1.4807265751453752E-2</v>
      </c>
      <c r="N796" s="348" t="s">
        <v>262</v>
      </c>
      <c r="O796" s="504">
        <f>Resumen_año!$C$5</f>
        <v>43868</v>
      </c>
      <c r="P796" s="365">
        <v>2019</v>
      </c>
    </row>
    <row r="797" spans="1:16" ht="15.75" customHeight="1">
      <c r="A797" s="371" t="s">
        <v>90</v>
      </c>
      <c r="B797" s="371" t="s">
        <v>91</v>
      </c>
      <c r="C797" s="371" t="s">
        <v>114</v>
      </c>
      <c r="D797" s="371" t="s">
        <v>107</v>
      </c>
      <c r="E797" s="365" t="str">
        <f>+'Merluza común Artesanal'!E743</f>
        <v>STI ARMADORES PESCADORES Y RAMOS AFINES DE LA PESCA ARTESANAL DE LA RGIÓN DEL BIOBÍO RSU 08.05.0378</v>
      </c>
      <c r="F797" s="371" t="s">
        <v>94</v>
      </c>
      <c r="G797" s="371" t="s">
        <v>94</v>
      </c>
      <c r="H797" s="374">
        <f>'Merluza común Artesanal'!G743</f>
        <v>0.27700000000000002</v>
      </c>
      <c r="I797" s="374">
        <f>'Merluza común Artesanal'!H743</f>
        <v>0</v>
      </c>
      <c r="J797" s="374">
        <f>'Merluza común Artesanal'!I743</f>
        <v>0.27700000000000002</v>
      </c>
      <c r="K797" s="374">
        <f>'Merluza común Artesanal'!J743</f>
        <v>0</v>
      </c>
      <c r="L797" s="374">
        <f>'Merluza común Artesanal'!K743</f>
        <v>0.27700000000000002</v>
      </c>
      <c r="M797" s="478">
        <f>'Merluza común Artesanal'!L743</f>
        <v>0</v>
      </c>
      <c r="N797" s="348" t="str">
        <f>'Merluza común Artesanal'!M743</f>
        <v>-</v>
      </c>
      <c r="O797" s="504">
        <f>Resumen_año!$C$5</f>
        <v>43868</v>
      </c>
      <c r="P797" s="365">
        <v>2019</v>
      </c>
    </row>
    <row r="798" spans="1:16" ht="15.75" customHeight="1">
      <c r="A798" s="371" t="s">
        <v>90</v>
      </c>
      <c r="B798" s="371" t="s">
        <v>91</v>
      </c>
      <c r="C798" s="371" t="s">
        <v>114</v>
      </c>
      <c r="D798" s="371" t="s">
        <v>107</v>
      </c>
      <c r="E798" s="365" t="str">
        <f>+'Merluza común Artesanal'!E743</f>
        <v>STI ARMADORES PESCADORES Y RAMOS AFINES DE LA PESCA ARTESANAL DE LA RGIÓN DEL BIOBÍO RSU 08.05.0378</v>
      </c>
      <c r="F798" s="371" t="s">
        <v>95</v>
      </c>
      <c r="G798" s="371" t="s">
        <v>96</v>
      </c>
      <c r="H798" s="374">
        <f>'Merluza común Artesanal'!G744</f>
        <v>1.2969999999999999</v>
      </c>
      <c r="I798" s="374">
        <f>'Merluza común Artesanal'!H744</f>
        <v>0</v>
      </c>
      <c r="J798" s="374">
        <f>'Merluza común Artesanal'!I744</f>
        <v>1.5739999999999998</v>
      </c>
      <c r="K798" s="374">
        <f>'Merluza común Artesanal'!J744</f>
        <v>0</v>
      </c>
      <c r="L798" s="374">
        <f>'Merluza común Artesanal'!K744</f>
        <v>1.5739999999999998</v>
      </c>
      <c r="M798" s="478">
        <f>'Merluza común Artesanal'!L744</f>
        <v>0</v>
      </c>
      <c r="N798" s="348" t="str">
        <f>'Merluza común Artesanal'!M744</f>
        <v>-</v>
      </c>
      <c r="O798" s="504">
        <f>Resumen_año!$C$5</f>
        <v>43868</v>
      </c>
      <c r="P798" s="365">
        <v>2019</v>
      </c>
    </row>
    <row r="799" spans="1:16" ht="15.75" customHeight="1">
      <c r="A799" s="371" t="s">
        <v>90</v>
      </c>
      <c r="B799" s="371" t="s">
        <v>91</v>
      </c>
      <c r="C799" s="371" t="s">
        <v>114</v>
      </c>
      <c r="D799" s="371" t="s">
        <v>107</v>
      </c>
      <c r="E799" s="365" t="str">
        <f>+'Merluza común Artesanal'!E743</f>
        <v>STI ARMADORES PESCADORES Y RAMOS AFINES DE LA PESCA ARTESANAL DE LA RGIÓN DEL BIOBÍO RSU 08.05.0378</v>
      </c>
      <c r="F799" s="371" t="s">
        <v>97</v>
      </c>
      <c r="G799" s="371" t="s">
        <v>98</v>
      </c>
      <c r="H799" s="374">
        <f>'Merluza común Artesanal'!G745</f>
        <v>1.575</v>
      </c>
      <c r="I799" s="374">
        <f>'Merluza común Artesanal'!H745</f>
        <v>0</v>
      </c>
      <c r="J799" s="374">
        <f>'Merluza común Artesanal'!I745</f>
        <v>3.149</v>
      </c>
      <c r="K799" s="374">
        <f>'Merluza común Artesanal'!J745</f>
        <v>0</v>
      </c>
      <c r="L799" s="374">
        <f>'Merluza común Artesanal'!K745</f>
        <v>3.149</v>
      </c>
      <c r="M799" s="478">
        <f>'Merluza común Artesanal'!L745</f>
        <v>0</v>
      </c>
      <c r="N799" s="348" t="str">
        <f>'Merluza común Artesanal'!M745</f>
        <v>-</v>
      </c>
      <c r="O799" s="504">
        <f>Resumen_año!$C$5</f>
        <v>43868</v>
      </c>
      <c r="P799" s="365">
        <v>2019</v>
      </c>
    </row>
    <row r="800" spans="1:16" ht="15.75" customHeight="1">
      <c r="A800" s="371" t="s">
        <v>90</v>
      </c>
      <c r="B800" s="371" t="s">
        <v>91</v>
      </c>
      <c r="C800" s="371" t="s">
        <v>114</v>
      </c>
      <c r="D800" s="371" t="s">
        <v>107</v>
      </c>
      <c r="E800" s="365" t="str">
        <f>+'Merluza común Artesanal'!E743</f>
        <v>STI ARMADORES PESCADORES Y RAMOS AFINES DE LA PESCA ARTESANAL DE LA RGIÓN DEL BIOBÍO RSU 08.05.0378</v>
      </c>
      <c r="F800" s="371" t="s">
        <v>94</v>
      </c>
      <c r="G800" s="371" t="s">
        <v>98</v>
      </c>
      <c r="H800" s="374">
        <f>'Merluza común Artesanal'!N743</f>
        <v>3.149</v>
      </c>
      <c r="I800" s="374">
        <f>'Merluza común Artesanal'!O743</f>
        <v>0</v>
      </c>
      <c r="J800" s="374">
        <f>'Merluza común Artesanal'!P743</f>
        <v>3.149</v>
      </c>
      <c r="K800" s="374">
        <f>'Merluza común Artesanal'!Q743</f>
        <v>0</v>
      </c>
      <c r="L800" s="374">
        <f>'Merluza común Artesanal'!R743</f>
        <v>3.149</v>
      </c>
      <c r="M800" s="478">
        <f>'Merluza común Artesanal'!S743</f>
        <v>0</v>
      </c>
      <c r="N800" s="348" t="s">
        <v>262</v>
      </c>
      <c r="O800" s="504">
        <f>Resumen_año!$C$5</f>
        <v>43868</v>
      </c>
      <c r="P800" s="365">
        <v>2019</v>
      </c>
    </row>
    <row r="801" spans="1:16" ht="15.75" customHeight="1">
      <c r="A801" s="371" t="s">
        <v>90</v>
      </c>
      <c r="B801" s="371" t="s">
        <v>91</v>
      </c>
      <c r="C801" s="371" t="s">
        <v>114</v>
      </c>
      <c r="D801" s="371" t="s">
        <v>107</v>
      </c>
      <c r="E801" s="365" t="str">
        <f>+'Merluza común Artesanal'!E746</f>
        <v>STI PESCADORES ARMADORES Y RAMOS AFINES DE LA PESCA ARTESANAL APAT CALETA TUMBES RSU 08.05.0380</v>
      </c>
      <c r="F801" s="371" t="s">
        <v>94</v>
      </c>
      <c r="G801" s="371" t="s">
        <v>94</v>
      </c>
      <c r="H801" s="374">
        <f>'Merluza común Artesanal'!G746</f>
        <v>1.1859999999999999</v>
      </c>
      <c r="I801" s="374">
        <f>'Merluza común Artesanal'!H746</f>
        <v>0</v>
      </c>
      <c r="J801" s="374">
        <f>'Merluza común Artesanal'!I746</f>
        <v>1.1859999999999999</v>
      </c>
      <c r="K801" s="374">
        <f>'Merluza común Artesanal'!J746</f>
        <v>0</v>
      </c>
      <c r="L801" s="374">
        <f>'Merluza común Artesanal'!K746</f>
        <v>1.1859999999999999</v>
      </c>
      <c r="M801" s="478">
        <f>'Merluza común Artesanal'!L746</f>
        <v>0</v>
      </c>
      <c r="N801" s="348" t="str">
        <f>'Merluza común Artesanal'!M746</f>
        <v>-</v>
      </c>
      <c r="O801" s="504">
        <f>Resumen_año!$C$5</f>
        <v>43868</v>
      </c>
      <c r="P801" s="365">
        <v>2019</v>
      </c>
    </row>
    <row r="802" spans="1:16" ht="15.75" customHeight="1">
      <c r="A802" s="371" t="s">
        <v>90</v>
      </c>
      <c r="B802" s="371" t="s">
        <v>91</v>
      </c>
      <c r="C802" s="371" t="s">
        <v>114</v>
      </c>
      <c r="D802" s="371" t="s">
        <v>107</v>
      </c>
      <c r="E802" s="365" t="str">
        <f>+'Merluza común Artesanal'!E746</f>
        <v>STI PESCADORES ARMADORES Y RAMOS AFINES DE LA PESCA ARTESANAL APAT CALETA TUMBES RSU 08.05.0380</v>
      </c>
      <c r="F802" s="371" t="s">
        <v>95</v>
      </c>
      <c r="G802" s="371" t="s">
        <v>96</v>
      </c>
      <c r="H802" s="374">
        <f>'Merluza común Artesanal'!G747</f>
        <v>5.5510000000000002</v>
      </c>
      <c r="I802" s="374">
        <f>'Merluza común Artesanal'!H747</f>
        <v>0</v>
      </c>
      <c r="J802" s="374">
        <f>'Merluza común Artesanal'!I747</f>
        <v>6.7370000000000001</v>
      </c>
      <c r="K802" s="374">
        <f>'Merluza común Artesanal'!J747</f>
        <v>0</v>
      </c>
      <c r="L802" s="374">
        <f>'Merluza común Artesanal'!K747</f>
        <v>6.7370000000000001</v>
      </c>
      <c r="M802" s="478">
        <f>'Merluza común Artesanal'!L747</f>
        <v>0</v>
      </c>
      <c r="N802" s="361" t="str">
        <f>'Merluza común Artesanal'!M747</f>
        <v>-</v>
      </c>
      <c r="O802" s="504">
        <f>Resumen_año!$C$5</f>
        <v>43868</v>
      </c>
      <c r="P802" s="365">
        <v>2019</v>
      </c>
    </row>
    <row r="803" spans="1:16" ht="15.75" customHeight="1">
      <c r="A803" s="371" t="s">
        <v>90</v>
      </c>
      <c r="B803" s="371" t="s">
        <v>91</v>
      </c>
      <c r="C803" s="371" t="s">
        <v>114</v>
      </c>
      <c r="D803" s="371" t="s">
        <v>107</v>
      </c>
      <c r="E803" s="365" t="str">
        <f>+'Merluza común Artesanal'!E746</f>
        <v>STI PESCADORES ARMADORES Y RAMOS AFINES DE LA PESCA ARTESANAL APAT CALETA TUMBES RSU 08.05.0380</v>
      </c>
      <c r="F803" s="371" t="s">
        <v>97</v>
      </c>
      <c r="G803" s="371" t="s">
        <v>98</v>
      </c>
      <c r="H803" s="374">
        <f>'Merluza común Artesanal'!G748</f>
        <v>6.7370000000000001</v>
      </c>
      <c r="I803" s="374">
        <f>'Merluza común Artesanal'!H748</f>
        <v>0</v>
      </c>
      <c r="J803" s="374">
        <f>'Merluza común Artesanal'!I748</f>
        <v>13.474</v>
      </c>
      <c r="K803" s="374">
        <f>'Merluza común Artesanal'!J748</f>
        <v>0</v>
      </c>
      <c r="L803" s="374">
        <f>'Merluza común Artesanal'!K748</f>
        <v>13.474</v>
      </c>
      <c r="M803" s="478">
        <f>'Merluza común Artesanal'!L748</f>
        <v>0</v>
      </c>
      <c r="N803" s="348" t="str">
        <f>'Merluza común Artesanal'!M748</f>
        <v>-</v>
      </c>
      <c r="O803" s="504">
        <f>Resumen_año!$C$5</f>
        <v>43868</v>
      </c>
      <c r="P803" s="365">
        <v>2019</v>
      </c>
    </row>
    <row r="804" spans="1:16" ht="15.75" customHeight="1">
      <c r="A804" s="371" t="s">
        <v>90</v>
      </c>
      <c r="B804" s="371" t="s">
        <v>91</v>
      </c>
      <c r="C804" s="371" t="s">
        <v>114</v>
      </c>
      <c r="D804" s="371" t="s">
        <v>107</v>
      </c>
      <c r="E804" s="365" t="str">
        <f>+'Merluza común Artesanal'!E746</f>
        <v>STI PESCADORES ARMADORES Y RAMOS AFINES DE LA PESCA ARTESANAL APAT CALETA TUMBES RSU 08.05.0380</v>
      </c>
      <c r="F804" s="371" t="s">
        <v>94</v>
      </c>
      <c r="G804" s="371" t="s">
        <v>98</v>
      </c>
      <c r="H804" s="374">
        <f>'Merluza común Artesanal'!N746</f>
        <v>13.474</v>
      </c>
      <c r="I804" s="374">
        <f>'Merluza común Artesanal'!O746</f>
        <v>0</v>
      </c>
      <c r="J804" s="374">
        <f>'Merluza común Artesanal'!P746</f>
        <v>13.474</v>
      </c>
      <c r="K804" s="374">
        <f>'Merluza común Artesanal'!Q746</f>
        <v>0</v>
      </c>
      <c r="L804" s="374">
        <f>'Merluza común Artesanal'!R746</f>
        <v>13.474</v>
      </c>
      <c r="M804" s="478">
        <f>'Merluza común Artesanal'!S746</f>
        <v>0</v>
      </c>
      <c r="N804" s="348" t="s">
        <v>262</v>
      </c>
      <c r="O804" s="504">
        <f>Resumen_año!$C$5</f>
        <v>43868</v>
      </c>
      <c r="P804" s="365">
        <v>2019</v>
      </c>
    </row>
    <row r="805" spans="1:16" ht="15.75" customHeight="1">
      <c r="A805" s="371" t="s">
        <v>90</v>
      </c>
      <c r="B805" s="371" t="s">
        <v>91</v>
      </c>
      <c r="C805" s="371" t="s">
        <v>114</v>
      </c>
      <c r="D805" s="371" t="s">
        <v>107</v>
      </c>
      <c r="E805" s="365" t="str">
        <f>+'Merluza común Artesanal'!E749</f>
        <v>ASOCIACIÓN GREMIAL DE ARMADORES EMBARCACIONES MENORES AG MENOR COLIUMO RAG 507-8</v>
      </c>
      <c r="F805" s="371" t="s">
        <v>94</v>
      </c>
      <c r="G805" s="371" t="s">
        <v>94</v>
      </c>
      <c r="H805" s="374">
        <f>'Merluza común Artesanal'!G749</f>
        <v>2.6960000000000002</v>
      </c>
      <c r="I805" s="374">
        <f>'Merluza común Artesanal'!H749</f>
        <v>0</v>
      </c>
      <c r="J805" s="374">
        <f>'Merluza común Artesanal'!I749</f>
        <v>2.6960000000000002</v>
      </c>
      <c r="K805" s="374">
        <f>'Merluza común Artesanal'!J749</f>
        <v>0</v>
      </c>
      <c r="L805" s="374">
        <f>'Merluza común Artesanal'!K749</f>
        <v>2.6960000000000002</v>
      </c>
      <c r="M805" s="478">
        <f>'Merluza común Artesanal'!L749</f>
        <v>0</v>
      </c>
      <c r="N805" s="348" t="str">
        <f>'Merluza común Artesanal'!M749</f>
        <v>-</v>
      </c>
      <c r="O805" s="504">
        <f>Resumen_año!$C$5</f>
        <v>43868</v>
      </c>
      <c r="P805" s="365">
        <v>2019</v>
      </c>
    </row>
    <row r="806" spans="1:16" ht="15.75" customHeight="1">
      <c r="A806" s="371" t="s">
        <v>90</v>
      </c>
      <c r="B806" s="371" t="s">
        <v>91</v>
      </c>
      <c r="C806" s="371" t="s">
        <v>114</v>
      </c>
      <c r="D806" s="371" t="s">
        <v>107</v>
      </c>
      <c r="E806" s="365" t="str">
        <f>+'Merluza común Artesanal'!E749</f>
        <v>ASOCIACIÓN GREMIAL DE ARMADORES EMBARCACIONES MENORES AG MENOR COLIUMO RAG 507-8</v>
      </c>
      <c r="F806" s="371" t="s">
        <v>95</v>
      </c>
      <c r="G806" s="371" t="s">
        <v>96</v>
      </c>
      <c r="H806" s="374">
        <f>'Merluza común Artesanal'!G750</f>
        <v>12.622</v>
      </c>
      <c r="I806" s="374">
        <f>'Merluza común Artesanal'!H750</f>
        <v>0</v>
      </c>
      <c r="J806" s="374">
        <f>'Merluza común Artesanal'!I750</f>
        <v>15.318</v>
      </c>
      <c r="K806" s="374">
        <f>'Merluza común Artesanal'!J750</f>
        <v>0</v>
      </c>
      <c r="L806" s="374">
        <f>'Merluza común Artesanal'!K750</f>
        <v>15.318</v>
      </c>
      <c r="M806" s="478">
        <f>'Merluza común Artesanal'!L750</f>
        <v>0</v>
      </c>
      <c r="N806" s="348" t="str">
        <f>'Merluza común Artesanal'!M750</f>
        <v>-</v>
      </c>
      <c r="O806" s="504">
        <f>Resumen_año!$C$5</f>
        <v>43868</v>
      </c>
      <c r="P806" s="365">
        <v>2019</v>
      </c>
    </row>
    <row r="807" spans="1:16" ht="15.75" customHeight="1">
      <c r="A807" s="371" t="s">
        <v>90</v>
      </c>
      <c r="B807" s="371" t="s">
        <v>91</v>
      </c>
      <c r="C807" s="371" t="s">
        <v>114</v>
      </c>
      <c r="D807" s="371" t="s">
        <v>107</v>
      </c>
      <c r="E807" s="365" t="str">
        <f>+'Merluza común Artesanal'!E749</f>
        <v>ASOCIACIÓN GREMIAL DE ARMADORES EMBARCACIONES MENORES AG MENOR COLIUMO RAG 507-8</v>
      </c>
      <c r="F807" s="371" t="s">
        <v>97</v>
      </c>
      <c r="G807" s="371" t="s">
        <v>98</v>
      </c>
      <c r="H807" s="374">
        <f>'Merluza común Artesanal'!G751</f>
        <v>15.318</v>
      </c>
      <c r="I807" s="374">
        <f>'Merluza común Artesanal'!H751</f>
        <v>0</v>
      </c>
      <c r="J807" s="374">
        <f>'Merluza común Artesanal'!I751</f>
        <v>30.635999999999999</v>
      </c>
      <c r="K807" s="374">
        <f>'Merluza común Artesanal'!J751</f>
        <v>0</v>
      </c>
      <c r="L807" s="374">
        <f>'Merluza común Artesanal'!K751</f>
        <v>30.635999999999999</v>
      </c>
      <c r="M807" s="478">
        <f>'Merluza común Artesanal'!L751</f>
        <v>0</v>
      </c>
      <c r="N807" s="348" t="str">
        <f>'Merluza común Artesanal'!M751</f>
        <v>-</v>
      </c>
      <c r="O807" s="504">
        <f>Resumen_año!$C$5</f>
        <v>43868</v>
      </c>
      <c r="P807" s="365">
        <v>2019</v>
      </c>
    </row>
    <row r="808" spans="1:16" ht="15.75" customHeight="1">
      <c r="A808" s="371" t="s">
        <v>90</v>
      </c>
      <c r="B808" s="371" t="s">
        <v>91</v>
      </c>
      <c r="C808" s="371" t="s">
        <v>114</v>
      </c>
      <c r="D808" s="371" t="s">
        <v>107</v>
      </c>
      <c r="E808" s="365" t="str">
        <f>+'Merluza común Artesanal'!E749</f>
        <v>ASOCIACIÓN GREMIAL DE ARMADORES EMBARCACIONES MENORES AG MENOR COLIUMO RAG 507-8</v>
      </c>
      <c r="F808" s="371" t="s">
        <v>94</v>
      </c>
      <c r="G808" s="371" t="s">
        <v>98</v>
      </c>
      <c r="H808" s="374">
        <f>'Merluza común Artesanal'!N749</f>
        <v>30.635999999999999</v>
      </c>
      <c r="I808" s="374">
        <f>'Merluza común Artesanal'!O749</f>
        <v>0</v>
      </c>
      <c r="J808" s="374">
        <f>'Merluza común Artesanal'!P749</f>
        <v>30.635999999999999</v>
      </c>
      <c r="K808" s="374">
        <f>'Merluza común Artesanal'!Q749</f>
        <v>0</v>
      </c>
      <c r="L808" s="374">
        <f>'Merluza común Artesanal'!R749</f>
        <v>30.635999999999999</v>
      </c>
      <c r="M808" s="478">
        <f>'Merluza común Artesanal'!S749</f>
        <v>0</v>
      </c>
      <c r="N808" s="348" t="s">
        <v>262</v>
      </c>
      <c r="O808" s="504">
        <f>Resumen_año!$C$5</f>
        <v>43868</v>
      </c>
      <c r="P808" s="365">
        <v>2019</v>
      </c>
    </row>
    <row r="809" spans="1:16" ht="15.75" customHeight="1">
      <c r="A809" s="371" t="s">
        <v>90</v>
      </c>
      <c r="B809" s="371" t="s">
        <v>91</v>
      </c>
      <c r="C809" s="371" t="s">
        <v>114</v>
      </c>
      <c r="D809" s="371" t="s">
        <v>107</v>
      </c>
      <c r="E809" s="365" t="str">
        <f>+'Merluza común Artesanal'!E752</f>
        <v>SINDICATO PESCADORES ARTESANALES ARMADORES PELÁGICOS Y ACTIVIDADES CONEXAS DE LA CALETA VEGAS DE COLIUMO RSU 08.06.0113</v>
      </c>
      <c r="F809" s="371" t="s">
        <v>94</v>
      </c>
      <c r="G809" s="371" t="s">
        <v>94</v>
      </c>
      <c r="H809" s="374">
        <f>'Merluza común Artesanal'!G752</f>
        <v>2.181</v>
      </c>
      <c r="I809" s="374">
        <f>'Merluza común Artesanal'!H752</f>
        <v>0</v>
      </c>
      <c r="J809" s="374">
        <f>'Merluza común Artesanal'!I752</f>
        <v>2.181</v>
      </c>
      <c r="K809" s="374">
        <f>'Merluza común Artesanal'!J752</f>
        <v>0</v>
      </c>
      <c r="L809" s="374">
        <f>'Merluza común Artesanal'!K752</f>
        <v>2.181</v>
      </c>
      <c r="M809" s="478">
        <f>'Merluza común Artesanal'!L752</f>
        <v>0</v>
      </c>
      <c r="N809" s="348" t="str">
        <f>'Merluza común Artesanal'!M752</f>
        <v>-</v>
      </c>
      <c r="O809" s="504">
        <f>Resumen_año!$C$5</f>
        <v>43868</v>
      </c>
      <c r="P809" s="365">
        <v>2019</v>
      </c>
    </row>
    <row r="810" spans="1:16" ht="15.75" customHeight="1">
      <c r="A810" s="371" t="s">
        <v>90</v>
      </c>
      <c r="B810" s="371" t="s">
        <v>91</v>
      </c>
      <c r="C810" s="371" t="s">
        <v>114</v>
      </c>
      <c r="D810" s="371" t="s">
        <v>107</v>
      </c>
      <c r="E810" s="365" t="str">
        <f>+'Merluza común Artesanal'!E752</f>
        <v>SINDICATO PESCADORES ARTESANALES ARMADORES PELÁGICOS Y ACTIVIDADES CONEXAS DE LA CALETA VEGAS DE COLIUMO RSU 08.06.0113</v>
      </c>
      <c r="F810" s="371" t="s">
        <v>95</v>
      </c>
      <c r="G810" s="371" t="s">
        <v>96</v>
      </c>
      <c r="H810" s="374">
        <f>'Merluza común Artesanal'!G753</f>
        <v>10.210000000000001</v>
      </c>
      <c r="I810" s="374">
        <f>'Merluza común Artesanal'!H753</f>
        <v>0</v>
      </c>
      <c r="J810" s="374">
        <f>'Merluza común Artesanal'!I753</f>
        <v>12.391000000000002</v>
      </c>
      <c r="K810" s="374">
        <f>'Merluza común Artesanal'!J753</f>
        <v>0</v>
      </c>
      <c r="L810" s="374">
        <f>'Merluza común Artesanal'!K753</f>
        <v>12.391000000000002</v>
      </c>
      <c r="M810" s="478">
        <f>'Merluza común Artesanal'!L753</f>
        <v>0</v>
      </c>
      <c r="N810" s="348" t="str">
        <f>'Merluza común Artesanal'!M753</f>
        <v>-</v>
      </c>
      <c r="O810" s="504">
        <f>Resumen_año!$C$5</f>
        <v>43868</v>
      </c>
      <c r="P810" s="365">
        <v>2019</v>
      </c>
    </row>
    <row r="811" spans="1:16" ht="15.75" customHeight="1">
      <c r="A811" s="371" t="s">
        <v>90</v>
      </c>
      <c r="B811" s="371" t="s">
        <v>91</v>
      </c>
      <c r="C811" s="371" t="s">
        <v>114</v>
      </c>
      <c r="D811" s="371" t="s">
        <v>107</v>
      </c>
      <c r="E811" s="365" t="str">
        <f>+'Merluza común Artesanal'!E752</f>
        <v>SINDICATO PESCADORES ARTESANALES ARMADORES PELÁGICOS Y ACTIVIDADES CONEXAS DE LA CALETA VEGAS DE COLIUMO RSU 08.06.0113</v>
      </c>
      <c r="F811" s="371" t="s">
        <v>97</v>
      </c>
      <c r="G811" s="371" t="s">
        <v>98</v>
      </c>
      <c r="H811" s="374">
        <f>'Merluza común Artesanal'!G754</f>
        <v>12.391</v>
      </c>
      <c r="I811" s="374">
        <f>'Merluza común Artesanal'!H754</f>
        <v>0</v>
      </c>
      <c r="J811" s="374">
        <f>'Merluza común Artesanal'!I754</f>
        <v>24.782000000000004</v>
      </c>
      <c r="K811" s="374">
        <f>'Merluza común Artesanal'!J754</f>
        <v>0</v>
      </c>
      <c r="L811" s="374">
        <f>'Merluza común Artesanal'!K754</f>
        <v>24.782000000000004</v>
      </c>
      <c r="M811" s="478">
        <f>'Merluza común Artesanal'!L754</f>
        <v>0</v>
      </c>
      <c r="N811" s="348" t="str">
        <f>'Merluza común Artesanal'!M754</f>
        <v>-</v>
      </c>
      <c r="O811" s="504">
        <f>Resumen_año!$C$5</f>
        <v>43868</v>
      </c>
      <c r="P811" s="365">
        <v>2019</v>
      </c>
    </row>
    <row r="812" spans="1:16" ht="15.75" customHeight="1">
      <c r="A812" s="371" t="s">
        <v>90</v>
      </c>
      <c r="B812" s="371" t="s">
        <v>91</v>
      </c>
      <c r="C812" s="371" t="s">
        <v>114</v>
      </c>
      <c r="D812" s="371" t="s">
        <v>107</v>
      </c>
      <c r="E812" s="365" t="str">
        <f>+'Merluza común Artesanal'!E752</f>
        <v>SINDICATO PESCADORES ARTESANALES ARMADORES PELÁGICOS Y ACTIVIDADES CONEXAS DE LA CALETA VEGAS DE COLIUMO RSU 08.06.0113</v>
      </c>
      <c r="F812" s="371" t="s">
        <v>94</v>
      </c>
      <c r="G812" s="371" t="s">
        <v>98</v>
      </c>
      <c r="H812" s="374">
        <f>'Merluza común Artesanal'!N752</f>
        <v>24.782000000000004</v>
      </c>
      <c r="I812" s="374">
        <f>'Merluza común Artesanal'!O752</f>
        <v>0</v>
      </c>
      <c r="J812" s="374">
        <f>'Merluza común Artesanal'!P752</f>
        <v>24.782000000000004</v>
      </c>
      <c r="K812" s="374">
        <f>'Merluza común Artesanal'!Q752</f>
        <v>0</v>
      </c>
      <c r="L812" s="374">
        <f>'Merluza común Artesanal'!R752</f>
        <v>24.782000000000004</v>
      </c>
      <c r="M812" s="478">
        <f>'Merluza común Artesanal'!S752</f>
        <v>0</v>
      </c>
      <c r="N812" s="348" t="s">
        <v>262</v>
      </c>
      <c r="O812" s="504">
        <f>Resumen_año!$C$5</f>
        <v>43868</v>
      </c>
      <c r="P812" s="365">
        <v>2019</v>
      </c>
    </row>
    <row r="813" spans="1:16" ht="15.75" customHeight="1">
      <c r="A813" s="371" t="s">
        <v>90</v>
      </c>
      <c r="B813" s="371" t="s">
        <v>91</v>
      </c>
      <c r="C813" s="371" t="s">
        <v>114</v>
      </c>
      <c r="D813" s="371" t="s">
        <v>107</v>
      </c>
      <c r="E813" s="365" t="str">
        <f>+'Merluza común Artesanal'!E755</f>
        <v>STI PESCADORES ARTESANALES DE CALETA TUMBES TALCAHUANO RSU 08.05.0057</v>
      </c>
      <c r="F813" s="371" t="s">
        <v>94</v>
      </c>
      <c r="G813" s="371" t="s">
        <v>94</v>
      </c>
      <c r="H813" s="374">
        <f>'Merluza común Artesanal'!G755</f>
        <v>2.9159999999999999</v>
      </c>
      <c r="I813" s="374">
        <f>'Merluza común Artesanal'!H755</f>
        <v>0</v>
      </c>
      <c r="J813" s="374">
        <f>'Merluza común Artesanal'!I755</f>
        <v>2.9159999999999999</v>
      </c>
      <c r="K813" s="374">
        <f>'Merluza común Artesanal'!J755</f>
        <v>0</v>
      </c>
      <c r="L813" s="374">
        <f>'Merluza común Artesanal'!K755</f>
        <v>2.9159999999999999</v>
      </c>
      <c r="M813" s="478">
        <f>'Merluza común Artesanal'!L755</f>
        <v>0</v>
      </c>
      <c r="N813" s="348" t="str">
        <f>'Merluza común Artesanal'!M755</f>
        <v>-</v>
      </c>
      <c r="O813" s="504">
        <f>Resumen_año!$C$5</f>
        <v>43868</v>
      </c>
      <c r="P813" s="365">
        <v>2019</v>
      </c>
    </row>
    <row r="814" spans="1:16" ht="15.75" customHeight="1">
      <c r="A814" s="371" t="s">
        <v>90</v>
      </c>
      <c r="B814" s="371" t="s">
        <v>91</v>
      </c>
      <c r="C814" s="371" t="s">
        <v>114</v>
      </c>
      <c r="D814" s="371" t="s">
        <v>107</v>
      </c>
      <c r="E814" s="365" t="str">
        <f>+'Merluza común Artesanal'!E755</f>
        <v>STI PESCADORES ARTESANALES DE CALETA TUMBES TALCAHUANO RSU 08.05.0057</v>
      </c>
      <c r="F814" s="371" t="s">
        <v>95</v>
      </c>
      <c r="G814" s="371" t="s">
        <v>96</v>
      </c>
      <c r="H814" s="374">
        <f>'Merluza común Artesanal'!G756</f>
        <v>13.653</v>
      </c>
      <c r="I814" s="374">
        <f>'Merluza común Artesanal'!H756</f>
        <v>0</v>
      </c>
      <c r="J814" s="374">
        <f>'Merluza común Artesanal'!I756</f>
        <v>16.568999999999999</v>
      </c>
      <c r="K814" s="374">
        <f>'Merluza común Artesanal'!J756</f>
        <v>0</v>
      </c>
      <c r="L814" s="374">
        <f>'Merluza común Artesanal'!K756</f>
        <v>16.568999999999999</v>
      </c>
      <c r="M814" s="478">
        <f>'Merluza común Artesanal'!L756</f>
        <v>0</v>
      </c>
      <c r="N814" s="348" t="str">
        <f>'Merluza común Artesanal'!M756</f>
        <v>-</v>
      </c>
      <c r="O814" s="504">
        <f>Resumen_año!$C$5</f>
        <v>43868</v>
      </c>
      <c r="P814" s="365">
        <v>2019</v>
      </c>
    </row>
    <row r="815" spans="1:16" ht="15.75" customHeight="1">
      <c r="A815" s="371" t="s">
        <v>90</v>
      </c>
      <c r="B815" s="371" t="s">
        <v>91</v>
      </c>
      <c r="C815" s="371" t="s">
        <v>114</v>
      </c>
      <c r="D815" s="371" t="s">
        <v>107</v>
      </c>
      <c r="E815" s="365" t="str">
        <f>+'Merluza común Artesanal'!E755</f>
        <v>STI PESCADORES ARTESANALES DE CALETA TUMBES TALCAHUANO RSU 08.05.0057</v>
      </c>
      <c r="F815" s="371" t="s">
        <v>97</v>
      </c>
      <c r="G815" s="371" t="s">
        <v>98</v>
      </c>
      <c r="H815" s="374">
        <f>'Merluza común Artesanal'!G757</f>
        <v>16.568999999999999</v>
      </c>
      <c r="I815" s="374">
        <f>'Merluza común Artesanal'!H757</f>
        <v>0</v>
      </c>
      <c r="J815" s="374">
        <f>'Merluza común Artesanal'!I757</f>
        <v>33.137999999999998</v>
      </c>
      <c r="K815" s="374">
        <f>'Merluza común Artesanal'!J757</f>
        <v>0</v>
      </c>
      <c r="L815" s="374">
        <f>'Merluza común Artesanal'!K757</f>
        <v>33.137999999999998</v>
      </c>
      <c r="M815" s="478">
        <f>'Merluza común Artesanal'!L757</f>
        <v>0</v>
      </c>
      <c r="N815" s="348" t="str">
        <f>'Merluza común Artesanal'!M757</f>
        <v>-</v>
      </c>
      <c r="O815" s="504">
        <f>Resumen_año!$C$5</f>
        <v>43868</v>
      </c>
      <c r="P815" s="365">
        <v>2019</v>
      </c>
    </row>
    <row r="816" spans="1:16" ht="15.75" customHeight="1">
      <c r="A816" s="371" t="s">
        <v>90</v>
      </c>
      <c r="B816" s="371" t="s">
        <v>91</v>
      </c>
      <c r="C816" s="371" t="s">
        <v>114</v>
      </c>
      <c r="D816" s="371" t="s">
        <v>107</v>
      </c>
      <c r="E816" s="365" t="str">
        <f>+'Merluza común Artesanal'!E755</f>
        <v>STI PESCADORES ARTESANALES DE CALETA TUMBES TALCAHUANO RSU 08.05.0057</v>
      </c>
      <c r="F816" s="371" t="s">
        <v>94</v>
      </c>
      <c r="G816" s="371" t="s">
        <v>98</v>
      </c>
      <c r="H816" s="374">
        <f>'Merluza común Artesanal'!N755</f>
        <v>33.137999999999998</v>
      </c>
      <c r="I816" s="374">
        <f>'Merluza común Artesanal'!O755</f>
        <v>0</v>
      </c>
      <c r="J816" s="374">
        <f>'Merluza común Artesanal'!P755</f>
        <v>33.137999999999998</v>
      </c>
      <c r="K816" s="374">
        <f>'Merluza común Artesanal'!Q755</f>
        <v>0</v>
      </c>
      <c r="L816" s="374">
        <f>'Merluza común Artesanal'!R755</f>
        <v>33.137999999999998</v>
      </c>
      <c r="M816" s="478">
        <f>'Merluza común Artesanal'!S755</f>
        <v>0</v>
      </c>
      <c r="N816" s="348" t="s">
        <v>262</v>
      </c>
      <c r="O816" s="504">
        <f>Resumen_año!$C$5</f>
        <v>43868</v>
      </c>
      <c r="P816" s="365">
        <v>2019</v>
      </c>
    </row>
    <row r="817" spans="1:16" ht="15.75" customHeight="1">
      <c r="A817" s="371" t="s">
        <v>90</v>
      </c>
      <c r="B817" s="371" t="s">
        <v>91</v>
      </c>
      <c r="C817" s="371" t="s">
        <v>114</v>
      </c>
      <c r="D817" s="371" t="s">
        <v>107</v>
      </c>
      <c r="E817" s="365" t="str">
        <f>+'Merluza común Artesanal'!E758</f>
        <v>ASOCIACIÓN GREMIAL DE PESCADORES ARTESANALES DE CALETA INFIERNILLO RAG 98-8</v>
      </c>
      <c r="F817" s="371" t="s">
        <v>94</v>
      </c>
      <c r="G817" s="371" t="s">
        <v>94</v>
      </c>
      <c r="H817" s="374">
        <f>'Merluza común Artesanal'!G758</f>
        <v>3.367</v>
      </c>
      <c r="I817" s="374">
        <f>'Merluza común Artesanal'!H758</f>
        <v>0</v>
      </c>
      <c r="J817" s="374">
        <f>'Merluza común Artesanal'!I758</f>
        <v>3.367</v>
      </c>
      <c r="K817" s="374">
        <f>'Merluza común Artesanal'!J758</f>
        <v>0.49199999999999999</v>
      </c>
      <c r="L817" s="374">
        <f>'Merluza común Artesanal'!K758</f>
        <v>2.875</v>
      </c>
      <c r="M817" s="478">
        <f>'Merluza común Artesanal'!L758</f>
        <v>0</v>
      </c>
      <c r="N817" s="348" t="str">
        <f>'Merluza común Artesanal'!M758</f>
        <v>-</v>
      </c>
      <c r="O817" s="504">
        <f>Resumen_año!$C$5</f>
        <v>43868</v>
      </c>
      <c r="P817" s="365">
        <v>2019</v>
      </c>
    </row>
    <row r="818" spans="1:16" ht="15.75" customHeight="1">
      <c r="A818" s="371" t="s">
        <v>90</v>
      </c>
      <c r="B818" s="371" t="s">
        <v>91</v>
      </c>
      <c r="C818" s="371" t="s">
        <v>114</v>
      </c>
      <c r="D818" s="371" t="s">
        <v>107</v>
      </c>
      <c r="E818" s="365" t="str">
        <f>+'Merluza común Artesanal'!E758</f>
        <v>ASOCIACIÓN GREMIAL DE PESCADORES ARTESANALES DE CALETA INFIERNILLO RAG 98-8</v>
      </c>
      <c r="F818" s="371" t="s">
        <v>95</v>
      </c>
      <c r="G818" s="371" t="s">
        <v>96</v>
      </c>
      <c r="H818" s="374">
        <f>'Merluza común Artesanal'!G759</f>
        <v>15.763999999999999</v>
      </c>
      <c r="I818" s="374">
        <f>'Merluza común Artesanal'!H759</f>
        <v>0</v>
      </c>
      <c r="J818" s="374">
        <f>'Merluza común Artesanal'!I759</f>
        <v>18.638999999999999</v>
      </c>
      <c r="K818" s="374">
        <f>'Merluza común Artesanal'!J759</f>
        <v>0</v>
      </c>
      <c r="L818" s="374">
        <f>'Merluza común Artesanal'!K759</f>
        <v>18.638999999999999</v>
      </c>
      <c r="M818" s="478">
        <f>'Merluza común Artesanal'!L759</f>
        <v>0</v>
      </c>
      <c r="N818" s="348" t="str">
        <f>'Merluza común Artesanal'!M759</f>
        <v>-</v>
      </c>
      <c r="O818" s="504">
        <f>Resumen_año!$C$5</f>
        <v>43868</v>
      </c>
      <c r="P818" s="365">
        <v>2019</v>
      </c>
    </row>
    <row r="819" spans="1:16" ht="15.75" customHeight="1">
      <c r="A819" s="371" t="s">
        <v>90</v>
      </c>
      <c r="B819" s="371" t="s">
        <v>91</v>
      </c>
      <c r="C819" s="371" t="s">
        <v>114</v>
      </c>
      <c r="D819" s="371" t="s">
        <v>107</v>
      </c>
      <c r="E819" s="365" t="str">
        <f>+'Merluza común Artesanal'!E758</f>
        <v>ASOCIACIÓN GREMIAL DE PESCADORES ARTESANALES DE CALETA INFIERNILLO RAG 98-8</v>
      </c>
      <c r="F819" s="371" t="s">
        <v>97</v>
      </c>
      <c r="G819" s="371" t="s">
        <v>98</v>
      </c>
      <c r="H819" s="374">
        <f>'Merluza común Artesanal'!G760</f>
        <v>19.131</v>
      </c>
      <c r="I819" s="374">
        <f>'Merluza común Artesanal'!H760</f>
        <v>0</v>
      </c>
      <c r="J819" s="374">
        <f>'Merluza común Artesanal'!I760</f>
        <v>37.769999999999996</v>
      </c>
      <c r="K819" s="374">
        <f>'Merluza común Artesanal'!J760</f>
        <v>0</v>
      </c>
      <c r="L819" s="374">
        <f>'Merluza común Artesanal'!K760</f>
        <v>37.769999999999996</v>
      </c>
      <c r="M819" s="478">
        <f>'Merluza común Artesanal'!L760</f>
        <v>0</v>
      </c>
      <c r="N819" s="348" t="str">
        <f>'Merluza común Artesanal'!M760</f>
        <v>-</v>
      </c>
      <c r="O819" s="504">
        <f>Resumen_año!$C$5</f>
        <v>43868</v>
      </c>
      <c r="P819" s="365">
        <v>2019</v>
      </c>
    </row>
    <row r="820" spans="1:16" ht="15.75" customHeight="1">
      <c r="A820" s="371" t="s">
        <v>90</v>
      </c>
      <c r="B820" s="371" t="s">
        <v>91</v>
      </c>
      <c r="C820" s="371" t="s">
        <v>114</v>
      </c>
      <c r="D820" s="371" t="s">
        <v>107</v>
      </c>
      <c r="E820" s="365" t="str">
        <f>+'Merluza común Artesanal'!E758</f>
        <v>ASOCIACIÓN GREMIAL DE PESCADORES ARTESANALES DE CALETA INFIERNILLO RAG 98-8</v>
      </c>
      <c r="F820" s="371" t="s">
        <v>94</v>
      </c>
      <c r="G820" s="371" t="s">
        <v>98</v>
      </c>
      <c r="H820" s="374">
        <f>'Merluza común Artesanal'!N758</f>
        <v>38.262</v>
      </c>
      <c r="I820" s="374">
        <f>'Merluza común Artesanal'!O758</f>
        <v>0</v>
      </c>
      <c r="J820" s="374">
        <f>'Merluza común Artesanal'!P758</f>
        <v>38.262</v>
      </c>
      <c r="K820" s="374">
        <f>'Merluza común Artesanal'!Q758</f>
        <v>0.49199999999999999</v>
      </c>
      <c r="L820" s="374">
        <f>'Merluza común Artesanal'!R758</f>
        <v>37.770000000000003</v>
      </c>
      <c r="M820" s="478">
        <f>'Merluza común Artesanal'!S758</f>
        <v>1.2858710992629764E-2</v>
      </c>
      <c r="N820" s="348" t="s">
        <v>262</v>
      </c>
      <c r="O820" s="504">
        <f>Resumen_año!$C$5</f>
        <v>43868</v>
      </c>
      <c r="P820" s="365">
        <v>2019</v>
      </c>
    </row>
    <row r="821" spans="1:16" ht="15.75" customHeight="1">
      <c r="A821" s="371" t="s">
        <v>90</v>
      </c>
      <c r="B821" s="371" t="s">
        <v>91</v>
      </c>
      <c r="C821" s="371" t="s">
        <v>114</v>
      </c>
      <c r="D821" s="371" t="s">
        <v>107</v>
      </c>
      <c r="E821" s="365" t="str">
        <f>+'Merluza común Artesanal'!E761</f>
        <v>STI PESCADORES ARTESANALES PENÍNSULA DE TUMBES RSU 08.05.0391</v>
      </c>
      <c r="F821" s="371" t="s">
        <v>94</v>
      </c>
      <c r="G821" s="371" t="s">
        <v>94</v>
      </c>
      <c r="H821" s="374">
        <f>'Merluza común Artesanal'!G761</f>
        <v>0.47399999999999998</v>
      </c>
      <c r="I821" s="374">
        <f>'Merluza común Artesanal'!H761</f>
        <v>0</v>
      </c>
      <c r="J821" s="374">
        <f>'Merluza común Artesanal'!I761</f>
        <v>0.47399999999999998</v>
      </c>
      <c r="K821" s="374">
        <f>'Merluza común Artesanal'!J761</f>
        <v>0</v>
      </c>
      <c r="L821" s="374">
        <f>'Merluza común Artesanal'!K761</f>
        <v>0.47399999999999998</v>
      </c>
      <c r="M821" s="478">
        <f>'Merluza común Artesanal'!L761</f>
        <v>0</v>
      </c>
      <c r="N821" s="348" t="str">
        <f>'Merluza común Artesanal'!M761</f>
        <v>-</v>
      </c>
      <c r="O821" s="504">
        <f>Resumen_año!$C$5</f>
        <v>43868</v>
      </c>
      <c r="P821" s="365">
        <v>2019</v>
      </c>
    </row>
    <row r="822" spans="1:16" ht="15.75" customHeight="1">
      <c r="A822" s="371" t="s">
        <v>90</v>
      </c>
      <c r="B822" s="371" t="s">
        <v>91</v>
      </c>
      <c r="C822" s="371" t="s">
        <v>114</v>
      </c>
      <c r="D822" s="371" t="s">
        <v>107</v>
      </c>
      <c r="E822" s="365" t="str">
        <f>+'Merluza común Artesanal'!E761</f>
        <v>STI PESCADORES ARTESANALES PENÍNSULA DE TUMBES RSU 08.05.0391</v>
      </c>
      <c r="F822" s="371" t="s">
        <v>95</v>
      </c>
      <c r="G822" s="371" t="s">
        <v>96</v>
      </c>
      <c r="H822" s="374">
        <f>'Merluza común Artesanal'!G762</f>
        <v>2.218</v>
      </c>
      <c r="I822" s="374">
        <f>'Merluza común Artesanal'!H762</f>
        <v>0</v>
      </c>
      <c r="J822" s="374">
        <f>'Merluza común Artesanal'!I762</f>
        <v>2.6920000000000002</v>
      </c>
      <c r="K822" s="374">
        <f>'Merluza común Artesanal'!J762</f>
        <v>0</v>
      </c>
      <c r="L822" s="374">
        <f>'Merluza común Artesanal'!K762</f>
        <v>2.6920000000000002</v>
      </c>
      <c r="M822" s="478">
        <f>'Merluza común Artesanal'!L762</f>
        <v>0</v>
      </c>
      <c r="N822" s="348" t="str">
        <f>'Merluza común Artesanal'!M762</f>
        <v>-</v>
      </c>
      <c r="O822" s="504">
        <f>Resumen_año!$C$5</f>
        <v>43868</v>
      </c>
      <c r="P822" s="365">
        <v>2019</v>
      </c>
    </row>
    <row r="823" spans="1:16" ht="15.75" customHeight="1">
      <c r="A823" s="371" t="s">
        <v>90</v>
      </c>
      <c r="B823" s="371" t="s">
        <v>91</v>
      </c>
      <c r="C823" s="371" t="s">
        <v>114</v>
      </c>
      <c r="D823" s="371" t="s">
        <v>107</v>
      </c>
      <c r="E823" s="365" t="str">
        <f>+'Merluza común Artesanal'!E761</f>
        <v>STI PESCADORES ARTESANALES PENÍNSULA DE TUMBES RSU 08.05.0391</v>
      </c>
      <c r="F823" s="371" t="s">
        <v>97</v>
      </c>
      <c r="G823" s="371" t="s">
        <v>98</v>
      </c>
      <c r="H823" s="374">
        <f>'Merluza común Artesanal'!G763</f>
        <v>2.6920000000000002</v>
      </c>
      <c r="I823" s="374">
        <f>'Merluza común Artesanal'!H763</f>
        <v>0</v>
      </c>
      <c r="J823" s="374">
        <f>'Merluza común Artesanal'!I763</f>
        <v>5.3840000000000003</v>
      </c>
      <c r="K823" s="374">
        <f>'Merluza común Artesanal'!J763</f>
        <v>0</v>
      </c>
      <c r="L823" s="374">
        <f>'Merluza común Artesanal'!K763</f>
        <v>5.3840000000000003</v>
      </c>
      <c r="M823" s="478">
        <f>'Merluza común Artesanal'!L763</f>
        <v>0</v>
      </c>
      <c r="N823" s="348" t="str">
        <f>'Merluza común Artesanal'!M763</f>
        <v>-</v>
      </c>
      <c r="O823" s="504">
        <f>Resumen_año!$C$5</f>
        <v>43868</v>
      </c>
      <c r="P823" s="365">
        <v>2019</v>
      </c>
    </row>
    <row r="824" spans="1:16" ht="15.75" customHeight="1">
      <c r="A824" s="371" t="s">
        <v>90</v>
      </c>
      <c r="B824" s="371" t="s">
        <v>91</v>
      </c>
      <c r="C824" s="371" t="s">
        <v>114</v>
      </c>
      <c r="D824" s="371" t="s">
        <v>107</v>
      </c>
      <c r="E824" s="365" t="str">
        <f>+'Merluza común Artesanal'!E761</f>
        <v>STI PESCADORES ARTESANALES PENÍNSULA DE TUMBES RSU 08.05.0391</v>
      </c>
      <c r="F824" s="371" t="s">
        <v>94</v>
      </c>
      <c r="G824" s="371" t="s">
        <v>98</v>
      </c>
      <c r="H824" s="374">
        <f>'Merluza común Artesanal'!N761</f>
        <v>5.3840000000000003</v>
      </c>
      <c r="I824" s="374">
        <f>'Merluza común Artesanal'!O761</f>
        <v>0</v>
      </c>
      <c r="J824" s="374">
        <f>'Merluza común Artesanal'!P761</f>
        <v>5.3840000000000003</v>
      </c>
      <c r="K824" s="374">
        <f>'Merluza común Artesanal'!Q761</f>
        <v>0</v>
      </c>
      <c r="L824" s="374">
        <f>'Merluza común Artesanal'!R761</f>
        <v>5.3840000000000003</v>
      </c>
      <c r="M824" s="478">
        <f>'Merluza común Artesanal'!S761</f>
        <v>0</v>
      </c>
      <c r="N824" s="348" t="s">
        <v>262</v>
      </c>
      <c r="O824" s="504">
        <f>Resumen_año!$C$5</f>
        <v>43868</v>
      </c>
      <c r="P824" s="365">
        <v>2019</v>
      </c>
    </row>
    <row r="825" spans="1:16" ht="15.75" customHeight="1">
      <c r="A825" s="371" t="s">
        <v>90</v>
      </c>
      <c r="B825" s="371" t="s">
        <v>91</v>
      </c>
      <c r="C825" s="371" t="s">
        <v>114</v>
      </c>
      <c r="D825" s="371" t="s">
        <v>107</v>
      </c>
      <c r="E825" s="365" t="str">
        <f>+'Merluza común Artesanal'!E764</f>
        <v>ASOCIACIÓN GREMIAL DE ARMADORES PESCADORES ARTESANALES BUZOS MARISCADORES RECOLECTORES DE ORILLA Y RAMOS AFINES - AG ESCAFANDRAS CON HISTORIA DE TALCAHUANO RAG 62-8</v>
      </c>
      <c r="F825" s="371" t="s">
        <v>94</v>
      </c>
      <c r="G825" s="371" t="s">
        <v>94</v>
      </c>
      <c r="H825" s="374">
        <f>'Merluza común Artesanal'!G764</f>
        <v>0.49299999999999999</v>
      </c>
      <c r="I825" s="374">
        <f>'Merluza común Artesanal'!H764</f>
        <v>0</v>
      </c>
      <c r="J825" s="374">
        <f>'Merluza común Artesanal'!I764</f>
        <v>0.49299999999999999</v>
      </c>
      <c r="K825" s="374">
        <f>'Merluza común Artesanal'!J764</f>
        <v>0</v>
      </c>
      <c r="L825" s="374">
        <f>'Merluza común Artesanal'!K764</f>
        <v>0.49299999999999999</v>
      </c>
      <c r="M825" s="478">
        <f>'Merluza común Artesanal'!L764</f>
        <v>0</v>
      </c>
      <c r="N825" s="348" t="str">
        <f>'Merluza común Artesanal'!M764</f>
        <v>-</v>
      </c>
      <c r="O825" s="504">
        <f>Resumen_año!$C$5</f>
        <v>43868</v>
      </c>
      <c r="P825" s="365">
        <v>2019</v>
      </c>
    </row>
    <row r="826" spans="1:16" ht="15.75" customHeight="1">
      <c r="A826" s="371" t="s">
        <v>90</v>
      </c>
      <c r="B826" s="371" t="s">
        <v>91</v>
      </c>
      <c r="C826" s="371" t="s">
        <v>114</v>
      </c>
      <c r="D826" s="371" t="s">
        <v>107</v>
      </c>
      <c r="E826" s="365" t="str">
        <f>+'Merluza común Artesanal'!E764</f>
        <v>ASOCIACIÓN GREMIAL DE ARMADORES PESCADORES ARTESANALES BUZOS MARISCADORES RECOLECTORES DE ORILLA Y RAMOS AFINES - AG ESCAFANDRAS CON HISTORIA DE TALCAHUANO RAG 62-8</v>
      </c>
      <c r="F826" s="371" t="s">
        <v>95</v>
      </c>
      <c r="G826" s="371" t="s">
        <v>96</v>
      </c>
      <c r="H826" s="374">
        <f>'Merluza común Artesanal'!G765</f>
        <v>2.31</v>
      </c>
      <c r="I826" s="374">
        <f>'Merluza común Artesanal'!H765</f>
        <v>0</v>
      </c>
      <c r="J826" s="374">
        <f>'Merluza común Artesanal'!I765</f>
        <v>2.8029999999999999</v>
      </c>
      <c r="K826" s="374">
        <f>'Merluza común Artesanal'!J765</f>
        <v>0</v>
      </c>
      <c r="L826" s="374">
        <f>'Merluza común Artesanal'!K765</f>
        <v>2.8029999999999999</v>
      </c>
      <c r="M826" s="478">
        <f>'Merluza común Artesanal'!L765</f>
        <v>0</v>
      </c>
      <c r="N826" s="348" t="str">
        <f>'Merluza común Artesanal'!M765</f>
        <v>-</v>
      </c>
      <c r="O826" s="504">
        <f>Resumen_año!$C$5</f>
        <v>43868</v>
      </c>
      <c r="P826" s="365">
        <v>2019</v>
      </c>
    </row>
    <row r="827" spans="1:16" ht="15.75" customHeight="1">
      <c r="A827" s="371" t="s">
        <v>90</v>
      </c>
      <c r="B827" s="371" t="s">
        <v>91</v>
      </c>
      <c r="C827" s="371" t="s">
        <v>114</v>
      </c>
      <c r="D827" s="371" t="s">
        <v>107</v>
      </c>
      <c r="E827" s="365" t="str">
        <f>+'Merluza común Artesanal'!E764</f>
        <v>ASOCIACIÓN GREMIAL DE ARMADORES PESCADORES ARTESANALES BUZOS MARISCADORES RECOLECTORES DE ORILLA Y RAMOS AFINES - AG ESCAFANDRAS CON HISTORIA DE TALCAHUANO RAG 62-8</v>
      </c>
      <c r="F827" s="371" t="s">
        <v>97</v>
      </c>
      <c r="G827" s="371" t="s">
        <v>98</v>
      </c>
      <c r="H827" s="374">
        <f>'Merluza común Artesanal'!G766</f>
        <v>2.8039999999999998</v>
      </c>
      <c r="I827" s="374">
        <f>'Merluza común Artesanal'!H766</f>
        <v>0</v>
      </c>
      <c r="J827" s="374">
        <f>'Merluza común Artesanal'!I766</f>
        <v>5.6069999999999993</v>
      </c>
      <c r="K827" s="374">
        <f>'Merluza común Artesanal'!J766</f>
        <v>0</v>
      </c>
      <c r="L827" s="374">
        <f>'Merluza común Artesanal'!K766</f>
        <v>5.6069999999999993</v>
      </c>
      <c r="M827" s="478">
        <f>'Merluza común Artesanal'!L766</f>
        <v>0</v>
      </c>
      <c r="N827" s="348" t="str">
        <f>'Merluza común Artesanal'!M766</f>
        <v>-</v>
      </c>
      <c r="O827" s="504">
        <f>Resumen_año!$C$5</f>
        <v>43868</v>
      </c>
      <c r="P827" s="365">
        <v>2019</v>
      </c>
    </row>
    <row r="828" spans="1:16" ht="15.75" customHeight="1">
      <c r="A828" s="371" t="s">
        <v>90</v>
      </c>
      <c r="B828" s="371" t="s">
        <v>91</v>
      </c>
      <c r="C828" s="371" t="s">
        <v>114</v>
      </c>
      <c r="D828" s="371" t="s">
        <v>107</v>
      </c>
      <c r="E828" s="365" t="str">
        <f>+'Merluza común Artesanal'!E764</f>
        <v>ASOCIACIÓN GREMIAL DE ARMADORES PESCADORES ARTESANALES BUZOS MARISCADORES RECOLECTORES DE ORILLA Y RAMOS AFINES - AG ESCAFANDRAS CON HISTORIA DE TALCAHUANO RAG 62-8</v>
      </c>
      <c r="F828" s="371" t="s">
        <v>94</v>
      </c>
      <c r="G828" s="371" t="s">
        <v>98</v>
      </c>
      <c r="H828" s="374">
        <f>'Merluza común Artesanal'!N764</f>
        <v>5.6069999999999993</v>
      </c>
      <c r="I828" s="374">
        <f>'Merluza común Artesanal'!O764</f>
        <v>0</v>
      </c>
      <c r="J828" s="374">
        <f>'Merluza común Artesanal'!P764</f>
        <v>5.6069999999999993</v>
      </c>
      <c r="K828" s="374">
        <f>'Merluza común Artesanal'!Q764</f>
        <v>0</v>
      </c>
      <c r="L828" s="374">
        <f>'Merluza común Artesanal'!R764</f>
        <v>5.6069999999999993</v>
      </c>
      <c r="M828" s="478">
        <f>'Merluza común Artesanal'!S764</f>
        <v>0</v>
      </c>
      <c r="N828" s="348" t="s">
        <v>262</v>
      </c>
      <c r="O828" s="504">
        <f>Resumen_año!$C$5</f>
        <v>43868</v>
      </c>
      <c r="P828" s="365">
        <v>2019</v>
      </c>
    </row>
    <row r="829" spans="1:16" ht="15.75" customHeight="1">
      <c r="A829" s="371" t="s">
        <v>90</v>
      </c>
      <c r="B829" s="371" t="s">
        <v>91</v>
      </c>
      <c r="C829" s="371" t="s">
        <v>114</v>
      </c>
      <c r="D829" s="371" t="s">
        <v>107</v>
      </c>
      <c r="E829" s="365" t="str">
        <f>+'Merluza común Artesanal'!E767</f>
        <v>ASOCIACIÓN GREMIAL DE PESCADORES Y ARMADORES PELÁGICOS DE LA REGIÓN DEL BIOBÍO - PESCAMAR AG RAG 450-8</v>
      </c>
      <c r="F829" s="371" t="s">
        <v>94</v>
      </c>
      <c r="G829" s="371" t="s">
        <v>94</v>
      </c>
      <c r="H829" s="374">
        <f>'Merluza común Artesanal'!G767</f>
        <v>0.246</v>
      </c>
      <c r="I829" s="374">
        <f>'Merluza común Artesanal'!H767</f>
        <v>0</v>
      </c>
      <c r="J829" s="374">
        <f>'Merluza común Artesanal'!I767</f>
        <v>0.246</v>
      </c>
      <c r="K829" s="374">
        <f>'Merluza común Artesanal'!J767</f>
        <v>0</v>
      </c>
      <c r="L829" s="374">
        <f>'Merluza común Artesanal'!K767</f>
        <v>0.246</v>
      </c>
      <c r="M829" s="478">
        <f>'Merluza común Artesanal'!L767</f>
        <v>0</v>
      </c>
      <c r="N829" s="348" t="str">
        <f>'Merluza común Artesanal'!M767</f>
        <v>-</v>
      </c>
      <c r="O829" s="504">
        <f>Resumen_año!$C$5</f>
        <v>43868</v>
      </c>
      <c r="P829" s="365">
        <v>2019</v>
      </c>
    </row>
    <row r="830" spans="1:16" ht="15.75" customHeight="1">
      <c r="A830" s="371" t="s">
        <v>90</v>
      </c>
      <c r="B830" s="371" t="s">
        <v>91</v>
      </c>
      <c r="C830" s="371" t="s">
        <v>114</v>
      </c>
      <c r="D830" s="371" t="s">
        <v>107</v>
      </c>
      <c r="E830" s="365" t="str">
        <f>+'Merluza común Artesanal'!E767</f>
        <v>ASOCIACIÓN GREMIAL DE PESCADORES Y ARMADORES PELÁGICOS DE LA REGIÓN DEL BIOBÍO - PESCAMAR AG RAG 450-8</v>
      </c>
      <c r="F830" s="371" t="s">
        <v>95</v>
      </c>
      <c r="G830" s="371" t="s">
        <v>96</v>
      </c>
      <c r="H830" s="374">
        <f>'Merluza común Artesanal'!G768</f>
        <v>1.1519999999999999</v>
      </c>
      <c r="I830" s="374">
        <f>'Merluza común Artesanal'!H768</f>
        <v>0</v>
      </c>
      <c r="J830" s="374">
        <f>'Merluza común Artesanal'!I768</f>
        <v>1.3979999999999999</v>
      </c>
      <c r="K830" s="374">
        <f>'Merluza común Artesanal'!J768</f>
        <v>0</v>
      </c>
      <c r="L830" s="374">
        <f>'Merluza común Artesanal'!K768</f>
        <v>1.3979999999999999</v>
      </c>
      <c r="M830" s="478">
        <f>'Merluza común Artesanal'!L768</f>
        <v>0</v>
      </c>
      <c r="N830" s="348" t="str">
        <f>'Merluza común Artesanal'!M768</f>
        <v>-</v>
      </c>
      <c r="O830" s="504">
        <f>Resumen_año!$C$5</f>
        <v>43868</v>
      </c>
      <c r="P830" s="365">
        <v>2019</v>
      </c>
    </row>
    <row r="831" spans="1:16" ht="15.75" customHeight="1">
      <c r="A831" s="371" t="s">
        <v>90</v>
      </c>
      <c r="B831" s="371" t="s">
        <v>91</v>
      </c>
      <c r="C831" s="371" t="s">
        <v>114</v>
      </c>
      <c r="D831" s="371" t="s">
        <v>107</v>
      </c>
      <c r="E831" s="365" t="str">
        <f>+'Merluza común Artesanal'!E767</f>
        <v>ASOCIACIÓN GREMIAL DE PESCADORES Y ARMADORES PELÁGICOS DE LA REGIÓN DEL BIOBÍO - PESCAMAR AG RAG 450-8</v>
      </c>
      <c r="F831" s="371" t="s">
        <v>97</v>
      </c>
      <c r="G831" s="371" t="s">
        <v>98</v>
      </c>
      <c r="H831" s="374">
        <f>'Merluza común Artesanal'!G769</f>
        <v>1.3979999999999999</v>
      </c>
      <c r="I831" s="374">
        <f>'Merluza común Artesanal'!H769</f>
        <v>0</v>
      </c>
      <c r="J831" s="374">
        <f>'Merluza común Artesanal'!I769</f>
        <v>2.7959999999999998</v>
      </c>
      <c r="K831" s="374">
        <f>'Merluza común Artesanal'!J769</f>
        <v>0</v>
      </c>
      <c r="L831" s="374">
        <f>'Merluza común Artesanal'!K769</f>
        <v>2.7959999999999998</v>
      </c>
      <c r="M831" s="478">
        <f>'Merluza común Artesanal'!L769</f>
        <v>0</v>
      </c>
      <c r="N831" s="348" t="str">
        <f>'Merluza común Artesanal'!M769</f>
        <v>-</v>
      </c>
      <c r="O831" s="504">
        <f>Resumen_año!$C$5</f>
        <v>43868</v>
      </c>
      <c r="P831" s="365">
        <v>2019</v>
      </c>
    </row>
    <row r="832" spans="1:16" ht="15.75" customHeight="1">
      <c r="A832" s="371" t="s">
        <v>90</v>
      </c>
      <c r="B832" s="371" t="s">
        <v>91</v>
      </c>
      <c r="C832" s="371" t="s">
        <v>114</v>
      </c>
      <c r="D832" s="371" t="s">
        <v>107</v>
      </c>
      <c r="E832" s="365" t="str">
        <f>+'Merluza común Artesanal'!E767</f>
        <v>ASOCIACIÓN GREMIAL DE PESCADORES Y ARMADORES PELÁGICOS DE LA REGIÓN DEL BIOBÍO - PESCAMAR AG RAG 450-8</v>
      </c>
      <c r="F832" s="371" t="s">
        <v>94</v>
      </c>
      <c r="G832" s="371" t="s">
        <v>98</v>
      </c>
      <c r="H832" s="374">
        <f>'Merluza común Artesanal'!N767</f>
        <v>2.7959999999999998</v>
      </c>
      <c r="I832" s="374">
        <f>'Merluza común Artesanal'!O767</f>
        <v>0</v>
      </c>
      <c r="J832" s="374">
        <f>'Merluza común Artesanal'!P767</f>
        <v>2.7959999999999998</v>
      </c>
      <c r="K832" s="374">
        <f>'Merluza común Artesanal'!Q767</f>
        <v>0</v>
      </c>
      <c r="L832" s="374">
        <f>'Merluza común Artesanal'!R767</f>
        <v>2.7959999999999998</v>
      </c>
      <c r="M832" s="478">
        <f>'Merluza común Artesanal'!S767</f>
        <v>0</v>
      </c>
      <c r="N832" s="348" t="s">
        <v>262</v>
      </c>
      <c r="O832" s="504">
        <f>Resumen_año!$C$5</f>
        <v>43868</v>
      </c>
      <c r="P832" s="365">
        <v>2019</v>
      </c>
    </row>
    <row r="833" spans="1:16" ht="15.75" customHeight="1">
      <c r="A833" s="371" t="s">
        <v>90</v>
      </c>
      <c r="B833" s="371" t="s">
        <v>91</v>
      </c>
      <c r="C833" s="371" t="s">
        <v>114</v>
      </c>
      <c r="D833" s="371" t="s">
        <v>106</v>
      </c>
      <c r="E833" s="365" t="str">
        <f>+'Merluza común Artesanal'!E770</f>
        <v>CUOTA RESIDUAL O BOLSÓN</v>
      </c>
      <c r="F833" s="371" t="s">
        <v>94</v>
      </c>
      <c r="G833" s="371" t="s">
        <v>94</v>
      </c>
      <c r="H833" s="374">
        <f>'Merluza común Artesanal'!G770</f>
        <v>9.1319999999999997</v>
      </c>
      <c r="I833" s="374">
        <f>'Merluza común Artesanal'!H770</f>
        <v>0</v>
      </c>
      <c r="J833" s="374">
        <f>'Merluza común Artesanal'!I770</f>
        <v>9.1319999999999997</v>
      </c>
      <c r="K833" s="374">
        <f>'Merluza común Artesanal'!J770</f>
        <v>0</v>
      </c>
      <c r="L833" s="374">
        <f>'Merluza común Artesanal'!K770</f>
        <v>9.1319999999999997</v>
      </c>
      <c r="M833" s="362">
        <f>'Merluza común Artesanal'!L770</f>
        <v>0</v>
      </c>
      <c r="N833" s="350" t="str">
        <f>'Merluza común Artesanal'!M770</f>
        <v>-</v>
      </c>
      <c r="O833" s="504">
        <f>Resumen_año!$C$5</f>
        <v>43868</v>
      </c>
      <c r="P833" s="365">
        <v>2019</v>
      </c>
    </row>
    <row r="834" spans="1:16" ht="15.75" customHeight="1">
      <c r="A834" s="371" t="s">
        <v>90</v>
      </c>
      <c r="B834" s="371" t="s">
        <v>91</v>
      </c>
      <c r="C834" s="371" t="s">
        <v>114</v>
      </c>
      <c r="D834" s="371" t="s">
        <v>106</v>
      </c>
      <c r="E834" s="365" t="str">
        <f>+'Merluza común Artesanal'!E770</f>
        <v>CUOTA RESIDUAL O BOLSÓN</v>
      </c>
      <c r="F834" s="371" t="s">
        <v>95</v>
      </c>
      <c r="G834" s="371" t="s">
        <v>96</v>
      </c>
      <c r="H834" s="374">
        <f>'Merluza común Artesanal'!G771</f>
        <v>42.755000000000003</v>
      </c>
      <c r="I834" s="374">
        <f>'Merluza común Artesanal'!H771</f>
        <v>0</v>
      </c>
      <c r="J834" s="374">
        <f>'Merluza común Artesanal'!I771</f>
        <v>51.887</v>
      </c>
      <c r="K834" s="374">
        <f>'Merluza común Artesanal'!J771</f>
        <v>0</v>
      </c>
      <c r="L834" s="374">
        <f>'Merluza común Artesanal'!K771</f>
        <v>51.887</v>
      </c>
      <c r="M834" s="362">
        <f>'Merluza común Artesanal'!L771</f>
        <v>0</v>
      </c>
      <c r="N834" s="350" t="str">
        <f>'Merluza común Artesanal'!M771</f>
        <v>-</v>
      </c>
      <c r="O834" s="504">
        <f>Resumen_año!$C$5</f>
        <v>43868</v>
      </c>
      <c r="P834" s="365">
        <v>2019</v>
      </c>
    </row>
    <row r="835" spans="1:16" ht="15.75" customHeight="1">
      <c r="A835" s="371" t="s">
        <v>90</v>
      </c>
      <c r="B835" s="371" t="s">
        <v>91</v>
      </c>
      <c r="C835" s="371" t="s">
        <v>114</v>
      </c>
      <c r="D835" s="371" t="s">
        <v>106</v>
      </c>
      <c r="E835" s="365" t="str">
        <f>+'Merluza común Artesanal'!E770</f>
        <v>CUOTA RESIDUAL O BOLSÓN</v>
      </c>
      <c r="F835" s="371" t="s">
        <v>97</v>
      </c>
      <c r="G835" s="371" t="s">
        <v>98</v>
      </c>
      <c r="H835" s="374">
        <f>'Merluza común Artesanal'!G772</f>
        <v>51.884</v>
      </c>
      <c r="I835" s="374">
        <f>'Merluza común Artesanal'!H772</f>
        <v>0</v>
      </c>
      <c r="J835" s="374">
        <f>'Merluza común Artesanal'!I772</f>
        <v>103.771</v>
      </c>
      <c r="K835" s="374">
        <f>'Merluza común Artesanal'!J772</f>
        <v>0</v>
      </c>
      <c r="L835" s="374">
        <f>'Merluza común Artesanal'!K772</f>
        <v>103.771</v>
      </c>
      <c r="M835" s="362">
        <f>'Merluza común Artesanal'!L772</f>
        <v>0</v>
      </c>
      <c r="N835" s="350" t="str">
        <f>'Merluza común Artesanal'!M772</f>
        <v>-</v>
      </c>
      <c r="O835" s="504">
        <f>Resumen_año!$C$5</f>
        <v>43868</v>
      </c>
      <c r="P835" s="365">
        <v>2019</v>
      </c>
    </row>
    <row r="836" spans="1:16" ht="15.75" customHeight="1">
      <c r="A836" s="371" t="s">
        <v>90</v>
      </c>
      <c r="B836" s="371" t="s">
        <v>91</v>
      </c>
      <c r="C836" s="371" t="s">
        <v>114</v>
      </c>
      <c r="D836" s="371" t="s">
        <v>106</v>
      </c>
      <c r="E836" s="365" t="str">
        <f>+'Merluza común Artesanal'!E770</f>
        <v>CUOTA RESIDUAL O BOLSÓN</v>
      </c>
      <c r="F836" s="371" t="s">
        <v>94</v>
      </c>
      <c r="G836" s="371" t="s">
        <v>98</v>
      </c>
      <c r="H836" s="374">
        <f>'Merluza común Artesanal'!N770</f>
        <v>103.771</v>
      </c>
      <c r="I836" s="374">
        <f>'Merluza común Artesanal'!O770</f>
        <v>0</v>
      </c>
      <c r="J836" s="374">
        <f>'Merluza común Artesanal'!P770</f>
        <v>103.771</v>
      </c>
      <c r="K836" s="374">
        <f>'Merluza común Artesanal'!Q770</f>
        <v>0</v>
      </c>
      <c r="L836" s="374">
        <f>'Merluza común Artesanal'!R770</f>
        <v>103.771</v>
      </c>
      <c r="M836" s="362">
        <f>'Merluza común Artesanal'!S770</f>
        <v>0</v>
      </c>
      <c r="N836" s="349" t="s">
        <v>262</v>
      </c>
      <c r="O836" s="504">
        <f>Resumen_año!$C$5</f>
        <v>43868</v>
      </c>
      <c r="P836" s="365">
        <v>2019</v>
      </c>
    </row>
    <row r="837" spans="1:16" ht="15.75" customHeight="1">
      <c r="A837" s="371" t="s">
        <v>90</v>
      </c>
      <c r="B837" s="371" t="s">
        <v>91</v>
      </c>
      <c r="C837" s="371" t="s">
        <v>114</v>
      </c>
      <c r="D837" s="371" t="s">
        <v>92</v>
      </c>
      <c r="E837" s="365" t="e">
        <f>+'Merluza común Artesanal'!#REF!</f>
        <v>#REF!</v>
      </c>
      <c r="F837" s="371" t="s">
        <v>94</v>
      </c>
      <c r="G837" s="371" t="s">
        <v>94</v>
      </c>
      <c r="H837" s="374" t="e">
        <f>'Merluza común Artesanal'!#REF!</f>
        <v>#REF!</v>
      </c>
      <c r="I837" s="374" t="e">
        <f>'Merluza común Artesanal'!#REF!</f>
        <v>#REF!</v>
      </c>
      <c r="J837" s="374" t="e">
        <f>'Merluza común Artesanal'!#REF!</f>
        <v>#REF!</v>
      </c>
      <c r="K837" s="374" t="e">
        <f>'Merluza común Artesanal'!#REF!</f>
        <v>#REF!</v>
      </c>
      <c r="L837" s="374" t="e">
        <f>'Merluza común Artesanal'!#REF!</f>
        <v>#REF!</v>
      </c>
      <c r="M837" s="362" t="e">
        <f>'Merluza común Artesanal'!#REF!</f>
        <v>#REF!</v>
      </c>
      <c r="N837" s="350" t="e">
        <f>'Merluza común Artesanal'!#REF!</f>
        <v>#REF!</v>
      </c>
      <c r="O837" s="504">
        <f>Resumen_año!$C$5</f>
        <v>43868</v>
      </c>
      <c r="P837" s="365">
        <v>2019</v>
      </c>
    </row>
    <row r="838" spans="1:16" ht="15.75" customHeight="1">
      <c r="A838" s="371" t="s">
        <v>90</v>
      </c>
      <c r="B838" s="371" t="s">
        <v>91</v>
      </c>
      <c r="C838" s="371" t="s">
        <v>114</v>
      </c>
      <c r="D838" s="371" t="s">
        <v>107</v>
      </c>
      <c r="E838" s="365" t="str">
        <f>+'Merluza común Artesanal'!E773</f>
        <v>STI ARMADORES Y PESCADORES Y RAMOS AFINES DE LA PESCA ARTESANAL DE CALETA LO ROJAS SITRAL RSU 08.07.0322</v>
      </c>
      <c r="F838" s="371" t="s">
        <v>94</v>
      </c>
      <c r="G838" s="371" t="s">
        <v>94</v>
      </c>
      <c r="H838" s="374">
        <f>'Merluza común Artesanal'!G773</f>
        <v>18.603999999999999</v>
      </c>
      <c r="I838" s="374">
        <f>'Merluza común Artesanal'!H773</f>
        <v>0</v>
      </c>
      <c r="J838" s="374">
        <f>'Merluza común Artesanal'!I773</f>
        <v>18.603999999999999</v>
      </c>
      <c r="K838" s="374">
        <f>'Merluza común Artesanal'!J773</f>
        <v>0</v>
      </c>
      <c r="L838" s="374">
        <f>'Merluza común Artesanal'!K773</f>
        <v>18.603999999999999</v>
      </c>
      <c r="M838" s="478">
        <f>'Merluza común Artesanal'!L773</f>
        <v>0</v>
      </c>
      <c r="N838" s="348" t="str">
        <f>'Merluza común Artesanal'!M773</f>
        <v>-</v>
      </c>
      <c r="O838" s="504">
        <f>Resumen_año!$C$5</f>
        <v>43868</v>
      </c>
      <c r="P838" s="365">
        <v>2019</v>
      </c>
    </row>
    <row r="839" spans="1:16" ht="15.75" customHeight="1">
      <c r="A839" s="371" t="s">
        <v>90</v>
      </c>
      <c r="B839" s="371" t="s">
        <v>91</v>
      </c>
      <c r="C839" s="371" t="s">
        <v>114</v>
      </c>
      <c r="D839" s="371" t="s">
        <v>107</v>
      </c>
      <c r="E839" s="365" t="str">
        <f>+'Merluza común Artesanal'!E773</f>
        <v>STI ARMADORES Y PESCADORES Y RAMOS AFINES DE LA PESCA ARTESANAL DE CALETA LO ROJAS SITRAL RSU 08.07.0322</v>
      </c>
      <c r="F839" s="371" t="s">
        <v>95</v>
      </c>
      <c r="G839" s="371" t="s">
        <v>96</v>
      </c>
      <c r="H839" s="374">
        <f>'Merluza común Artesanal'!G774</f>
        <v>87.102000000000004</v>
      </c>
      <c r="I839" s="374">
        <f>'Merluza común Artesanal'!H774</f>
        <v>0</v>
      </c>
      <c r="J839" s="374">
        <f>'Merluza común Artesanal'!I774</f>
        <v>105.706</v>
      </c>
      <c r="K839" s="374">
        <f>'Merluza común Artesanal'!J774</f>
        <v>0</v>
      </c>
      <c r="L839" s="374">
        <f>'Merluza común Artesanal'!K774</f>
        <v>105.706</v>
      </c>
      <c r="M839" s="478">
        <f>'Merluza común Artesanal'!L774</f>
        <v>0</v>
      </c>
      <c r="N839" s="348" t="str">
        <f>'Merluza común Artesanal'!M774</f>
        <v>-</v>
      </c>
      <c r="O839" s="504">
        <f>Resumen_año!$C$5</f>
        <v>43868</v>
      </c>
      <c r="P839" s="365">
        <v>2019</v>
      </c>
    </row>
    <row r="840" spans="1:16" ht="15.75" customHeight="1">
      <c r="A840" s="371" t="s">
        <v>90</v>
      </c>
      <c r="B840" s="371" t="s">
        <v>91</v>
      </c>
      <c r="C840" s="371" t="s">
        <v>114</v>
      </c>
      <c r="D840" s="371" t="s">
        <v>107</v>
      </c>
      <c r="E840" s="365" t="str">
        <f>+'Merluza común Artesanal'!E773</f>
        <v>STI ARMADORES Y PESCADORES Y RAMOS AFINES DE LA PESCA ARTESANAL DE CALETA LO ROJAS SITRAL RSU 08.07.0322</v>
      </c>
      <c r="F840" s="371" t="s">
        <v>97</v>
      </c>
      <c r="G840" s="371" t="s">
        <v>98</v>
      </c>
      <c r="H840" s="374">
        <f>'Merluza común Artesanal'!G775</f>
        <v>105.706</v>
      </c>
      <c r="I840" s="374">
        <f>'Merluza común Artesanal'!H775</f>
        <v>0</v>
      </c>
      <c r="J840" s="374">
        <f>'Merluza común Artesanal'!I775</f>
        <v>211.41200000000001</v>
      </c>
      <c r="K840" s="374">
        <f>'Merluza común Artesanal'!J775</f>
        <v>0</v>
      </c>
      <c r="L840" s="374">
        <f>'Merluza común Artesanal'!K775</f>
        <v>211.41200000000001</v>
      </c>
      <c r="M840" s="478">
        <f>'Merluza común Artesanal'!L775</f>
        <v>0</v>
      </c>
      <c r="N840" s="348" t="str">
        <f>'Merluza común Artesanal'!M775</f>
        <v>-</v>
      </c>
      <c r="O840" s="504">
        <f>Resumen_año!$C$5</f>
        <v>43868</v>
      </c>
      <c r="P840" s="365">
        <v>2019</v>
      </c>
    </row>
    <row r="841" spans="1:16" ht="15.75" customHeight="1">
      <c r="A841" s="371" t="s">
        <v>90</v>
      </c>
      <c r="B841" s="371" t="s">
        <v>91</v>
      </c>
      <c r="C841" s="371" t="s">
        <v>114</v>
      </c>
      <c r="D841" s="371" t="s">
        <v>107</v>
      </c>
      <c r="E841" s="365" t="str">
        <f>+'Merluza común Artesanal'!E773</f>
        <v>STI ARMADORES Y PESCADORES Y RAMOS AFINES DE LA PESCA ARTESANAL DE CALETA LO ROJAS SITRAL RSU 08.07.0322</v>
      </c>
      <c r="F841" s="371" t="s">
        <v>94</v>
      </c>
      <c r="G841" s="371" t="s">
        <v>98</v>
      </c>
      <c r="H841" s="374">
        <f>'Merluza común Artesanal'!N773</f>
        <v>211.41200000000001</v>
      </c>
      <c r="I841" s="374">
        <f>'Merluza común Artesanal'!O773</f>
        <v>0</v>
      </c>
      <c r="J841" s="374">
        <f>'Merluza común Artesanal'!P773</f>
        <v>211.41200000000001</v>
      </c>
      <c r="K841" s="374">
        <f>'Merluza común Artesanal'!Q773</f>
        <v>0</v>
      </c>
      <c r="L841" s="374">
        <f>'Merluza común Artesanal'!R773</f>
        <v>211.41200000000001</v>
      </c>
      <c r="M841" s="478">
        <f>'Merluza común Artesanal'!S773</f>
        <v>0</v>
      </c>
      <c r="N841" s="348" t="s">
        <v>262</v>
      </c>
      <c r="O841" s="504">
        <f>Resumen_año!$C$5</f>
        <v>43868</v>
      </c>
      <c r="P841" s="365">
        <v>2019</v>
      </c>
    </row>
    <row r="842" spans="1:16" ht="15.75" customHeight="1">
      <c r="A842" s="371" t="s">
        <v>90</v>
      </c>
      <c r="B842" s="371" t="s">
        <v>91</v>
      </c>
      <c r="C842" s="371" t="s">
        <v>114</v>
      </c>
      <c r="D842" s="371" t="s">
        <v>107</v>
      </c>
      <c r="E842" s="365" t="str">
        <f>+'Merluza común Artesanal'!E776</f>
        <v>STI PESCADORES ARTESANALES, BUZOS MARISCADORES, ARMADORES ARTESANALES Y ACTIVIDADES CONEXAS DE CORONEL Y DEL GOLFO DE ARAUCO VIII REGIÓN SIPARBUMAR CORONEL RSU 08.07.0183</v>
      </c>
      <c r="F842" s="371" t="s">
        <v>94</v>
      </c>
      <c r="G842" s="371" t="s">
        <v>94</v>
      </c>
      <c r="H842" s="374">
        <f>'Merluza común Artesanal'!G776</f>
        <v>23.963000000000001</v>
      </c>
      <c r="I842" s="374">
        <f>'Merluza común Artesanal'!H776</f>
        <v>0</v>
      </c>
      <c r="J842" s="374">
        <f>'Merluza común Artesanal'!I776</f>
        <v>23.963000000000001</v>
      </c>
      <c r="K842" s="374">
        <f>'Merluza común Artesanal'!J776</f>
        <v>0</v>
      </c>
      <c r="L842" s="374">
        <f>'Merluza común Artesanal'!K776</f>
        <v>23.963000000000001</v>
      </c>
      <c r="M842" s="478">
        <f>'Merluza común Artesanal'!L776</f>
        <v>0</v>
      </c>
      <c r="N842" s="348" t="str">
        <f>'Merluza común Artesanal'!M776</f>
        <v>-</v>
      </c>
      <c r="O842" s="504">
        <f>Resumen_año!$C$5</f>
        <v>43868</v>
      </c>
      <c r="P842" s="365">
        <v>2019</v>
      </c>
    </row>
    <row r="843" spans="1:16" ht="15.75" customHeight="1">
      <c r="A843" s="371" t="s">
        <v>90</v>
      </c>
      <c r="B843" s="371" t="s">
        <v>91</v>
      </c>
      <c r="C843" s="371" t="s">
        <v>114</v>
      </c>
      <c r="D843" s="371" t="s">
        <v>107</v>
      </c>
      <c r="E843" s="365" t="str">
        <f>+'Merluza común Artesanal'!E776</f>
        <v>STI PESCADORES ARTESANALES, BUZOS MARISCADORES, ARMADORES ARTESANALES Y ACTIVIDADES CONEXAS DE CORONEL Y DEL GOLFO DE ARAUCO VIII REGIÓN SIPARBUMAR CORONEL RSU 08.07.0183</v>
      </c>
      <c r="F843" s="371" t="s">
        <v>95</v>
      </c>
      <c r="G843" s="371" t="s">
        <v>96</v>
      </c>
      <c r="H843" s="374">
        <f>'Merluza común Artesanal'!G777</f>
        <v>112.191</v>
      </c>
      <c r="I843" s="374">
        <f>'Merluza común Artesanal'!H777</f>
        <v>0</v>
      </c>
      <c r="J843" s="374">
        <f>'Merluza común Artesanal'!I777</f>
        <v>136.154</v>
      </c>
      <c r="K843" s="374">
        <f>'Merluza común Artesanal'!J777</f>
        <v>0</v>
      </c>
      <c r="L843" s="374">
        <f>'Merluza común Artesanal'!K777</f>
        <v>136.154</v>
      </c>
      <c r="M843" s="478">
        <f>'Merluza común Artesanal'!L777</f>
        <v>0</v>
      </c>
      <c r="N843" s="348" t="str">
        <f>'Merluza común Artesanal'!M777</f>
        <v>-</v>
      </c>
      <c r="O843" s="504">
        <f>Resumen_año!$C$5</f>
        <v>43868</v>
      </c>
      <c r="P843" s="365">
        <v>2019</v>
      </c>
    </row>
    <row r="844" spans="1:16" ht="15.75" customHeight="1">
      <c r="A844" s="371" t="s">
        <v>90</v>
      </c>
      <c r="B844" s="371" t="s">
        <v>91</v>
      </c>
      <c r="C844" s="371" t="s">
        <v>114</v>
      </c>
      <c r="D844" s="371" t="s">
        <v>107</v>
      </c>
      <c r="E844" s="365" t="str">
        <f>+'Merluza común Artesanal'!E776</f>
        <v>STI PESCADORES ARTESANALES, BUZOS MARISCADORES, ARMADORES ARTESANALES Y ACTIVIDADES CONEXAS DE CORONEL Y DEL GOLFO DE ARAUCO VIII REGIÓN SIPARBUMAR CORONEL RSU 08.07.0183</v>
      </c>
      <c r="F844" s="371" t="s">
        <v>97</v>
      </c>
      <c r="G844" s="371" t="s">
        <v>98</v>
      </c>
      <c r="H844" s="374">
        <f>'Merluza común Artesanal'!G778</f>
        <v>136.154</v>
      </c>
      <c r="I844" s="374">
        <f>'Merluza común Artesanal'!H778</f>
        <v>0</v>
      </c>
      <c r="J844" s="374">
        <f>'Merluza común Artesanal'!I778</f>
        <v>272.30799999999999</v>
      </c>
      <c r="K844" s="374">
        <f>'Merluza común Artesanal'!J778</f>
        <v>0</v>
      </c>
      <c r="L844" s="374">
        <f>'Merluza común Artesanal'!K778</f>
        <v>272.30799999999999</v>
      </c>
      <c r="M844" s="478">
        <f>'Merluza común Artesanal'!L778</f>
        <v>0</v>
      </c>
      <c r="N844" s="348" t="str">
        <f>'Merluza común Artesanal'!M778</f>
        <v>-</v>
      </c>
      <c r="O844" s="504">
        <f>Resumen_año!$C$5</f>
        <v>43868</v>
      </c>
      <c r="P844" s="365">
        <v>2019</v>
      </c>
    </row>
    <row r="845" spans="1:16" ht="15.75" customHeight="1">
      <c r="A845" s="371" t="s">
        <v>90</v>
      </c>
      <c r="B845" s="371" t="s">
        <v>91</v>
      </c>
      <c r="C845" s="371" t="s">
        <v>114</v>
      </c>
      <c r="D845" s="371" t="s">
        <v>107</v>
      </c>
      <c r="E845" s="365" t="str">
        <f>+'Merluza común Artesanal'!E776</f>
        <v>STI PESCADORES ARTESANALES, BUZOS MARISCADORES, ARMADORES ARTESANALES Y ACTIVIDADES CONEXAS DE CORONEL Y DEL GOLFO DE ARAUCO VIII REGIÓN SIPARBUMAR CORONEL RSU 08.07.0183</v>
      </c>
      <c r="F845" s="371" t="s">
        <v>94</v>
      </c>
      <c r="G845" s="371" t="s">
        <v>98</v>
      </c>
      <c r="H845" s="374">
        <f>'Merluza común Artesanal'!N776</f>
        <v>272.30799999999999</v>
      </c>
      <c r="I845" s="374">
        <f>'Merluza común Artesanal'!O776</f>
        <v>0</v>
      </c>
      <c r="J845" s="374">
        <f>'Merluza común Artesanal'!P776</f>
        <v>272.30799999999999</v>
      </c>
      <c r="K845" s="374">
        <f>'Merluza común Artesanal'!Q776</f>
        <v>0</v>
      </c>
      <c r="L845" s="374">
        <f>'Merluza común Artesanal'!R776</f>
        <v>272.30799999999999</v>
      </c>
      <c r="M845" s="478">
        <f>'Merluza común Artesanal'!S776</f>
        <v>0</v>
      </c>
      <c r="N845" s="348" t="s">
        <v>262</v>
      </c>
      <c r="O845" s="504">
        <f>Resumen_año!$C$5</f>
        <v>43868</v>
      </c>
      <c r="P845" s="365">
        <v>2019</v>
      </c>
    </row>
    <row r="846" spans="1:16" ht="15.75" customHeight="1">
      <c r="A846" s="371" t="s">
        <v>90</v>
      </c>
      <c r="B846" s="371" t="s">
        <v>91</v>
      </c>
      <c r="C846" s="371" t="s">
        <v>114</v>
      </c>
      <c r="D846" s="371" t="s">
        <v>107</v>
      </c>
      <c r="E846" s="365" t="str">
        <f>+'Merluza común Artesanal'!E779</f>
        <v>STI PESCADORES ARTESANALES CALETA LO ROJAS SITRAINPAR RSU 08.07.0287</v>
      </c>
      <c r="F846" s="371" t="s">
        <v>94</v>
      </c>
      <c r="G846" s="371" t="s">
        <v>94</v>
      </c>
      <c r="H846" s="374">
        <f>'Merluza común Artesanal'!G779</f>
        <v>2.9340000000000002</v>
      </c>
      <c r="I846" s="374">
        <f>'Merluza común Artesanal'!H779</f>
        <v>0</v>
      </c>
      <c r="J846" s="374">
        <f>'Merluza común Artesanal'!I779</f>
        <v>2.9340000000000002</v>
      </c>
      <c r="K846" s="374">
        <f>'Merluza común Artesanal'!J779</f>
        <v>0</v>
      </c>
      <c r="L846" s="374">
        <f>'Merluza común Artesanal'!K779</f>
        <v>2.9340000000000002</v>
      </c>
      <c r="M846" s="478">
        <f>'Merluza común Artesanal'!L779</f>
        <v>0</v>
      </c>
      <c r="N846" s="348" t="str">
        <f>'Merluza común Artesanal'!M779</f>
        <v>-</v>
      </c>
      <c r="O846" s="504">
        <f>Resumen_año!$C$5</f>
        <v>43868</v>
      </c>
      <c r="P846" s="365">
        <v>2019</v>
      </c>
    </row>
    <row r="847" spans="1:16" ht="15.75" customHeight="1">
      <c r="A847" s="371" t="s">
        <v>90</v>
      </c>
      <c r="B847" s="371" t="s">
        <v>91</v>
      </c>
      <c r="C847" s="371" t="s">
        <v>114</v>
      </c>
      <c r="D847" s="371" t="s">
        <v>107</v>
      </c>
      <c r="E847" s="365" t="str">
        <f>+'Merluza común Artesanal'!E779</f>
        <v>STI PESCADORES ARTESANALES CALETA LO ROJAS SITRAINPAR RSU 08.07.0287</v>
      </c>
      <c r="F847" s="371" t="s">
        <v>95</v>
      </c>
      <c r="G847" s="371" t="s">
        <v>96</v>
      </c>
      <c r="H847" s="374">
        <f>'Merluza común Artesanal'!G780</f>
        <v>13.737</v>
      </c>
      <c r="I847" s="374">
        <f>'Merluza común Artesanal'!H780</f>
        <v>0</v>
      </c>
      <c r="J847" s="374">
        <f>'Merluza común Artesanal'!I780</f>
        <v>16.670999999999999</v>
      </c>
      <c r="K847" s="374">
        <f>'Merluza común Artesanal'!J780</f>
        <v>0</v>
      </c>
      <c r="L847" s="374">
        <f>'Merluza común Artesanal'!K780</f>
        <v>16.670999999999999</v>
      </c>
      <c r="M847" s="478">
        <f>'Merluza común Artesanal'!L780</f>
        <v>0</v>
      </c>
      <c r="N847" s="348" t="str">
        <f>'Merluza común Artesanal'!M780</f>
        <v>-</v>
      </c>
      <c r="O847" s="504">
        <f>Resumen_año!$C$5</f>
        <v>43868</v>
      </c>
      <c r="P847" s="365">
        <v>2019</v>
      </c>
    </row>
    <row r="848" spans="1:16" ht="15.75" customHeight="1">
      <c r="A848" s="371" t="s">
        <v>90</v>
      </c>
      <c r="B848" s="371" t="s">
        <v>91</v>
      </c>
      <c r="C848" s="371" t="s">
        <v>114</v>
      </c>
      <c r="D848" s="371" t="s">
        <v>107</v>
      </c>
      <c r="E848" s="365" t="str">
        <f>+'Merluza común Artesanal'!E779</f>
        <v>STI PESCADORES ARTESANALES CALETA LO ROJAS SITRAINPAR RSU 08.07.0287</v>
      </c>
      <c r="F848" s="371" t="s">
        <v>97</v>
      </c>
      <c r="G848" s="371" t="s">
        <v>98</v>
      </c>
      <c r="H848" s="374">
        <f>'Merluza común Artesanal'!G781</f>
        <v>16.670999999999999</v>
      </c>
      <c r="I848" s="374">
        <f>'Merluza común Artesanal'!H781</f>
        <v>0</v>
      </c>
      <c r="J848" s="374">
        <f>'Merluza común Artesanal'!I781</f>
        <v>33.341999999999999</v>
      </c>
      <c r="K848" s="374">
        <f>'Merluza común Artesanal'!J781</f>
        <v>0</v>
      </c>
      <c r="L848" s="374">
        <f>'Merluza común Artesanal'!K781</f>
        <v>33.341999999999999</v>
      </c>
      <c r="M848" s="478">
        <f>'Merluza común Artesanal'!L781</f>
        <v>0</v>
      </c>
      <c r="N848" s="348" t="str">
        <f>'Merluza común Artesanal'!M781</f>
        <v>-</v>
      </c>
      <c r="O848" s="504">
        <f>Resumen_año!$C$5</f>
        <v>43868</v>
      </c>
      <c r="P848" s="365">
        <v>2019</v>
      </c>
    </row>
    <row r="849" spans="1:16" ht="15.75" customHeight="1">
      <c r="A849" s="371" t="s">
        <v>90</v>
      </c>
      <c r="B849" s="371" t="s">
        <v>91</v>
      </c>
      <c r="C849" s="371" t="s">
        <v>114</v>
      </c>
      <c r="D849" s="371" t="s">
        <v>107</v>
      </c>
      <c r="E849" s="365" t="str">
        <f>+'Merluza común Artesanal'!E779</f>
        <v>STI PESCADORES ARTESANALES CALETA LO ROJAS SITRAINPAR RSU 08.07.0287</v>
      </c>
      <c r="F849" s="371" t="s">
        <v>94</v>
      </c>
      <c r="G849" s="371" t="s">
        <v>98</v>
      </c>
      <c r="H849" s="374">
        <f>'Merluza común Artesanal'!N779</f>
        <v>33.341999999999999</v>
      </c>
      <c r="I849" s="374">
        <f>'Merluza común Artesanal'!O779</f>
        <v>0</v>
      </c>
      <c r="J849" s="374">
        <f>'Merluza común Artesanal'!P779</f>
        <v>33.341999999999999</v>
      </c>
      <c r="K849" s="374">
        <f>'Merluza común Artesanal'!Q779</f>
        <v>0</v>
      </c>
      <c r="L849" s="374">
        <f>'Merluza común Artesanal'!R779</f>
        <v>33.341999999999999</v>
      </c>
      <c r="M849" s="478">
        <f>'Merluza común Artesanal'!S779</f>
        <v>0</v>
      </c>
      <c r="N849" s="348" t="s">
        <v>262</v>
      </c>
      <c r="O849" s="504">
        <f>Resumen_año!$C$5</f>
        <v>43868</v>
      </c>
      <c r="P849" s="365">
        <v>2019</v>
      </c>
    </row>
    <row r="850" spans="1:16" ht="15.75" customHeight="1">
      <c r="A850" s="371" t="s">
        <v>90</v>
      </c>
      <c r="B850" s="371" t="s">
        <v>91</v>
      </c>
      <c r="C850" s="371" t="s">
        <v>114</v>
      </c>
      <c r="D850" s="371" t="s">
        <v>107</v>
      </c>
      <c r="E850" s="365" t="str">
        <f>+'Merluza común Artesanal'!E782</f>
        <v>ASOCIACIÓN GREMIAL DE PESCADORES ARTESANALES DE CORONEL RAG 5-8</v>
      </c>
      <c r="F850" s="371" t="s">
        <v>94</v>
      </c>
      <c r="G850" s="371" t="s">
        <v>94</v>
      </c>
      <c r="H850" s="374">
        <f>'Merluza común Artesanal'!G782</f>
        <v>43.223999999999997</v>
      </c>
      <c r="I850" s="374">
        <f>'Merluza común Artesanal'!H782</f>
        <v>0</v>
      </c>
      <c r="J850" s="374">
        <f>'Merluza común Artesanal'!I782</f>
        <v>43.223999999999997</v>
      </c>
      <c r="K850" s="374">
        <f>'Merluza común Artesanal'!J782</f>
        <v>2.2719999999999998</v>
      </c>
      <c r="L850" s="374">
        <f>'Merluza común Artesanal'!K782</f>
        <v>40.951999999999998</v>
      </c>
      <c r="M850" s="478">
        <f>'Merluza común Artesanal'!L782</f>
        <v>0</v>
      </c>
      <c r="N850" s="348" t="str">
        <f>'Merluza común Artesanal'!M782</f>
        <v>-</v>
      </c>
      <c r="O850" s="504">
        <f>Resumen_año!$C$5</f>
        <v>43868</v>
      </c>
      <c r="P850" s="365">
        <v>2019</v>
      </c>
    </row>
    <row r="851" spans="1:16" ht="15.75" customHeight="1">
      <c r="A851" s="371" t="s">
        <v>90</v>
      </c>
      <c r="B851" s="371" t="s">
        <v>91</v>
      </c>
      <c r="C851" s="371" t="s">
        <v>114</v>
      </c>
      <c r="D851" s="371" t="s">
        <v>107</v>
      </c>
      <c r="E851" s="365" t="str">
        <f>+'Merluza común Artesanal'!E782</f>
        <v>ASOCIACIÓN GREMIAL DE PESCADORES ARTESANALES DE CORONEL RAG 5-8</v>
      </c>
      <c r="F851" s="371" t="s">
        <v>95</v>
      </c>
      <c r="G851" s="371" t="s">
        <v>96</v>
      </c>
      <c r="H851" s="374">
        <f>'Merluza común Artesanal'!G783</f>
        <v>202.36500000000001</v>
      </c>
      <c r="I851" s="374">
        <f>'Merluza común Artesanal'!H783</f>
        <v>0</v>
      </c>
      <c r="J851" s="374">
        <f>'Merluza común Artesanal'!I783</f>
        <v>243.31700000000001</v>
      </c>
      <c r="K851" s="374">
        <f>'Merluza común Artesanal'!J783</f>
        <v>0</v>
      </c>
      <c r="L851" s="374">
        <f>'Merluza común Artesanal'!K783</f>
        <v>243.31700000000001</v>
      </c>
      <c r="M851" s="478">
        <f>'Merluza común Artesanal'!L783</f>
        <v>0</v>
      </c>
      <c r="N851" s="348" t="str">
        <f>'Merluza común Artesanal'!M783</f>
        <v>-</v>
      </c>
      <c r="O851" s="504">
        <f>Resumen_año!$C$5</f>
        <v>43868</v>
      </c>
      <c r="P851" s="365">
        <v>2019</v>
      </c>
    </row>
    <row r="852" spans="1:16" ht="15.75" customHeight="1">
      <c r="A852" s="371" t="s">
        <v>90</v>
      </c>
      <c r="B852" s="371" t="s">
        <v>91</v>
      </c>
      <c r="C852" s="371" t="s">
        <v>114</v>
      </c>
      <c r="D852" s="371" t="s">
        <v>107</v>
      </c>
      <c r="E852" s="365" t="str">
        <f>+'Merluza común Artesanal'!E782</f>
        <v>ASOCIACIÓN GREMIAL DE PESCADORES ARTESANALES DE CORONEL RAG 5-8</v>
      </c>
      <c r="F852" s="371" t="s">
        <v>97</v>
      </c>
      <c r="G852" s="371" t="s">
        <v>98</v>
      </c>
      <c r="H852" s="374">
        <f>'Merluza común Artesanal'!G784</f>
        <v>245.589</v>
      </c>
      <c r="I852" s="374">
        <f>'Merluza común Artesanal'!H784</f>
        <v>0</v>
      </c>
      <c r="J852" s="374">
        <f>'Merluza común Artesanal'!I784</f>
        <v>488.90600000000001</v>
      </c>
      <c r="K852" s="374">
        <f>'Merluza común Artesanal'!J784</f>
        <v>0</v>
      </c>
      <c r="L852" s="374">
        <f>'Merluza común Artesanal'!K784</f>
        <v>488.90600000000001</v>
      </c>
      <c r="M852" s="478">
        <f>'Merluza común Artesanal'!L784</f>
        <v>0</v>
      </c>
      <c r="N852" s="348" t="str">
        <f>'Merluza común Artesanal'!M784</f>
        <v>-</v>
      </c>
      <c r="O852" s="504">
        <f>Resumen_año!$C$5</f>
        <v>43868</v>
      </c>
      <c r="P852" s="365">
        <v>2019</v>
      </c>
    </row>
    <row r="853" spans="1:16" ht="15.75" customHeight="1">
      <c r="A853" s="371" t="s">
        <v>90</v>
      </c>
      <c r="B853" s="371" t="s">
        <v>91</v>
      </c>
      <c r="C853" s="371" t="s">
        <v>114</v>
      </c>
      <c r="D853" s="371" t="s">
        <v>107</v>
      </c>
      <c r="E853" s="365" t="str">
        <f>+'Merluza común Artesanal'!E782</f>
        <v>ASOCIACIÓN GREMIAL DE PESCADORES ARTESANALES DE CORONEL RAG 5-8</v>
      </c>
      <c r="F853" s="371" t="s">
        <v>94</v>
      </c>
      <c r="G853" s="371" t="s">
        <v>98</v>
      </c>
      <c r="H853" s="374">
        <f>'Merluza común Artesanal'!N782</f>
        <v>491.178</v>
      </c>
      <c r="I853" s="374">
        <f>'Merluza común Artesanal'!O782</f>
        <v>0</v>
      </c>
      <c r="J853" s="374">
        <f>'Merluza común Artesanal'!P782</f>
        <v>491.178</v>
      </c>
      <c r="K853" s="374">
        <f>'Merluza común Artesanal'!Q782</f>
        <v>2.2719999999999998</v>
      </c>
      <c r="L853" s="374">
        <f>'Merluza común Artesanal'!R782</f>
        <v>488.90600000000001</v>
      </c>
      <c r="M853" s="478">
        <f>'Merluza común Artesanal'!S782</f>
        <v>4.6256143394044517E-3</v>
      </c>
      <c r="N853" s="348" t="s">
        <v>262</v>
      </c>
      <c r="O853" s="504">
        <f>Resumen_año!$C$5</f>
        <v>43868</v>
      </c>
      <c r="P853" s="365">
        <v>2019</v>
      </c>
    </row>
    <row r="854" spans="1:16" ht="15.75" customHeight="1">
      <c r="A854" s="371" t="s">
        <v>90</v>
      </c>
      <c r="B854" s="371" t="s">
        <v>91</v>
      </c>
      <c r="C854" s="371" t="s">
        <v>114</v>
      </c>
      <c r="D854" s="371" t="s">
        <v>107</v>
      </c>
      <c r="E854" s="365" t="str">
        <f>+'Merluza común Artesanal'!E785</f>
        <v>STI PEQUEÑOS ARMADORES Y PESCADORES ARTESANALES DE CERCO Y OTRAS ACTIVIDADES AFINES DE CORONEL Y LOTA SIPAC RSU 08.07.0373</v>
      </c>
      <c r="F854" s="371" t="s">
        <v>94</v>
      </c>
      <c r="G854" s="371" t="s">
        <v>94</v>
      </c>
      <c r="H854" s="374">
        <f>'Merluza común Artesanal'!G785</f>
        <v>2.8780000000000001</v>
      </c>
      <c r="I854" s="374">
        <f>'Merluza común Artesanal'!H785</f>
        <v>0</v>
      </c>
      <c r="J854" s="374">
        <f>'Merluza común Artesanal'!I785</f>
        <v>2.8780000000000001</v>
      </c>
      <c r="K854" s="374">
        <f>'Merluza común Artesanal'!J785</f>
        <v>0</v>
      </c>
      <c r="L854" s="374">
        <f>'Merluza común Artesanal'!K785</f>
        <v>2.8780000000000001</v>
      </c>
      <c r="M854" s="478">
        <f>'Merluza común Artesanal'!L785</f>
        <v>0</v>
      </c>
      <c r="N854" s="348" t="str">
        <f>'Merluza común Artesanal'!M785</f>
        <v>-</v>
      </c>
      <c r="O854" s="504">
        <f>Resumen_año!$C$5</f>
        <v>43868</v>
      </c>
      <c r="P854" s="365">
        <v>2019</v>
      </c>
    </row>
    <row r="855" spans="1:16" ht="15.75" customHeight="1">
      <c r="A855" s="371" t="s">
        <v>90</v>
      </c>
      <c r="B855" s="371" t="s">
        <v>91</v>
      </c>
      <c r="C855" s="371" t="s">
        <v>114</v>
      </c>
      <c r="D855" s="371" t="s">
        <v>107</v>
      </c>
      <c r="E855" s="365" t="str">
        <f>+'Merluza común Artesanal'!E785</f>
        <v>STI PEQUEÑOS ARMADORES Y PESCADORES ARTESANALES DE CERCO Y OTRAS ACTIVIDADES AFINES DE CORONEL Y LOTA SIPAC RSU 08.07.0373</v>
      </c>
      <c r="F855" s="371" t="s">
        <v>95</v>
      </c>
      <c r="G855" s="371" t="s">
        <v>96</v>
      </c>
      <c r="H855" s="374">
        <f>'Merluza común Artesanal'!G786</f>
        <v>13.475</v>
      </c>
      <c r="I855" s="374">
        <f>'Merluza común Artesanal'!H786</f>
        <v>0</v>
      </c>
      <c r="J855" s="374">
        <f>'Merluza común Artesanal'!I786</f>
        <v>16.353000000000002</v>
      </c>
      <c r="K855" s="374">
        <f>'Merluza común Artesanal'!J786</f>
        <v>0</v>
      </c>
      <c r="L855" s="374">
        <f>'Merluza común Artesanal'!K786</f>
        <v>16.353000000000002</v>
      </c>
      <c r="M855" s="478">
        <f>'Merluza común Artesanal'!L786</f>
        <v>0</v>
      </c>
      <c r="N855" s="348" t="str">
        <f>'Merluza común Artesanal'!M786</f>
        <v>-</v>
      </c>
      <c r="O855" s="504">
        <f>Resumen_año!$C$5</f>
        <v>43868</v>
      </c>
      <c r="P855" s="365">
        <v>2019</v>
      </c>
    </row>
    <row r="856" spans="1:16" ht="15.75" customHeight="1">
      <c r="A856" s="371" t="s">
        <v>90</v>
      </c>
      <c r="B856" s="371" t="s">
        <v>91</v>
      </c>
      <c r="C856" s="371" t="s">
        <v>114</v>
      </c>
      <c r="D856" s="371" t="s">
        <v>107</v>
      </c>
      <c r="E856" s="365" t="str">
        <f>+'Merluza común Artesanal'!E785</f>
        <v>STI PEQUEÑOS ARMADORES Y PESCADORES ARTESANALES DE CERCO Y OTRAS ACTIVIDADES AFINES DE CORONEL Y LOTA SIPAC RSU 08.07.0373</v>
      </c>
      <c r="F856" s="371" t="s">
        <v>97</v>
      </c>
      <c r="G856" s="371" t="s">
        <v>98</v>
      </c>
      <c r="H856" s="374">
        <f>'Merluza común Artesanal'!G787</f>
        <v>16.353000000000002</v>
      </c>
      <c r="I856" s="374">
        <f>'Merluza común Artesanal'!H787</f>
        <v>0</v>
      </c>
      <c r="J856" s="374">
        <f>'Merluza común Artesanal'!I787</f>
        <v>32.706000000000003</v>
      </c>
      <c r="K856" s="374">
        <f>'Merluza común Artesanal'!J787</f>
        <v>0</v>
      </c>
      <c r="L856" s="374">
        <f>'Merluza común Artesanal'!K787</f>
        <v>32.706000000000003</v>
      </c>
      <c r="M856" s="478">
        <f>'Merluza común Artesanal'!L787</f>
        <v>0</v>
      </c>
      <c r="N856" s="348" t="str">
        <f>'Merluza común Artesanal'!M787</f>
        <v>-</v>
      </c>
      <c r="O856" s="504">
        <f>Resumen_año!$C$5</f>
        <v>43868</v>
      </c>
      <c r="P856" s="365">
        <v>2019</v>
      </c>
    </row>
    <row r="857" spans="1:16" ht="15.75" customHeight="1">
      <c r="A857" s="371" t="s">
        <v>90</v>
      </c>
      <c r="B857" s="371" t="s">
        <v>91</v>
      </c>
      <c r="C857" s="371" t="s">
        <v>114</v>
      </c>
      <c r="D857" s="371" t="s">
        <v>107</v>
      </c>
      <c r="E857" s="365" t="str">
        <f>+'Merluza común Artesanal'!E785</f>
        <v>STI PEQUEÑOS ARMADORES Y PESCADORES ARTESANALES DE CERCO Y OTRAS ACTIVIDADES AFINES DE CORONEL Y LOTA SIPAC RSU 08.07.0373</v>
      </c>
      <c r="F857" s="371" t="s">
        <v>94</v>
      </c>
      <c r="G857" s="371" t="s">
        <v>98</v>
      </c>
      <c r="H857" s="374">
        <f>'Merluza común Artesanal'!N785</f>
        <v>32.706000000000003</v>
      </c>
      <c r="I857" s="374">
        <f>'Merluza común Artesanal'!O785</f>
        <v>0</v>
      </c>
      <c r="J857" s="374">
        <f>'Merluza común Artesanal'!P785</f>
        <v>32.706000000000003</v>
      </c>
      <c r="K857" s="374">
        <f>'Merluza común Artesanal'!Q785</f>
        <v>0</v>
      </c>
      <c r="L857" s="374">
        <f>'Merluza común Artesanal'!R785</f>
        <v>32.706000000000003</v>
      </c>
      <c r="M857" s="478">
        <f>'Merluza común Artesanal'!S785</f>
        <v>0</v>
      </c>
      <c r="N857" s="348" t="s">
        <v>262</v>
      </c>
      <c r="O857" s="504">
        <f>Resumen_año!$C$5</f>
        <v>43868</v>
      </c>
      <c r="P857" s="365">
        <v>2019</v>
      </c>
    </row>
    <row r="858" spans="1:16" ht="15.75" customHeight="1">
      <c r="A858" s="371" t="s">
        <v>90</v>
      </c>
      <c r="B858" s="371" t="s">
        <v>91</v>
      </c>
      <c r="C858" s="371" t="s">
        <v>114</v>
      </c>
      <c r="D858" s="371" t="s">
        <v>107</v>
      </c>
      <c r="E858" s="365" t="str">
        <f>+'Merluza común Artesanal'!E788</f>
        <v>STI PESCADORES ARMADORES Y RAMOS AFINES DE LA PESCA ARTESANAL DE CORONEL SIPARMAR CORONEL RSU 08.07.0271</v>
      </c>
      <c r="F858" s="371" t="s">
        <v>94</v>
      </c>
      <c r="G858" s="371" t="s">
        <v>94</v>
      </c>
      <c r="H858" s="374">
        <f>'Merluza común Artesanal'!G788</f>
        <v>3.3610000000000002</v>
      </c>
      <c r="I858" s="374">
        <f>'Merluza común Artesanal'!H788</f>
        <v>0</v>
      </c>
      <c r="J858" s="374">
        <f>'Merluza común Artesanal'!I788</f>
        <v>3.3610000000000002</v>
      </c>
      <c r="K858" s="374">
        <f>'Merluza común Artesanal'!J788</f>
        <v>0</v>
      </c>
      <c r="L858" s="374">
        <f>'Merluza común Artesanal'!K788</f>
        <v>3.3610000000000002</v>
      </c>
      <c r="M858" s="478">
        <f>'Merluza común Artesanal'!L788</f>
        <v>0</v>
      </c>
      <c r="N858" s="348" t="str">
        <f>'Merluza común Artesanal'!M788</f>
        <v>-</v>
      </c>
      <c r="O858" s="504">
        <f>Resumen_año!$C$5</f>
        <v>43868</v>
      </c>
      <c r="P858" s="365">
        <v>2019</v>
      </c>
    </row>
    <row r="859" spans="1:16" ht="15.75" customHeight="1">
      <c r="A859" s="371" t="s">
        <v>90</v>
      </c>
      <c r="B859" s="371" t="s">
        <v>91</v>
      </c>
      <c r="C859" s="371" t="s">
        <v>114</v>
      </c>
      <c r="D859" s="371" t="s">
        <v>107</v>
      </c>
      <c r="E859" s="365" t="str">
        <f>+'Merluza común Artesanal'!E788</f>
        <v>STI PESCADORES ARMADORES Y RAMOS AFINES DE LA PESCA ARTESANAL DE CORONEL SIPARMAR CORONEL RSU 08.07.0271</v>
      </c>
      <c r="F859" s="371" t="s">
        <v>95</v>
      </c>
      <c r="G859" s="371" t="s">
        <v>96</v>
      </c>
      <c r="H859" s="374">
        <f>'Merluza común Artesanal'!G789</f>
        <v>15.736000000000001</v>
      </c>
      <c r="I859" s="374">
        <f>'Merluza común Artesanal'!H789</f>
        <v>0</v>
      </c>
      <c r="J859" s="374">
        <f>'Merluza común Artesanal'!I789</f>
        <v>19.097000000000001</v>
      </c>
      <c r="K859" s="374">
        <f>'Merluza común Artesanal'!J789</f>
        <v>0</v>
      </c>
      <c r="L859" s="374">
        <f>'Merluza común Artesanal'!K789</f>
        <v>19.097000000000001</v>
      </c>
      <c r="M859" s="478">
        <f>'Merluza común Artesanal'!L789</f>
        <v>0</v>
      </c>
      <c r="N859" s="348" t="str">
        <f>'Merluza común Artesanal'!M789</f>
        <v>-</v>
      </c>
      <c r="O859" s="504">
        <f>Resumen_año!$C$5</f>
        <v>43868</v>
      </c>
      <c r="P859" s="365">
        <v>2019</v>
      </c>
    </row>
    <row r="860" spans="1:16" ht="15.75" customHeight="1">
      <c r="A860" s="371" t="s">
        <v>90</v>
      </c>
      <c r="B860" s="371" t="s">
        <v>91</v>
      </c>
      <c r="C860" s="371" t="s">
        <v>114</v>
      </c>
      <c r="D860" s="371" t="s">
        <v>107</v>
      </c>
      <c r="E860" s="365" t="str">
        <f>+'Merluza común Artesanal'!E788</f>
        <v>STI PESCADORES ARMADORES Y RAMOS AFINES DE LA PESCA ARTESANAL DE CORONEL SIPARMAR CORONEL RSU 08.07.0271</v>
      </c>
      <c r="F860" s="371" t="s">
        <v>97</v>
      </c>
      <c r="G860" s="371" t="s">
        <v>98</v>
      </c>
      <c r="H860" s="374">
        <f>'Merluza común Artesanal'!G790</f>
        <v>19.097000000000001</v>
      </c>
      <c r="I860" s="374">
        <f>'Merluza común Artesanal'!H790</f>
        <v>0</v>
      </c>
      <c r="J860" s="374">
        <f>'Merluza común Artesanal'!I790</f>
        <v>38.194000000000003</v>
      </c>
      <c r="K860" s="374">
        <f>'Merluza común Artesanal'!J790</f>
        <v>0</v>
      </c>
      <c r="L860" s="374">
        <f>'Merluza común Artesanal'!K790</f>
        <v>38.194000000000003</v>
      </c>
      <c r="M860" s="478">
        <f>'Merluza común Artesanal'!L790</f>
        <v>0</v>
      </c>
      <c r="N860" s="348" t="str">
        <f>'Merluza común Artesanal'!M790</f>
        <v>-</v>
      </c>
      <c r="O860" s="504">
        <f>Resumen_año!$C$5</f>
        <v>43868</v>
      </c>
      <c r="P860" s="365">
        <v>2019</v>
      </c>
    </row>
    <row r="861" spans="1:16" ht="15.75" customHeight="1">
      <c r="A861" s="371" t="s">
        <v>90</v>
      </c>
      <c r="B861" s="371" t="s">
        <v>91</v>
      </c>
      <c r="C861" s="371" t="s">
        <v>114</v>
      </c>
      <c r="D861" s="371" t="s">
        <v>107</v>
      </c>
      <c r="E861" s="365" t="str">
        <f>+'Merluza común Artesanal'!E788</f>
        <v>STI PESCADORES ARMADORES Y RAMOS AFINES DE LA PESCA ARTESANAL DE CORONEL SIPARMAR CORONEL RSU 08.07.0271</v>
      </c>
      <c r="F861" s="371" t="s">
        <v>94</v>
      </c>
      <c r="G861" s="371" t="s">
        <v>98</v>
      </c>
      <c r="H861" s="374">
        <f>'Merluza común Artesanal'!N788</f>
        <v>38.194000000000003</v>
      </c>
      <c r="I861" s="374">
        <f>'Merluza común Artesanal'!O788</f>
        <v>0</v>
      </c>
      <c r="J861" s="374">
        <f>'Merluza común Artesanal'!P788</f>
        <v>38.194000000000003</v>
      </c>
      <c r="K861" s="374">
        <f>'Merluza común Artesanal'!Q788</f>
        <v>0</v>
      </c>
      <c r="L861" s="374">
        <f>'Merluza común Artesanal'!R788</f>
        <v>38.194000000000003</v>
      </c>
      <c r="M861" s="478">
        <f>'Merluza común Artesanal'!S788</f>
        <v>0</v>
      </c>
      <c r="N861" s="348" t="s">
        <v>262</v>
      </c>
      <c r="O861" s="504">
        <f>Resumen_año!$C$5</f>
        <v>43868</v>
      </c>
      <c r="P861" s="365">
        <v>2019</v>
      </c>
    </row>
    <row r="862" spans="1:16" ht="15.75" customHeight="1">
      <c r="A862" s="371" t="s">
        <v>90</v>
      </c>
      <c r="B862" s="371" t="s">
        <v>91</v>
      </c>
      <c r="C862" s="371" t="s">
        <v>114</v>
      </c>
      <c r="D862" s="371" t="s">
        <v>107</v>
      </c>
      <c r="E862" s="365" t="str">
        <f>+'Merluza común Artesanal'!E791</f>
        <v>ASOCIACIÓN GREMIAL DE ARMADORES, PESCADORES ARTESANALES Y ACTIVIDADES AFINES ARMAPESCA A.G RAG 635-8</v>
      </c>
      <c r="F862" s="371" t="s">
        <v>94</v>
      </c>
      <c r="G862" s="371" t="s">
        <v>94</v>
      </c>
      <c r="H862" s="374">
        <f>'Merluza común Artesanal'!G791</f>
        <v>5.234</v>
      </c>
      <c r="I862" s="374">
        <f>'Merluza común Artesanal'!H791</f>
        <v>0</v>
      </c>
      <c r="J862" s="374">
        <f>'Merluza común Artesanal'!I791</f>
        <v>5.234</v>
      </c>
      <c r="K862" s="374">
        <f>'Merluza común Artesanal'!J791</f>
        <v>0</v>
      </c>
      <c r="L862" s="374">
        <f>'Merluza común Artesanal'!K791</f>
        <v>5.234</v>
      </c>
      <c r="M862" s="478">
        <f>'Merluza común Artesanal'!L791</f>
        <v>0</v>
      </c>
      <c r="N862" s="348" t="str">
        <f>'Merluza común Artesanal'!M791</f>
        <v>-</v>
      </c>
      <c r="O862" s="504">
        <f>Resumen_año!$C$5</f>
        <v>43868</v>
      </c>
      <c r="P862" s="365">
        <v>2019</v>
      </c>
    </row>
    <row r="863" spans="1:16" ht="15.75" customHeight="1">
      <c r="A863" s="371" t="s">
        <v>90</v>
      </c>
      <c r="B863" s="371" t="s">
        <v>91</v>
      </c>
      <c r="C863" s="371" t="s">
        <v>114</v>
      </c>
      <c r="D863" s="371" t="s">
        <v>107</v>
      </c>
      <c r="E863" s="365" t="str">
        <f>+'Merluza común Artesanal'!E791</f>
        <v>ASOCIACIÓN GREMIAL DE ARMADORES, PESCADORES ARTESANALES Y ACTIVIDADES AFINES ARMAPESCA A.G RAG 635-8</v>
      </c>
      <c r="F863" s="371" t="s">
        <v>95</v>
      </c>
      <c r="G863" s="371" t="s">
        <v>96</v>
      </c>
      <c r="H863" s="374">
        <f>'Merluza común Artesanal'!G792</f>
        <v>24.503</v>
      </c>
      <c r="I863" s="374">
        <f>'Merluza común Artesanal'!H792</f>
        <v>0</v>
      </c>
      <c r="J863" s="374">
        <f>'Merluza común Artesanal'!I792</f>
        <v>29.737000000000002</v>
      </c>
      <c r="K863" s="374">
        <f>'Merluza común Artesanal'!J792</f>
        <v>0</v>
      </c>
      <c r="L863" s="374">
        <f>'Merluza común Artesanal'!K792</f>
        <v>29.737000000000002</v>
      </c>
      <c r="M863" s="478">
        <f>'Merluza común Artesanal'!L792</f>
        <v>0</v>
      </c>
      <c r="N863" s="348" t="str">
        <f>'Merluza común Artesanal'!M792</f>
        <v>-</v>
      </c>
      <c r="O863" s="504">
        <f>Resumen_año!$C$5</f>
        <v>43868</v>
      </c>
      <c r="P863" s="365">
        <v>2019</v>
      </c>
    </row>
    <row r="864" spans="1:16" ht="15.75" customHeight="1">
      <c r="A864" s="371" t="s">
        <v>90</v>
      </c>
      <c r="B864" s="371" t="s">
        <v>91</v>
      </c>
      <c r="C864" s="371" t="s">
        <v>114</v>
      </c>
      <c r="D864" s="371" t="s">
        <v>107</v>
      </c>
      <c r="E864" s="365" t="str">
        <f>+'Merluza común Artesanal'!E791</f>
        <v>ASOCIACIÓN GREMIAL DE ARMADORES, PESCADORES ARTESANALES Y ACTIVIDADES AFINES ARMAPESCA A.G RAG 635-8</v>
      </c>
      <c r="F864" s="371" t="s">
        <v>97</v>
      </c>
      <c r="G864" s="371" t="s">
        <v>98</v>
      </c>
      <c r="H864" s="374">
        <f>'Merluza común Artesanal'!G793</f>
        <v>29.736999999999998</v>
      </c>
      <c r="I864" s="374">
        <f>'Merluza común Artesanal'!H793</f>
        <v>0</v>
      </c>
      <c r="J864" s="374">
        <f>'Merluza común Artesanal'!I793</f>
        <v>59.474000000000004</v>
      </c>
      <c r="K864" s="374">
        <f>'Merluza común Artesanal'!J793</f>
        <v>0</v>
      </c>
      <c r="L864" s="374">
        <f>'Merluza común Artesanal'!K793</f>
        <v>59.474000000000004</v>
      </c>
      <c r="M864" s="478">
        <f>'Merluza común Artesanal'!L793</f>
        <v>0</v>
      </c>
      <c r="N864" s="348" t="str">
        <f>'Merluza común Artesanal'!M793</f>
        <v>-</v>
      </c>
      <c r="O864" s="504">
        <f>Resumen_año!$C$5</f>
        <v>43868</v>
      </c>
      <c r="P864" s="365">
        <v>2019</v>
      </c>
    </row>
    <row r="865" spans="1:16" ht="15.75" customHeight="1">
      <c r="A865" s="371" t="s">
        <v>90</v>
      </c>
      <c r="B865" s="371" t="s">
        <v>91</v>
      </c>
      <c r="C865" s="371" t="s">
        <v>114</v>
      </c>
      <c r="D865" s="371" t="s">
        <v>107</v>
      </c>
      <c r="E865" s="365" t="str">
        <f>+'Merluza común Artesanal'!E791</f>
        <v>ASOCIACIÓN GREMIAL DE ARMADORES, PESCADORES ARTESANALES Y ACTIVIDADES AFINES ARMAPESCA A.G RAG 635-8</v>
      </c>
      <c r="F865" s="371" t="s">
        <v>94</v>
      </c>
      <c r="G865" s="371" t="s">
        <v>98</v>
      </c>
      <c r="H865" s="374">
        <f>'Merluza común Artesanal'!N791</f>
        <v>59.474000000000004</v>
      </c>
      <c r="I865" s="374">
        <f>'Merluza común Artesanal'!O791</f>
        <v>0</v>
      </c>
      <c r="J865" s="374">
        <f>'Merluza común Artesanal'!P791</f>
        <v>59.474000000000004</v>
      </c>
      <c r="K865" s="374">
        <f>'Merluza común Artesanal'!Q791</f>
        <v>0</v>
      </c>
      <c r="L865" s="374">
        <f>'Merluza común Artesanal'!R791</f>
        <v>59.474000000000004</v>
      </c>
      <c r="M865" s="478">
        <f>'Merluza común Artesanal'!S791</f>
        <v>0</v>
      </c>
      <c r="N865" s="348" t="s">
        <v>262</v>
      </c>
      <c r="O865" s="504">
        <f>Resumen_año!$C$5</f>
        <v>43868</v>
      </c>
      <c r="P865" s="365">
        <v>2019</v>
      </c>
    </row>
    <row r="866" spans="1:16" ht="15.75" customHeight="1">
      <c r="A866" s="371" t="s">
        <v>90</v>
      </c>
      <c r="B866" s="371" t="s">
        <v>91</v>
      </c>
      <c r="C866" s="371" t="s">
        <v>114</v>
      </c>
      <c r="D866" s="371" t="s">
        <v>107</v>
      </c>
      <c r="E866" s="365" t="str">
        <f>+'Merluza común Artesanal'!E794</f>
        <v>ASOCIACIÓN GREMIAL DE PRODUCTORES PELÁGICOS, ARMADORES ARTESANALES DE LAS CALETAS DE CORONEL Y SAN VICENTE DE LA VIII REGIÓN ARPESCA A.G RAG 447-8</v>
      </c>
      <c r="F866" s="371" t="s">
        <v>94</v>
      </c>
      <c r="G866" s="371" t="s">
        <v>94</v>
      </c>
      <c r="H866" s="374">
        <f>'Merluza común Artesanal'!G794</f>
        <v>0.38700000000000001</v>
      </c>
      <c r="I866" s="374">
        <f>'Merluza común Artesanal'!H794</f>
        <v>0</v>
      </c>
      <c r="J866" s="374">
        <f>'Merluza común Artesanal'!I794</f>
        <v>0.38700000000000001</v>
      </c>
      <c r="K866" s="374">
        <f>'Merluza común Artesanal'!J794</f>
        <v>0</v>
      </c>
      <c r="L866" s="374">
        <f>'Merluza común Artesanal'!K794</f>
        <v>0.38700000000000001</v>
      </c>
      <c r="M866" s="478">
        <f>'Merluza común Artesanal'!L794</f>
        <v>0</v>
      </c>
      <c r="N866" s="348" t="str">
        <f>'Merluza común Artesanal'!M794</f>
        <v>-</v>
      </c>
      <c r="O866" s="504">
        <f>Resumen_año!$C$5</f>
        <v>43868</v>
      </c>
      <c r="P866" s="365">
        <v>2019</v>
      </c>
    </row>
    <row r="867" spans="1:16" ht="15.75" customHeight="1">
      <c r="A867" s="371" t="s">
        <v>90</v>
      </c>
      <c r="B867" s="371" t="s">
        <v>91</v>
      </c>
      <c r="C867" s="371" t="s">
        <v>114</v>
      </c>
      <c r="D867" s="371" t="s">
        <v>107</v>
      </c>
      <c r="E867" s="365" t="str">
        <f>+'Merluza común Artesanal'!E794</f>
        <v>ASOCIACIÓN GREMIAL DE PRODUCTORES PELÁGICOS, ARMADORES ARTESANALES DE LAS CALETAS DE CORONEL Y SAN VICENTE DE LA VIII REGIÓN ARPESCA A.G RAG 447-8</v>
      </c>
      <c r="F867" s="371" t="s">
        <v>95</v>
      </c>
      <c r="G867" s="371" t="s">
        <v>96</v>
      </c>
      <c r="H867" s="374">
        <f>'Merluza común Artesanal'!G795</f>
        <v>1.8120000000000001</v>
      </c>
      <c r="I867" s="374">
        <f>'Merluza común Artesanal'!H795</f>
        <v>0</v>
      </c>
      <c r="J867" s="374">
        <f>'Merluza común Artesanal'!I795</f>
        <v>2.1989999999999998</v>
      </c>
      <c r="K867" s="374">
        <f>'Merluza común Artesanal'!J795</f>
        <v>0</v>
      </c>
      <c r="L867" s="374">
        <f>'Merluza común Artesanal'!K795</f>
        <v>2.1989999999999998</v>
      </c>
      <c r="M867" s="478">
        <f>'Merluza común Artesanal'!L795</f>
        <v>0</v>
      </c>
      <c r="N867" s="348" t="str">
        <f>'Merluza común Artesanal'!M795</f>
        <v>-</v>
      </c>
      <c r="O867" s="504">
        <f>Resumen_año!$C$5</f>
        <v>43868</v>
      </c>
      <c r="P867" s="365">
        <v>2019</v>
      </c>
    </row>
    <row r="868" spans="1:16" ht="15.75" customHeight="1">
      <c r="A868" s="371" t="s">
        <v>90</v>
      </c>
      <c r="B868" s="371" t="s">
        <v>91</v>
      </c>
      <c r="C868" s="371" t="s">
        <v>114</v>
      </c>
      <c r="D868" s="371" t="s">
        <v>107</v>
      </c>
      <c r="E868" s="365" t="str">
        <f>+'Merluza común Artesanal'!E794</f>
        <v>ASOCIACIÓN GREMIAL DE PRODUCTORES PELÁGICOS, ARMADORES ARTESANALES DE LAS CALETAS DE CORONEL Y SAN VICENTE DE LA VIII REGIÓN ARPESCA A.G RAG 447-8</v>
      </c>
      <c r="F868" s="371" t="s">
        <v>97</v>
      </c>
      <c r="G868" s="371" t="s">
        <v>98</v>
      </c>
      <c r="H868" s="374">
        <f>'Merluza común Artesanal'!G796</f>
        <v>2.2000000000000002</v>
      </c>
      <c r="I868" s="374">
        <f>'Merluza común Artesanal'!H796</f>
        <v>0</v>
      </c>
      <c r="J868" s="374">
        <f>'Merluza común Artesanal'!I796</f>
        <v>4.399</v>
      </c>
      <c r="K868" s="374">
        <f>'Merluza común Artesanal'!J796</f>
        <v>0</v>
      </c>
      <c r="L868" s="374">
        <f>'Merluza común Artesanal'!K796</f>
        <v>4.399</v>
      </c>
      <c r="M868" s="478">
        <f>'Merluza común Artesanal'!L796</f>
        <v>0</v>
      </c>
      <c r="N868" s="348" t="str">
        <f>'Merluza común Artesanal'!M796</f>
        <v>-</v>
      </c>
      <c r="O868" s="504">
        <f>Resumen_año!$C$5</f>
        <v>43868</v>
      </c>
      <c r="P868" s="365">
        <v>2019</v>
      </c>
    </row>
    <row r="869" spans="1:16" ht="15.75" customHeight="1">
      <c r="A869" s="371" t="s">
        <v>90</v>
      </c>
      <c r="B869" s="371" t="s">
        <v>91</v>
      </c>
      <c r="C869" s="371" t="s">
        <v>114</v>
      </c>
      <c r="D869" s="371" t="s">
        <v>107</v>
      </c>
      <c r="E869" s="365" t="str">
        <f>+'Merluza común Artesanal'!E794</f>
        <v>ASOCIACIÓN GREMIAL DE PRODUCTORES PELÁGICOS, ARMADORES ARTESANALES DE LAS CALETAS DE CORONEL Y SAN VICENTE DE LA VIII REGIÓN ARPESCA A.G RAG 447-8</v>
      </c>
      <c r="F869" s="371" t="s">
        <v>94</v>
      </c>
      <c r="G869" s="371" t="s">
        <v>98</v>
      </c>
      <c r="H869" s="374">
        <f>'Merluza común Artesanal'!N794</f>
        <v>4.399</v>
      </c>
      <c r="I869" s="374">
        <f>'Merluza común Artesanal'!O794</f>
        <v>0</v>
      </c>
      <c r="J869" s="374">
        <f>'Merluza común Artesanal'!P794</f>
        <v>4.399</v>
      </c>
      <c r="K869" s="374">
        <f>'Merluza común Artesanal'!Q794</f>
        <v>0</v>
      </c>
      <c r="L869" s="374">
        <f>'Merluza común Artesanal'!R794</f>
        <v>4.399</v>
      </c>
      <c r="M869" s="478">
        <f>'Merluza común Artesanal'!S794</f>
        <v>0</v>
      </c>
      <c r="N869" s="348" t="s">
        <v>262</v>
      </c>
      <c r="O869" s="504">
        <f>Resumen_año!$C$5</f>
        <v>43868</v>
      </c>
      <c r="P869" s="365">
        <v>2019</v>
      </c>
    </row>
    <row r="870" spans="1:16" ht="15.75" customHeight="1">
      <c r="A870" s="371" t="s">
        <v>90</v>
      </c>
      <c r="B870" s="371" t="s">
        <v>91</v>
      </c>
      <c r="C870" s="371" t="s">
        <v>114</v>
      </c>
      <c r="D870" s="371" t="s">
        <v>107</v>
      </c>
      <c r="E870" s="365" t="str">
        <f>+'Merluza común Artesanal'!E797</f>
        <v>STI PESCADORES ARTESANALES MERLUCEROS Y AFINES DE CALETA LO ROJAS RSU 08.07.0227</v>
      </c>
      <c r="F870" s="371" t="s">
        <v>94</v>
      </c>
      <c r="G870" s="371" t="s">
        <v>94</v>
      </c>
      <c r="H870" s="374">
        <f>'Merluza común Artesanal'!G797</f>
        <v>0.72899999999999998</v>
      </c>
      <c r="I870" s="374">
        <f>'Merluza común Artesanal'!H797</f>
        <v>0</v>
      </c>
      <c r="J870" s="374">
        <f>'Merluza común Artesanal'!I797</f>
        <v>0.72899999999999998</v>
      </c>
      <c r="K870" s="374">
        <f>'Merluza común Artesanal'!J797</f>
        <v>0.25</v>
      </c>
      <c r="L870" s="374">
        <f>'Merluza común Artesanal'!K797</f>
        <v>0.47899999999999998</v>
      </c>
      <c r="M870" s="478">
        <f>'Merluza común Artesanal'!L797</f>
        <v>0</v>
      </c>
      <c r="N870" s="348" t="str">
        <f>'Merluza común Artesanal'!M797</f>
        <v>-</v>
      </c>
      <c r="O870" s="504">
        <f>Resumen_año!$C$5</f>
        <v>43868</v>
      </c>
      <c r="P870" s="365">
        <v>2019</v>
      </c>
    </row>
    <row r="871" spans="1:16" ht="15.75" customHeight="1">
      <c r="A871" s="371" t="s">
        <v>90</v>
      </c>
      <c r="B871" s="371" t="s">
        <v>91</v>
      </c>
      <c r="C871" s="371" t="s">
        <v>114</v>
      </c>
      <c r="D871" s="371" t="s">
        <v>107</v>
      </c>
      <c r="E871" s="365" t="str">
        <f>+'Merluza común Artesanal'!E797</f>
        <v>STI PESCADORES ARTESANALES MERLUCEROS Y AFINES DE CALETA LO ROJAS RSU 08.07.0227</v>
      </c>
      <c r="F871" s="371" t="s">
        <v>95</v>
      </c>
      <c r="G871" s="371" t="s">
        <v>96</v>
      </c>
      <c r="H871" s="374">
        <f>'Merluza común Artesanal'!G798</f>
        <v>3.4119999999999999</v>
      </c>
      <c r="I871" s="374">
        <f>'Merluza común Artesanal'!H798</f>
        <v>0</v>
      </c>
      <c r="J871" s="374">
        <f>'Merluza común Artesanal'!I798</f>
        <v>3.891</v>
      </c>
      <c r="K871" s="374">
        <f>'Merluza común Artesanal'!J798</f>
        <v>0</v>
      </c>
      <c r="L871" s="374">
        <f>'Merluza común Artesanal'!K798</f>
        <v>3.891</v>
      </c>
      <c r="M871" s="478">
        <f>'Merluza común Artesanal'!L798</f>
        <v>0</v>
      </c>
      <c r="N871" s="348" t="str">
        <f>'Merluza común Artesanal'!M798</f>
        <v>-</v>
      </c>
      <c r="O871" s="504">
        <f>Resumen_año!$C$5</f>
        <v>43868</v>
      </c>
      <c r="P871" s="365">
        <v>2019</v>
      </c>
    </row>
    <row r="872" spans="1:16" ht="15.75" customHeight="1">
      <c r="A872" s="371" t="s">
        <v>90</v>
      </c>
      <c r="B872" s="371" t="s">
        <v>91</v>
      </c>
      <c r="C872" s="371" t="s">
        <v>114</v>
      </c>
      <c r="D872" s="371" t="s">
        <v>107</v>
      </c>
      <c r="E872" s="365" t="str">
        <f>+'Merluza común Artesanal'!E797</f>
        <v>STI PESCADORES ARTESANALES MERLUCEROS Y AFINES DE CALETA LO ROJAS RSU 08.07.0227</v>
      </c>
      <c r="F872" s="371" t="s">
        <v>97</v>
      </c>
      <c r="G872" s="371" t="s">
        <v>98</v>
      </c>
      <c r="H872" s="374">
        <f>'Merluza común Artesanal'!G799</f>
        <v>4.141</v>
      </c>
      <c r="I872" s="374">
        <f>'Merluza común Artesanal'!H799</f>
        <v>0</v>
      </c>
      <c r="J872" s="374">
        <f>'Merluza común Artesanal'!I799</f>
        <v>8.032</v>
      </c>
      <c r="K872" s="374">
        <f>'Merluza común Artesanal'!J799</f>
        <v>0</v>
      </c>
      <c r="L872" s="374">
        <f>'Merluza común Artesanal'!K799</f>
        <v>8.032</v>
      </c>
      <c r="M872" s="478">
        <f>'Merluza común Artesanal'!L799</f>
        <v>0</v>
      </c>
      <c r="N872" s="348" t="str">
        <f>'Merluza común Artesanal'!M799</f>
        <v>-</v>
      </c>
      <c r="O872" s="504">
        <f>Resumen_año!$C$5</f>
        <v>43868</v>
      </c>
      <c r="P872" s="365">
        <v>2019</v>
      </c>
    </row>
    <row r="873" spans="1:16" ht="15.75" customHeight="1">
      <c r="A873" s="371" t="s">
        <v>90</v>
      </c>
      <c r="B873" s="371" t="s">
        <v>91</v>
      </c>
      <c r="C873" s="371" t="s">
        <v>114</v>
      </c>
      <c r="D873" s="371" t="s">
        <v>107</v>
      </c>
      <c r="E873" s="365" t="str">
        <f>+'Merluza común Artesanal'!E797</f>
        <v>STI PESCADORES ARTESANALES MERLUCEROS Y AFINES DE CALETA LO ROJAS RSU 08.07.0227</v>
      </c>
      <c r="F873" s="371" t="s">
        <v>94</v>
      </c>
      <c r="G873" s="371" t="s">
        <v>98</v>
      </c>
      <c r="H873" s="374">
        <f>'Merluza común Artesanal'!N797</f>
        <v>8.282</v>
      </c>
      <c r="I873" s="374">
        <f>'Merluza común Artesanal'!O797</f>
        <v>0</v>
      </c>
      <c r="J873" s="374">
        <f>'Merluza común Artesanal'!P797</f>
        <v>8.282</v>
      </c>
      <c r="K873" s="374">
        <f>'Merluza común Artesanal'!Q797</f>
        <v>0.25</v>
      </c>
      <c r="L873" s="374">
        <f>'Merluza común Artesanal'!R797</f>
        <v>8.032</v>
      </c>
      <c r="M873" s="478">
        <f>'Merluza común Artesanal'!S797</f>
        <v>3.0185945423810673E-2</v>
      </c>
      <c r="N873" s="348" t="s">
        <v>262</v>
      </c>
      <c r="O873" s="504">
        <f>Resumen_año!$C$5</f>
        <v>43868</v>
      </c>
      <c r="P873" s="365">
        <v>2019</v>
      </c>
    </row>
    <row r="874" spans="1:16" ht="15.75" customHeight="1">
      <c r="A874" s="371" t="s">
        <v>90</v>
      </c>
      <c r="B874" s="371" t="s">
        <v>91</v>
      </c>
      <c r="C874" s="371" t="s">
        <v>114</v>
      </c>
      <c r="D874" s="371" t="s">
        <v>107</v>
      </c>
      <c r="E874" s="365" t="str">
        <f>+'Merluza común Artesanal'!E800</f>
        <v>STI PESCADORES, ARMADORES Y RAMOS AFINES SIPEAYRAS DE LOTA RSU 08.07.0296</v>
      </c>
      <c r="F874" s="371" t="s">
        <v>94</v>
      </c>
      <c r="G874" s="371" t="s">
        <v>94</v>
      </c>
      <c r="H874" s="374">
        <f>'Merluza común Artesanal'!G800</f>
        <v>2.2360000000000002</v>
      </c>
      <c r="I874" s="374">
        <f>'Merluza común Artesanal'!H800</f>
        <v>0</v>
      </c>
      <c r="J874" s="374">
        <f>'Merluza común Artesanal'!I800</f>
        <v>2.2360000000000002</v>
      </c>
      <c r="K874" s="374">
        <f>'Merluza común Artesanal'!J800</f>
        <v>0</v>
      </c>
      <c r="L874" s="374">
        <f>'Merluza común Artesanal'!K800</f>
        <v>2.2360000000000002</v>
      </c>
      <c r="M874" s="478">
        <f>'Merluza común Artesanal'!L800</f>
        <v>0</v>
      </c>
      <c r="N874" s="348" t="str">
        <f>'Merluza común Artesanal'!M800</f>
        <v>-</v>
      </c>
      <c r="O874" s="504">
        <f>Resumen_año!$C$5</f>
        <v>43868</v>
      </c>
      <c r="P874" s="365">
        <v>2019</v>
      </c>
    </row>
    <row r="875" spans="1:16" ht="15.75" customHeight="1">
      <c r="A875" s="371" t="s">
        <v>90</v>
      </c>
      <c r="B875" s="371" t="s">
        <v>91</v>
      </c>
      <c r="C875" s="371" t="s">
        <v>114</v>
      </c>
      <c r="D875" s="371" t="s">
        <v>107</v>
      </c>
      <c r="E875" s="365" t="str">
        <f>+'Merluza común Artesanal'!E800</f>
        <v>STI PESCADORES, ARMADORES Y RAMOS AFINES SIPEAYRAS DE LOTA RSU 08.07.0296</v>
      </c>
      <c r="F875" s="371" t="s">
        <v>95</v>
      </c>
      <c r="G875" s="371" t="s">
        <v>96</v>
      </c>
      <c r="H875" s="374">
        <f>'Merluza común Artesanal'!G801</f>
        <v>10.467000000000001</v>
      </c>
      <c r="I875" s="374">
        <f>'Merluza común Artesanal'!H801</f>
        <v>0</v>
      </c>
      <c r="J875" s="374">
        <f>'Merluza común Artesanal'!I801</f>
        <v>12.703000000000001</v>
      </c>
      <c r="K875" s="374">
        <f>'Merluza común Artesanal'!J801</f>
        <v>0</v>
      </c>
      <c r="L875" s="374">
        <f>'Merluza común Artesanal'!K801</f>
        <v>12.703000000000001</v>
      </c>
      <c r="M875" s="478">
        <f>'Merluza común Artesanal'!L801</f>
        <v>0</v>
      </c>
      <c r="N875" s="348" t="str">
        <f>'Merluza común Artesanal'!M801</f>
        <v>-</v>
      </c>
      <c r="O875" s="504">
        <f>Resumen_año!$C$5</f>
        <v>43868</v>
      </c>
      <c r="P875" s="365">
        <v>2019</v>
      </c>
    </row>
    <row r="876" spans="1:16" ht="15.75" customHeight="1">
      <c r="A876" s="371" t="s">
        <v>90</v>
      </c>
      <c r="B876" s="371" t="s">
        <v>91</v>
      </c>
      <c r="C876" s="371" t="s">
        <v>114</v>
      </c>
      <c r="D876" s="371" t="s">
        <v>107</v>
      </c>
      <c r="E876" s="365" t="str">
        <f>+'Merluza común Artesanal'!E800</f>
        <v>STI PESCADORES, ARMADORES Y RAMOS AFINES SIPEAYRAS DE LOTA RSU 08.07.0296</v>
      </c>
      <c r="F876" s="371" t="s">
        <v>97</v>
      </c>
      <c r="G876" s="371" t="s">
        <v>98</v>
      </c>
      <c r="H876" s="374">
        <f>'Merluza común Artesanal'!G802</f>
        <v>12.702999999999999</v>
      </c>
      <c r="I876" s="374">
        <f>'Merluza común Artesanal'!H802</f>
        <v>0</v>
      </c>
      <c r="J876" s="374">
        <f>'Merluza común Artesanal'!I802</f>
        <v>25.405999999999999</v>
      </c>
      <c r="K876" s="374">
        <f>'Merluza común Artesanal'!J802</f>
        <v>0</v>
      </c>
      <c r="L876" s="374">
        <f>'Merluza común Artesanal'!K802</f>
        <v>25.405999999999999</v>
      </c>
      <c r="M876" s="478">
        <f>'Merluza común Artesanal'!L802</f>
        <v>0</v>
      </c>
      <c r="N876" s="348" t="str">
        <f>'Merluza común Artesanal'!M802</f>
        <v>-</v>
      </c>
      <c r="O876" s="504">
        <f>Resumen_año!$C$5</f>
        <v>43868</v>
      </c>
      <c r="P876" s="365">
        <v>2019</v>
      </c>
    </row>
    <row r="877" spans="1:16" ht="15.75" customHeight="1">
      <c r="A877" s="371" t="s">
        <v>90</v>
      </c>
      <c r="B877" s="371" t="s">
        <v>91</v>
      </c>
      <c r="C877" s="371" t="s">
        <v>114</v>
      </c>
      <c r="D877" s="371" t="s">
        <v>107</v>
      </c>
      <c r="E877" s="365" t="str">
        <f>+'Merluza común Artesanal'!E800</f>
        <v>STI PESCADORES, ARMADORES Y RAMOS AFINES SIPEAYRAS DE LOTA RSU 08.07.0296</v>
      </c>
      <c r="F877" s="371" t="s">
        <v>94</v>
      </c>
      <c r="G877" s="371" t="s">
        <v>98</v>
      </c>
      <c r="H877" s="374">
        <f>'Merluza común Artesanal'!N800</f>
        <v>25.405999999999999</v>
      </c>
      <c r="I877" s="374">
        <f>'Merluza común Artesanal'!O800</f>
        <v>0</v>
      </c>
      <c r="J877" s="374">
        <f>'Merluza común Artesanal'!P800</f>
        <v>25.405999999999999</v>
      </c>
      <c r="K877" s="374">
        <f>'Merluza común Artesanal'!Q800</f>
        <v>0</v>
      </c>
      <c r="L877" s="374">
        <f>'Merluza común Artesanal'!R800</f>
        <v>25.405999999999999</v>
      </c>
      <c r="M877" s="478">
        <f>'Merluza común Artesanal'!S800</f>
        <v>0</v>
      </c>
      <c r="N877" s="348" t="s">
        <v>262</v>
      </c>
      <c r="O877" s="504">
        <f>Resumen_año!$C$5</f>
        <v>43868</v>
      </c>
      <c r="P877" s="365">
        <v>2019</v>
      </c>
    </row>
    <row r="878" spans="1:16" ht="15.75" customHeight="1">
      <c r="A878" s="371" t="s">
        <v>90</v>
      </c>
      <c r="B878" s="371" t="s">
        <v>91</v>
      </c>
      <c r="C878" s="371" t="s">
        <v>114</v>
      </c>
      <c r="D878" s="371" t="s">
        <v>107</v>
      </c>
      <c r="E878" s="365" t="str">
        <f>+'Merluza común Artesanal'!E803</f>
        <v>STI PESCADORES, ARMADORES Y RAMAS AFINES DE LA PESCA ARTESANAL JUANOVOARCE-LOTA  RSU 08.07.0485</v>
      </c>
      <c r="F878" s="371" t="s">
        <v>94</v>
      </c>
      <c r="G878" s="371" t="s">
        <v>94</v>
      </c>
      <c r="H878" s="374">
        <f>'Merluza común Artesanal'!G803</f>
        <v>2.153</v>
      </c>
      <c r="I878" s="374">
        <f>'Merluza común Artesanal'!H803</f>
        <v>0</v>
      </c>
      <c r="J878" s="374">
        <f>'Merluza común Artesanal'!I803</f>
        <v>2.153</v>
      </c>
      <c r="K878" s="374">
        <f>'Merluza común Artesanal'!J803</f>
        <v>0</v>
      </c>
      <c r="L878" s="374">
        <f>'Merluza común Artesanal'!K803</f>
        <v>2.153</v>
      </c>
      <c r="M878" s="478">
        <f>'Merluza común Artesanal'!L803</f>
        <v>0</v>
      </c>
      <c r="N878" s="348" t="str">
        <f>'Merluza común Artesanal'!M803</f>
        <v>-</v>
      </c>
      <c r="O878" s="504">
        <f>Resumen_año!$C$5</f>
        <v>43868</v>
      </c>
      <c r="P878" s="365">
        <v>2019</v>
      </c>
    </row>
    <row r="879" spans="1:16" ht="15.75" customHeight="1">
      <c r="A879" s="371" t="s">
        <v>90</v>
      </c>
      <c r="B879" s="371" t="s">
        <v>91</v>
      </c>
      <c r="C879" s="371" t="s">
        <v>114</v>
      </c>
      <c r="D879" s="371" t="s">
        <v>107</v>
      </c>
      <c r="E879" s="365" t="str">
        <f>+'Merluza común Artesanal'!E803</f>
        <v>STI PESCADORES, ARMADORES Y RAMAS AFINES DE LA PESCA ARTESANAL JUANOVOARCE-LOTA  RSU 08.07.0485</v>
      </c>
      <c r="F879" s="371" t="s">
        <v>95</v>
      </c>
      <c r="G879" s="371" t="s">
        <v>96</v>
      </c>
      <c r="H879" s="374">
        <f>'Merluza común Artesanal'!G804</f>
        <v>10.08</v>
      </c>
      <c r="I879" s="374">
        <f>'Merluza común Artesanal'!H804</f>
        <v>0</v>
      </c>
      <c r="J879" s="374">
        <f>'Merluza común Artesanal'!I804</f>
        <v>12.233000000000001</v>
      </c>
      <c r="K879" s="374">
        <f>'Merluza común Artesanal'!J804</f>
        <v>0</v>
      </c>
      <c r="L879" s="374">
        <f>'Merluza común Artesanal'!K804</f>
        <v>12.233000000000001</v>
      </c>
      <c r="M879" s="478">
        <f>'Merluza común Artesanal'!L804</f>
        <v>0</v>
      </c>
      <c r="N879" s="348" t="str">
        <f>'Merluza común Artesanal'!M804</f>
        <v>-</v>
      </c>
      <c r="O879" s="504">
        <f>Resumen_año!$C$5</f>
        <v>43868</v>
      </c>
      <c r="P879" s="365">
        <v>2019</v>
      </c>
    </row>
    <row r="880" spans="1:16" ht="15.75" customHeight="1">
      <c r="A880" s="371" t="s">
        <v>90</v>
      </c>
      <c r="B880" s="371" t="s">
        <v>91</v>
      </c>
      <c r="C880" s="371" t="s">
        <v>114</v>
      </c>
      <c r="D880" s="371" t="s">
        <v>107</v>
      </c>
      <c r="E880" s="365" t="str">
        <f>+'Merluza común Artesanal'!E803</f>
        <v>STI PESCADORES, ARMADORES Y RAMAS AFINES DE LA PESCA ARTESANAL JUANOVOARCE-LOTA  RSU 08.07.0485</v>
      </c>
      <c r="F880" s="371" t="s">
        <v>97</v>
      </c>
      <c r="G880" s="371" t="s">
        <v>98</v>
      </c>
      <c r="H880" s="374">
        <f>'Merluza común Artesanal'!G805</f>
        <v>12.234</v>
      </c>
      <c r="I880" s="374">
        <f>'Merluza común Artesanal'!H805</f>
        <v>0</v>
      </c>
      <c r="J880" s="374">
        <f>'Merluza común Artesanal'!I805</f>
        <v>24.466999999999999</v>
      </c>
      <c r="K880" s="374">
        <f>'Merluza común Artesanal'!J805</f>
        <v>0</v>
      </c>
      <c r="L880" s="374">
        <f>'Merluza común Artesanal'!K805</f>
        <v>24.466999999999999</v>
      </c>
      <c r="M880" s="478">
        <f>'Merluza común Artesanal'!L805</f>
        <v>0</v>
      </c>
      <c r="N880" s="348" t="str">
        <f>'Merluza común Artesanal'!M805</f>
        <v>-</v>
      </c>
      <c r="O880" s="504">
        <f>Resumen_año!$C$5</f>
        <v>43868</v>
      </c>
      <c r="P880" s="365">
        <v>2019</v>
      </c>
    </row>
    <row r="881" spans="1:16" ht="15.75" customHeight="1">
      <c r="A881" s="371" t="s">
        <v>90</v>
      </c>
      <c r="B881" s="371" t="s">
        <v>91</v>
      </c>
      <c r="C881" s="371" t="s">
        <v>114</v>
      </c>
      <c r="D881" s="371" t="s">
        <v>107</v>
      </c>
      <c r="E881" s="365" t="str">
        <f>+'Merluza común Artesanal'!E803</f>
        <v>STI PESCADORES, ARMADORES Y RAMAS AFINES DE LA PESCA ARTESANAL JUANOVOARCE-LOTA  RSU 08.07.0485</v>
      </c>
      <c r="F881" s="371" t="s">
        <v>94</v>
      </c>
      <c r="G881" s="371" t="s">
        <v>98</v>
      </c>
      <c r="H881" s="374">
        <f>'Merluza común Artesanal'!N803</f>
        <v>24.466999999999999</v>
      </c>
      <c r="I881" s="374">
        <f>'Merluza común Artesanal'!O803</f>
        <v>0</v>
      </c>
      <c r="J881" s="374">
        <f>'Merluza común Artesanal'!P803</f>
        <v>24.466999999999999</v>
      </c>
      <c r="K881" s="374">
        <f>'Merluza común Artesanal'!Q803</f>
        <v>0</v>
      </c>
      <c r="L881" s="374">
        <f>'Merluza común Artesanal'!R803</f>
        <v>24.466999999999999</v>
      </c>
      <c r="M881" s="478">
        <f>'Merluza común Artesanal'!S803</f>
        <v>0</v>
      </c>
      <c r="N881" s="348" t="s">
        <v>262</v>
      </c>
      <c r="O881" s="504">
        <f>Resumen_año!$C$5</f>
        <v>43868</v>
      </c>
      <c r="P881" s="365">
        <v>2019</v>
      </c>
    </row>
    <row r="882" spans="1:16" ht="15.75" customHeight="1">
      <c r="A882" s="371" t="s">
        <v>90</v>
      </c>
      <c r="B882" s="371" t="s">
        <v>91</v>
      </c>
      <c r="C882" s="371" t="s">
        <v>114</v>
      </c>
      <c r="D882" s="371" t="s">
        <v>107</v>
      </c>
      <c r="E882" s="368" t="str">
        <f>+'Merluza común Artesanal'!E806</f>
        <v>COOPERATIVA DE PESCADORES SOL DE ISRAEL LIMITADA COOPES LTDA. 5483</v>
      </c>
      <c r="F882" s="371" t="s">
        <v>94</v>
      </c>
      <c r="G882" s="371" t="s">
        <v>94</v>
      </c>
      <c r="H882" s="374">
        <f>'Merluza común Artesanal'!G806</f>
        <v>1.272</v>
      </c>
      <c r="I882" s="374">
        <f>'Merluza común Artesanal'!H806</f>
        <v>0</v>
      </c>
      <c r="J882" s="374">
        <f>'Merluza común Artesanal'!I806</f>
        <v>1.272</v>
      </c>
      <c r="K882" s="374">
        <f>'Merluza común Artesanal'!J806</f>
        <v>0</v>
      </c>
      <c r="L882" s="374">
        <f>'Merluza común Artesanal'!K806</f>
        <v>1.272</v>
      </c>
      <c r="M882" s="478">
        <f>'Merluza común Artesanal'!L806</f>
        <v>0</v>
      </c>
      <c r="N882" s="348" t="str">
        <f>'Merluza común Artesanal'!M806</f>
        <v>-</v>
      </c>
      <c r="O882" s="504">
        <f>Resumen_año!$C$5</f>
        <v>43868</v>
      </c>
      <c r="P882" s="365">
        <v>2019</v>
      </c>
    </row>
    <row r="883" spans="1:16" ht="15.75" customHeight="1">
      <c r="A883" s="371" t="s">
        <v>90</v>
      </c>
      <c r="B883" s="371" t="s">
        <v>91</v>
      </c>
      <c r="C883" s="371" t="s">
        <v>114</v>
      </c>
      <c r="D883" s="371" t="s">
        <v>107</v>
      </c>
      <c r="E883" s="368" t="str">
        <f>+'Merluza común Artesanal'!E806</f>
        <v>COOPERATIVA DE PESCADORES SOL DE ISRAEL LIMITADA COOPES LTDA. 5483</v>
      </c>
      <c r="F883" s="371" t="s">
        <v>95</v>
      </c>
      <c r="G883" s="371" t="s">
        <v>96</v>
      </c>
      <c r="H883" s="374">
        <f>'Merluza común Artesanal'!G807</f>
        <v>5.9560000000000004</v>
      </c>
      <c r="I883" s="374">
        <f>'Merluza común Artesanal'!H807</f>
        <v>0</v>
      </c>
      <c r="J883" s="374">
        <f>'Merluza común Artesanal'!I807</f>
        <v>7.2280000000000006</v>
      </c>
      <c r="K883" s="374">
        <f>'Merluza común Artesanal'!J807</f>
        <v>0</v>
      </c>
      <c r="L883" s="374">
        <f>'Merluza común Artesanal'!K807</f>
        <v>7.2280000000000006</v>
      </c>
      <c r="M883" s="478">
        <f>'Merluza común Artesanal'!L807</f>
        <v>0</v>
      </c>
      <c r="N883" s="348" t="str">
        <f>'Merluza común Artesanal'!M807</f>
        <v>-</v>
      </c>
      <c r="O883" s="504">
        <f>Resumen_año!$C$5</f>
        <v>43868</v>
      </c>
      <c r="P883" s="365">
        <v>2019</v>
      </c>
    </row>
    <row r="884" spans="1:16" ht="15.75" customHeight="1">
      <c r="A884" s="371" t="s">
        <v>90</v>
      </c>
      <c r="B884" s="371" t="s">
        <v>91</v>
      </c>
      <c r="C884" s="371" t="s">
        <v>114</v>
      </c>
      <c r="D884" s="371" t="s">
        <v>107</v>
      </c>
      <c r="E884" s="368" t="str">
        <f>+'Merluza común Artesanal'!E806</f>
        <v>COOPERATIVA DE PESCADORES SOL DE ISRAEL LIMITADA COOPES LTDA. 5483</v>
      </c>
      <c r="F884" s="371" t="s">
        <v>97</v>
      </c>
      <c r="G884" s="371" t="s">
        <v>98</v>
      </c>
      <c r="H884" s="374">
        <f>'Merluza común Artesanal'!G808</f>
        <v>7.2290000000000001</v>
      </c>
      <c r="I884" s="374">
        <f>'Merluza común Artesanal'!H808</f>
        <v>0</v>
      </c>
      <c r="J884" s="374">
        <f>'Merluza común Artesanal'!I808</f>
        <v>14.457000000000001</v>
      </c>
      <c r="K884" s="374">
        <f>'Merluza común Artesanal'!J808</f>
        <v>0</v>
      </c>
      <c r="L884" s="374">
        <f>'Merluza común Artesanal'!K808</f>
        <v>14.457000000000001</v>
      </c>
      <c r="M884" s="478">
        <f>'Merluza común Artesanal'!L808</f>
        <v>0</v>
      </c>
      <c r="N884" s="348" t="str">
        <f>'Merluza común Artesanal'!M808</f>
        <v>-</v>
      </c>
      <c r="O884" s="504">
        <f>Resumen_año!$C$5</f>
        <v>43868</v>
      </c>
      <c r="P884" s="365">
        <v>2019</v>
      </c>
    </row>
    <row r="885" spans="1:16" ht="15.75" customHeight="1">
      <c r="A885" s="371" t="s">
        <v>90</v>
      </c>
      <c r="B885" s="371" t="s">
        <v>91</v>
      </c>
      <c r="C885" s="371" t="s">
        <v>114</v>
      </c>
      <c r="D885" s="371" t="s">
        <v>107</v>
      </c>
      <c r="E885" s="368" t="str">
        <f>+'Merluza común Artesanal'!E806</f>
        <v>COOPERATIVA DE PESCADORES SOL DE ISRAEL LIMITADA COOPES LTDA. 5483</v>
      </c>
      <c r="F885" s="371" t="s">
        <v>94</v>
      </c>
      <c r="G885" s="371" t="s">
        <v>98</v>
      </c>
      <c r="H885" s="374">
        <f>'Merluza común Artesanal'!N806</f>
        <v>14.457000000000001</v>
      </c>
      <c r="I885" s="374">
        <f>'Merluza común Artesanal'!O806</f>
        <v>0</v>
      </c>
      <c r="J885" s="374">
        <f>'Merluza común Artesanal'!P806</f>
        <v>14.457000000000001</v>
      </c>
      <c r="K885" s="374">
        <f>'Merluza común Artesanal'!Q806</f>
        <v>0</v>
      </c>
      <c r="L885" s="374">
        <f>'Merluza común Artesanal'!R806</f>
        <v>14.457000000000001</v>
      </c>
      <c r="M885" s="478">
        <f>'Merluza común Artesanal'!S806</f>
        <v>0</v>
      </c>
      <c r="N885" s="348" t="s">
        <v>262</v>
      </c>
      <c r="O885" s="504">
        <f>Resumen_año!$C$5</f>
        <v>43868</v>
      </c>
      <c r="P885" s="365">
        <v>2019</v>
      </c>
    </row>
    <row r="886" spans="1:16" ht="15.75" customHeight="1">
      <c r="A886" s="371" t="s">
        <v>90</v>
      </c>
      <c r="B886" s="371" t="s">
        <v>91</v>
      </c>
      <c r="C886" s="371" t="s">
        <v>114</v>
      </c>
      <c r="D886" s="371" t="s">
        <v>107</v>
      </c>
      <c r="E886" s="368" t="str">
        <f>+'Merluza común Artesanal'!E809</f>
        <v>STI PESCADORES Y ARMADORES Y RAMOS AFINES DE LA PESCA ARTESANAL, LOTA PESCA RSU 08.07.0495</v>
      </c>
      <c r="F886" s="371" t="s">
        <v>94</v>
      </c>
      <c r="G886" s="371" t="s">
        <v>94</v>
      </c>
      <c r="H886" s="374">
        <f>'Merluza común Artesanal'!G809</f>
        <v>0.67400000000000004</v>
      </c>
      <c r="I886" s="374">
        <f>'Merluza común Artesanal'!H809</f>
        <v>0</v>
      </c>
      <c r="J886" s="374">
        <f>'Merluza común Artesanal'!I809</f>
        <v>0.67400000000000004</v>
      </c>
      <c r="K886" s="374">
        <f>'Merluza común Artesanal'!J809</f>
        <v>0</v>
      </c>
      <c r="L886" s="374">
        <f>'Merluza común Artesanal'!K809</f>
        <v>0.67400000000000004</v>
      </c>
      <c r="M886" s="478">
        <f>'Merluza común Artesanal'!L809</f>
        <v>0</v>
      </c>
      <c r="N886" s="348" t="str">
        <f>'Merluza común Artesanal'!M809</f>
        <v>-</v>
      </c>
      <c r="O886" s="504">
        <f>Resumen_año!$C$5</f>
        <v>43868</v>
      </c>
      <c r="P886" s="365">
        <v>2019</v>
      </c>
    </row>
    <row r="887" spans="1:16" ht="15.75" customHeight="1">
      <c r="A887" s="371" t="s">
        <v>90</v>
      </c>
      <c r="B887" s="371" t="s">
        <v>91</v>
      </c>
      <c r="C887" s="371" t="s">
        <v>114</v>
      </c>
      <c r="D887" s="371" t="s">
        <v>107</v>
      </c>
      <c r="E887" s="368" t="str">
        <f>+'Merluza común Artesanal'!E809</f>
        <v>STI PESCADORES Y ARMADORES Y RAMOS AFINES DE LA PESCA ARTESANAL, LOTA PESCA RSU 08.07.0495</v>
      </c>
      <c r="F887" s="371" t="s">
        <v>95</v>
      </c>
      <c r="G887" s="371" t="s">
        <v>96</v>
      </c>
      <c r="H887" s="374">
        <f>'Merluza común Artesanal'!G810</f>
        <v>3.1560000000000001</v>
      </c>
      <c r="I887" s="374">
        <f>'Merluza común Artesanal'!H810</f>
        <v>0</v>
      </c>
      <c r="J887" s="374">
        <f>'Merluza común Artesanal'!I810</f>
        <v>3.83</v>
      </c>
      <c r="K887" s="374">
        <f>'Merluza común Artesanal'!J810</f>
        <v>0</v>
      </c>
      <c r="L887" s="374">
        <f>'Merluza común Artesanal'!K810</f>
        <v>3.83</v>
      </c>
      <c r="M887" s="478">
        <f>'Merluza común Artesanal'!L810</f>
        <v>0</v>
      </c>
      <c r="N887" s="348" t="str">
        <f>'Merluza común Artesanal'!M810</f>
        <v>-</v>
      </c>
      <c r="O887" s="504">
        <f>Resumen_año!$C$5</f>
        <v>43868</v>
      </c>
      <c r="P887" s="365">
        <v>2019</v>
      </c>
    </row>
    <row r="888" spans="1:16" ht="15.75" customHeight="1">
      <c r="A888" s="371" t="s">
        <v>90</v>
      </c>
      <c r="B888" s="371" t="s">
        <v>91</v>
      </c>
      <c r="C888" s="371" t="s">
        <v>114</v>
      </c>
      <c r="D888" s="371" t="s">
        <v>107</v>
      </c>
      <c r="E888" s="368" t="str">
        <f>+'Merluza común Artesanal'!E809</f>
        <v>STI PESCADORES Y ARMADORES Y RAMOS AFINES DE LA PESCA ARTESANAL, LOTA PESCA RSU 08.07.0495</v>
      </c>
      <c r="F888" s="371" t="s">
        <v>97</v>
      </c>
      <c r="G888" s="371" t="s">
        <v>98</v>
      </c>
      <c r="H888" s="374">
        <f>'Merluza común Artesanal'!G811</f>
        <v>3.83</v>
      </c>
      <c r="I888" s="374">
        <f>'Merluza común Artesanal'!H811</f>
        <v>0</v>
      </c>
      <c r="J888" s="374">
        <f>'Merluza común Artesanal'!I811</f>
        <v>7.66</v>
      </c>
      <c r="K888" s="374">
        <f>'Merluza común Artesanal'!J811</f>
        <v>0</v>
      </c>
      <c r="L888" s="374">
        <f>'Merluza común Artesanal'!K811</f>
        <v>7.66</v>
      </c>
      <c r="M888" s="478">
        <f>'Merluza común Artesanal'!L811</f>
        <v>0</v>
      </c>
      <c r="N888" s="348" t="str">
        <f>'Merluza común Artesanal'!M811</f>
        <v>-</v>
      </c>
      <c r="O888" s="504">
        <f>Resumen_año!$C$5</f>
        <v>43868</v>
      </c>
      <c r="P888" s="365">
        <v>2019</v>
      </c>
    </row>
    <row r="889" spans="1:16" ht="15.75" customHeight="1">
      <c r="A889" s="371" t="s">
        <v>90</v>
      </c>
      <c r="B889" s="371" t="s">
        <v>91</v>
      </c>
      <c r="C889" s="371" t="s">
        <v>114</v>
      </c>
      <c r="D889" s="371" t="s">
        <v>107</v>
      </c>
      <c r="E889" s="368" t="str">
        <f>+'Merluza común Artesanal'!E809</f>
        <v>STI PESCADORES Y ARMADORES Y RAMOS AFINES DE LA PESCA ARTESANAL, LOTA PESCA RSU 08.07.0495</v>
      </c>
      <c r="F889" s="371" t="s">
        <v>94</v>
      </c>
      <c r="G889" s="371" t="s">
        <v>98</v>
      </c>
      <c r="H889" s="374">
        <f>'Merluza común Artesanal'!N809</f>
        <v>7.66</v>
      </c>
      <c r="I889" s="374">
        <f>'Merluza común Artesanal'!O809</f>
        <v>0</v>
      </c>
      <c r="J889" s="374">
        <f>'Merluza común Artesanal'!P809</f>
        <v>7.66</v>
      </c>
      <c r="K889" s="374">
        <f>'Merluza común Artesanal'!Q809</f>
        <v>0</v>
      </c>
      <c r="L889" s="374">
        <f>'Merluza común Artesanal'!R809</f>
        <v>7.66</v>
      </c>
      <c r="M889" s="478">
        <f>'Merluza común Artesanal'!S809</f>
        <v>0</v>
      </c>
      <c r="N889" s="348" t="s">
        <v>262</v>
      </c>
      <c r="O889" s="504">
        <f>Resumen_año!$C$5</f>
        <v>43868</v>
      </c>
      <c r="P889" s="365">
        <v>2019</v>
      </c>
    </row>
    <row r="890" spans="1:16" ht="15.75" customHeight="1">
      <c r="A890" s="371" t="s">
        <v>90</v>
      </c>
      <c r="B890" s="371" t="s">
        <v>91</v>
      </c>
      <c r="C890" s="371" t="s">
        <v>114</v>
      </c>
      <c r="D890" s="371" t="s">
        <v>107</v>
      </c>
      <c r="E890" s="368" t="str">
        <f>+'Merluza común Artesanal'!E812</f>
        <v>STI PESCADORES Y ARMADORES Y RAMOS AFINES DE LA PESCA ARTESANAL, EPES LOTA RSU 08.07.0510</v>
      </c>
      <c r="F890" s="371" t="s">
        <v>94</v>
      </c>
      <c r="G890" s="371" t="s">
        <v>94</v>
      </c>
      <c r="H890" s="374">
        <f>'Merluza común Artesanal'!G812</f>
        <v>0.77</v>
      </c>
      <c r="I890" s="374">
        <f>'Merluza común Artesanal'!H812</f>
        <v>0</v>
      </c>
      <c r="J890" s="374">
        <f>'Merluza común Artesanal'!I812</f>
        <v>0.77</v>
      </c>
      <c r="K890" s="374">
        <f>'Merluza común Artesanal'!J812</f>
        <v>0</v>
      </c>
      <c r="L890" s="374">
        <f>'Merluza común Artesanal'!K812</f>
        <v>0.77</v>
      </c>
      <c r="M890" s="478">
        <f>'Merluza común Artesanal'!L812</f>
        <v>0</v>
      </c>
      <c r="N890" s="348" t="str">
        <f>'Merluza común Artesanal'!M812</f>
        <v>-</v>
      </c>
      <c r="O890" s="504">
        <f>Resumen_año!$C$5</f>
        <v>43868</v>
      </c>
      <c r="P890" s="365">
        <v>2019</v>
      </c>
    </row>
    <row r="891" spans="1:16" ht="15.75" customHeight="1">
      <c r="A891" s="371" t="s">
        <v>90</v>
      </c>
      <c r="B891" s="371" t="s">
        <v>91</v>
      </c>
      <c r="C891" s="371" t="s">
        <v>114</v>
      </c>
      <c r="D891" s="371" t="s">
        <v>107</v>
      </c>
      <c r="E891" s="368" t="str">
        <f>+'Merluza común Artesanal'!E812</f>
        <v>STI PESCADORES Y ARMADORES Y RAMOS AFINES DE LA PESCA ARTESANAL, EPES LOTA RSU 08.07.0510</v>
      </c>
      <c r="F891" s="371" t="s">
        <v>95</v>
      </c>
      <c r="G891" s="371" t="s">
        <v>96</v>
      </c>
      <c r="H891" s="374">
        <f>'Merluza común Artesanal'!G813</f>
        <v>3.6070000000000002</v>
      </c>
      <c r="I891" s="374">
        <f>'Merluza común Artesanal'!H813</f>
        <v>0</v>
      </c>
      <c r="J891" s="374">
        <f>'Merluza común Artesanal'!I813</f>
        <v>4.3770000000000007</v>
      </c>
      <c r="K891" s="374">
        <f>'Merluza común Artesanal'!J813</f>
        <v>0</v>
      </c>
      <c r="L891" s="374">
        <f>'Merluza común Artesanal'!K813</f>
        <v>4.3770000000000007</v>
      </c>
      <c r="M891" s="478">
        <f>'Merluza común Artesanal'!L813</f>
        <v>0</v>
      </c>
      <c r="N891" s="348" t="str">
        <f>'Merluza común Artesanal'!M813</f>
        <v>-</v>
      </c>
      <c r="O891" s="504">
        <f>Resumen_año!$C$5</f>
        <v>43868</v>
      </c>
      <c r="P891" s="365">
        <v>2019</v>
      </c>
    </row>
    <row r="892" spans="1:16" ht="15.75" customHeight="1">
      <c r="A892" s="371" t="s">
        <v>90</v>
      </c>
      <c r="B892" s="371" t="s">
        <v>91</v>
      </c>
      <c r="C892" s="371" t="s">
        <v>114</v>
      </c>
      <c r="D892" s="371" t="s">
        <v>107</v>
      </c>
      <c r="E892" s="368" t="str">
        <f>+'Merluza común Artesanal'!E812</f>
        <v>STI PESCADORES Y ARMADORES Y RAMOS AFINES DE LA PESCA ARTESANAL, EPES LOTA RSU 08.07.0510</v>
      </c>
      <c r="F892" s="371" t="s">
        <v>97</v>
      </c>
      <c r="G892" s="371" t="s">
        <v>98</v>
      </c>
      <c r="H892" s="374">
        <f>'Merluza común Artesanal'!G814</f>
        <v>4.3769999999999998</v>
      </c>
      <c r="I892" s="374">
        <f>'Merluza común Artesanal'!H814</f>
        <v>0</v>
      </c>
      <c r="J892" s="374">
        <f>'Merluza común Artesanal'!I814</f>
        <v>8.7540000000000013</v>
      </c>
      <c r="K892" s="374">
        <f>'Merluza común Artesanal'!J814</f>
        <v>0</v>
      </c>
      <c r="L892" s="374">
        <f>'Merluza común Artesanal'!K814</f>
        <v>8.7540000000000013</v>
      </c>
      <c r="M892" s="478">
        <f>'Merluza común Artesanal'!L814</f>
        <v>0</v>
      </c>
      <c r="N892" s="348" t="str">
        <f>'Merluza común Artesanal'!M814</f>
        <v>-</v>
      </c>
      <c r="O892" s="504">
        <f>Resumen_año!$C$5</f>
        <v>43868</v>
      </c>
      <c r="P892" s="365">
        <v>2019</v>
      </c>
    </row>
    <row r="893" spans="1:16" ht="15.75" customHeight="1">
      <c r="A893" s="371" t="s">
        <v>90</v>
      </c>
      <c r="B893" s="371" t="s">
        <v>91</v>
      </c>
      <c r="C893" s="371" t="s">
        <v>114</v>
      </c>
      <c r="D893" s="371" t="s">
        <v>107</v>
      </c>
      <c r="E893" s="368" t="str">
        <f>+'Merluza común Artesanal'!E812</f>
        <v>STI PESCADORES Y ARMADORES Y RAMOS AFINES DE LA PESCA ARTESANAL, EPES LOTA RSU 08.07.0510</v>
      </c>
      <c r="F893" s="371" t="s">
        <v>94</v>
      </c>
      <c r="G893" s="371" t="s">
        <v>98</v>
      </c>
      <c r="H893" s="374">
        <f>'Merluza común Artesanal'!N812</f>
        <v>8.7540000000000013</v>
      </c>
      <c r="I893" s="374">
        <f>'Merluza común Artesanal'!O812</f>
        <v>0</v>
      </c>
      <c r="J893" s="374">
        <f>'Merluza común Artesanal'!P812</f>
        <v>8.7540000000000013</v>
      </c>
      <c r="K893" s="374">
        <f>'Merluza común Artesanal'!Q812</f>
        <v>0</v>
      </c>
      <c r="L893" s="374">
        <f>'Merluza común Artesanal'!R812</f>
        <v>8.7540000000000013</v>
      </c>
      <c r="M893" s="478">
        <f>'Merluza común Artesanal'!S812</f>
        <v>0</v>
      </c>
      <c r="N893" s="348" t="s">
        <v>262</v>
      </c>
      <c r="O893" s="504">
        <f>Resumen_año!$C$5</f>
        <v>43868</v>
      </c>
      <c r="P893" s="365">
        <v>2019</v>
      </c>
    </row>
    <row r="894" spans="1:16" ht="15.75" customHeight="1">
      <c r="A894" s="371" t="s">
        <v>90</v>
      </c>
      <c r="B894" s="371" t="s">
        <v>91</v>
      </c>
      <c r="C894" s="371" t="s">
        <v>114</v>
      </c>
      <c r="D894" s="371" t="s">
        <v>107</v>
      </c>
      <c r="E894" s="368" t="str">
        <f>+'Merluza común Artesanal'!E815</f>
        <v>COOPERATIVA PESQUERA ARTESABAK DE CORONEL LTDA. 5472</v>
      </c>
      <c r="F894" s="371" t="s">
        <v>94</v>
      </c>
      <c r="G894" s="371" t="s">
        <v>94</v>
      </c>
      <c r="H894" s="374">
        <f>'Merluza común Artesanal'!G815</f>
        <v>0.35399999999999998</v>
      </c>
      <c r="I894" s="374">
        <f>'Merluza común Artesanal'!H815</f>
        <v>0</v>
      </c>
      <c r="J894" s="374">
        <f>'Merluza común Artesanal'!I815</f>
        <v>0.35399999999999998</v>
      </c>
      <c r="K894" s="374">
        <f>'Merluza común Artesanal'!J815</f>
        <v>0</v>
      </c>
      <c r="L894" s="374">
        <f>'Merluza común Artesanal'!K815</f>
        <v>0.35399999999999998</v>
      </c>
      <c r="M894" s="478">
        <f>'Merluza común Artesanal'!L815</f>
        <v>0</v>
      </c>
      <c r="N894" s="348" t="str">
        <f>'Merluza común Artesanal'!M815</f>
        <v>-</v>
      </c>
      <c r="O894" s="504">
        <f>Resumen_año!$C$5</f>
        <v>43868</v>
      </c>
      <c r="P894" s="365">
        <v>2019</v>
      </c>
    </row>
    <row r="895" spans="1:16" ht="15.75" customHeight="1">
      <c r="A895" s="371" t="s">
        <v>90</v>
      </c>
      <c r="B895" s="371" t="s">
        <v>91</v>
      </c>
      <c r="C895" s="371" t="s">
        <v>114</v>
      </c>
      <c r="D895" s="371" t="s">
        <v>107</v>
      </c>
      <c r="E895" s="368" t="str">
        <f>+'Merluza común Artesanal'!E815</f>
        <v>COOPERATIVA PESQUERA ARTESABAK DE CORONEL LTDA. 5472</v>
      </c>
      <c r="F895" s="371" t="s">
        <v>95</v>
      </c>
      <c r="G895" s="371" t="s">
        <v>96</v>
      </c>
      <c r="H895" s="374">
        <f>'Merluza común Artesanal'!G816</f>
        <v>1.6559999999999999</v>
      </c>
      <c r="I895" s="374">
        <f>'Merluza común Artesanal'!H816</f>
        <v>0</v>
      </c>
      <c r="J895" s="374">
        <f>'Merluza común Artesanal'!I816</f>
        <v>2.0099999999999998</v>
      </c>
      <c r="K895" s="374">
        <f>'Merluza común Artesanal'!J816</f>
        <v>0</v>
      </c>
      <c r="L895" s="374">
        <f>'Merluza común Artesanal'!K816</f>
        <v>2.0099999999999998</v>
      </c>
      <c r="M895" s="478">
        <f>'Merluza común Artesanal'!L816</f>
        <v>0</v>
      </c>
      <c r="N895" s="348" t="str">
        <f>'Merluza común Artesanal'!M816</f>
        <v>-</v>
      </c>
      <c r="O895" s="504">
        <f>Resumen_año!$C$5</f>
        <v>43868</v>
      </c>
      <c r="P895" s="365">
        <v>2019</v>
      </c>
    </row>
    <row r="896" spans="1:16" ht="15.75" customHeight="1">
      <c r="A896" s="371" t="s">
        <v>90</v>
      </c>
      <c r="B896" s="371" t="s">
        <v>91</v>
      </c>
      <c r="C896" s="371" t="s">
        <v>114</v>
      </c>
      <c r="D896" s="371" t="s">
        <v>107</v>
      </c>
      <c r="E896" s="368" t="str">
        <f>+'Merluza común Artesanal'!E815</f>
        <v>COOPERATIVA PESQUERA ARTESABAK DE CORONEL LTDA. 5472</v>
      </c>
      <c r="F896" s="371" t="s">
        <v>97</v>
      </c>
      <c r="G896" s="371" t="s">
        <v>98</v>
      </c>
      <c r="H896" s="374">
        <f>'Merluza común Artesanal'!G817</f>
        <v>2.0099999999999998</v>
      </c>
      <c r="I896" s="374">
        <f>'Merluza común Artesanal'!H817</f>
        <v>0</v>
      </c>
      <c r="J896" s="374">
        <f>'Merluza común Artesanal'!I817</f>
        <v>4.0199999999999996</v>
      </c>
      <c r="K896" s="374">
        <f>'Merluza común Artesanal'!J817</f>
        <v>0</v>
      </c>
      <c r="L896" s="374">
        <f>'Merluza común Artesanal'!K817</f>
        <v>4.0199999999999996</v>
      </c>
      <c r="M896" s="478">
        <f>'Merluza común Artesanal'!L817</f>
        <v>0</v>
      </c>
      <c r="N896" s="348" t="str">
        <f>'Merluza común Artesanal'!M817</f>
        <v>-</v>
      </c>
      <c r="O896" s="504">
        <f>Resumen_año!$C$5</f>
        <v>43868</v>
      </c>
      <c r="P896" s="365">
        <v>2019</v>
      </c>
    </row>
    <row r="897" spans="1:16" ht="15.75" customHeight="1">
      <c r="A897" s="371" t="s">
        <v>90</v>
      </c>
      <c r="B897" s="371" t="s">
        <v>91</v>
      </c>
      <c r="C897" s="371" t="s">
        <v>114</v>
      </c>
      <c r="D897" s="371" t="s">
        <v>107</v>
      </c>
      <c r="E897" s="368" t="str">
        <f>+'Merluza común Artesanal'!E815</f>
        <v>COOPERATIVA PESQUERA ARTESABAK DE CORONEL LTDA. 5472</v>
      </c>
      <c r="F897" s="371" t="s">
        <v>94</v>
      </c>
      <c r="G897" s="371" t="s">
        <v>98</v>
      </c>
      <c r="H897" s="374">
        <f>'Merluza común Artesanal'!N815</f>
        <v>4.0199999999999996</v>
      </c>
      <c r="I897" s="374">
        <f>'Merluza común Artesanal'!O815</f>
        <v>0</v>
      </c>
      <c r="J897" s="374">
        <f>'Merluza común Artesanal'!P815</f>
        <v>4.0199999999999996</v>
      </c>
      <c r="K897" s="374">
        <f>'Merluza común Artesanal'!Q815</f>
        <v>0</v>
      </c>
      <c r="L897" s="374">
        <f>'Merluza común Artesanal'!R815</f>
        <v>4.0199999999999996</v>
      </c>
      <c r="M897" s="478">
        <f>'Merluza común Artesanal'!S815</f>
        <v>0</v>
      </c>
      <c r="N897" s="348" t="s">
        <v>262</v>
      </c>
      <c r="O897" s="504">
        <f>Resumen_año!$C$5</f>
        <v>43868</v>
      </c>
      <c r="P897" s="365">
        <v>2019</v>
      </c>
    </row>
    <row r="898" spans="1:16" ht="15.75" customHeight="1">
      <c r="A898" s="371" t="s">
        <v>90</v>
      </c>
      <c r="B898" s="371" t="s">
        <v>91</v>
      </c>
      <c r="C898" s="371" t="s">
        <v>114</v>
      </c>
      <c r="D898" s="371" t="s">
        <v>107</v>
      </c>
      <c r="E898" s="365" t="str">
        <f>+'Merluza común Artesanal'!E818</f>
        <v>STI PESCADORES ARTESANALES, LANCHEROS, ACUICULTORES Y ACTIVIDADES CONEXAS DE CALETA LOTA BAJO SIPESCA LOTA BAJO RSU 08.07.0106</v>
      </c>
      <c r="F898" s="371" t="s">
        <v>94</v>
      </c>
      <c r="G898" s="371" t="s">
        <v>94</v>
      </c>
      <c r="H898" s="374">
        <f>'Merluza común Artesanal'!G818</f>
        <v>2.802</v>
      </c>
      <c r="I898" s="374">
        <f>'Merluza común Artesanal'!H818</f>
        <v>0</v>
      </c>
      <c r="J898" s="374">
        <f>'Merluza común Artesanal'!I818</f>
        <v>2.802</v>
      </c>
      <c r="K898" s="374">
        <f>'Merluza común Artesanal'!J818</f>
        <v>0</v>
      </c>
      <c r="L898" s="374">
        <f>'Merluza común Artesanal'!K818</f>
        <v>2.802</v>
      </c>
      <c r="M898" s="478">
        <f>'Merluza común Artesanal'!L818</f>
        <v>0</v>
      </c>
      <c r="N898" s="348" t="str">
        <f>'Merluza común Artesanal'!M818</f>
        <v>-</v>
      </c>
      <c r="O898" s="504">
        <f>Resumen_año!$C$5</f>
        <v>43868</v>
      </c>
      <c r="P898" s="365">
        <v>2019</v>
      </c>
    </row>
    <row r="899" spans="1:16" ht="15.75" customHeight="1">
      <c r="A899" s="371" t="s">
        <v>90</v>
      </c>
      <c r="B899" s="371" t="s">
        <v>91</v>
      </c>
      <c r="C899" s="371" t="s">
        <v>114</v>
      </c>
      <c r="D899" s="371" t="s">
        <v>107</v>
      </c>
      <c r="E899" s="365" t="str">
        <f>+'Merluza común Artesanal'!E818</f>
        <v>STI PESCADORES ARTESANALES, LANCHEROS, ACUICULTORES Y ACTIVIDADES CONEXAS DE CALETA LOTA BAJO SIPESCA LOTA BAJO RSU 08.07.0106</v>
      </c>
      <c r="F899" s="371" t="s">
        <v>95</v>
      </c>
      <c r="G899" s="371" t="s">
        <v>96</v>
      </c>
      <c r="H899" s="374">
        <f>'Merluza común Artesanal'!G819</f>
        <v>13.119</v>
      </c>
      <c r="I899" s="374">
        <f>'Merluza común Artesanal'!H819</f>
        <v>0</v>
      </c>
      <c r="J899" s="374">
        <f>'Merluza común Artesanal'!I819</f>
        <v>15.920999999999999</v>
      </c>
      <c r="K899" s="374">
        <f>'Merluza común Artesanal'!J819</f>
        <v>0</v>
      </c>
      <c r="L899" s="374">
        <f>'Merluza común Artesanal'!K819</f>
        <v>15.920999999999999</v>
      </c>
      <c r="M899" s="478">
        <f>'Merluza común Artesanal'!L819</f>
        <v>0</v>
      </c>
      <c r="N899" s="348" t="str">
        <f>'Merluza común Artesanal'!M819</f>
        <v>-</v>
      </c>
      <c r="O899" s="504">
        <f>Resumen_año!$C$5</f>
        <v>43868</v>
      </c>
      <c r="P899" s="365">
        <v>2019</v>
      </c>
    </row>
    <row r="900" spans="1:16" ht="15.75" customHeight="1">
      <c r="A900" s="371" t="s">
        <v>90</v>
      </c>
      <c r="B900" s="371" t="s">
        <v>91</v>
      </c>
      <c r="C900" s="371" t="s">
        <v>114</v>
      </c>
      <c r="D900" s="371" t="s">
        <v>107</v>
      </c>
      <c r="E900" s="365" t="str">
        <f>+'Merluza común Artesanal'!E818</f>
        <v>STI PESCADORES ARTESANALES, LANCHEROS, ACUICULTORES Y ACTIVIDADES CONEXAS DE CALETA LOTA BAJO SIPESCA LOTA BAJO RSU 08.07.0106</v>
      </c>
      <c r="F900" s="371" t="s">
        <v>97</v>
      </c>
      <c r="G900" s="371" t="s">
        <v>98</v>
      </c>
      <c r="H900" s="374">
        <f>'Merluza común Artesanal'!G820</f>
        <v>15.920999999999999</v>
      </c>
      <c r="I900" s="374">
        <f>'Merluza común Artesanal'!H820</f>
        <v>0</v>
      </c>
      <c r="J900" s="374">
        <f>'Merluza común Artesanal'!I820</f>
        <v>31.841999999999999</v>
      </c>
      <c r="K900" s="374">
        <f>'Merluza común Artesanal'!J820</f>
        <v>0</v>
      </c>
      <c r="L900" s="374">
        <f>'Merluza común Artesanal'!K820</f>
        <v>31.841999999999999</v>
      </c>
      <c r="M900" s="478">
        <f>'Merluza común Artesanal'!L820</f>
        <v>0</v>
      </c>
      <c r="N900" s="348" t="str">
        <f>'Merluza común Artesanal'!M820</f>
        <v>-</v>
      </c>
      <c r="O900" s="504">
        <f>Resumen_año!$C$5</f>
        <v>43868</v>
      </c>
      <c r="P900" s="365">
        <v>2019</v>
      </c>
    </row>
    <row r="901" spans="1:16" ht="15.75" customHeight="1">
      <c r="A901" s="371" t="s">
        <v>90</v>
      </c>
      <c r="B901" s="371" t="s">
        <v>91</v>
      </c>
      <c r="C901" s="371" t="s">
        <v>114</v>
      </c>
      <c r="D901" s="371" t="s">
        <v>107</v>
      </c>
      <c r="E901" s="365" t="str">
        <f>+'Merluza común Artesanal'!E818</f>
        <v>STI PESCADORES ARTESANALES, LANCHEROS, ACUICULTORES Y ACTIVIDADES CONEXAS DE CALETA LOTA BAJO SIPESCA LOTA BAJO RSU 08.07.0106</v>
      </c>
      <c r="F901" s="371" t="s">
        <v>94</v>
      </c>
      <c r="G901" s="371" t="s">
        <v>98</v>
      </c>
      <c r="H901" s="374">
        <f>'Merluza común Artesanal'!N818</f>
        <v>31.841999999999999</v>
      </c>
      <c r="I901" s="374">
        <f>'Merluza común Artesanal'!O818</f>
        <v>0</v>
      </c>
      <c r="J901" s="374">
        <f>'Merluza común Artesanal'!P818</f>
        <v>31.841999999999999</v>
      </c>
      <c r="K901" s="374">
        <f>'Merluza común Artesanal'!Q818</f>
        <v>0</v>
      </c>
      <c r="L901" s="374">
        <f>'Merluza común Artesanal'!R818</f>
        <v>31.841999999999999</v>
      </c>
      <c r="M901" s="478">
        <f>'Merluza común Artesanal'!S818</f>
        <v>0</v>
      </c>
      <c r="N901" s="348" t="s">
        <v>262</v>
      </c>
      <c r="O901" s="504">
        <f>Resumen_año!$C$5</f>
        <v>43868</v>
      </c>
      <c r="P901" s="365">
        <v>2019</v>
      </c>
    </row>
    <row r="902" spans="1:16" ht="15.75" customHeight="1">
      <c r="A902" s="371" t="s">
        <v>90</v>
      </c>
      <c r="B902" s="371" t="s">
        <v>91</v>
      </c>
      <c r="C902" s="371" t="s">
        <v>114</v>
      </c>
      <c r="D902" s="371" t="s">
        <v>107</v>
      </c>
      <c r="E902" s="365" t="str">
        <f>+'Merluza común Artesanal'!E821</f>
        <v>ASOCIACIÓN GREMIAL DE PESCADORES ARTESANALES CALETA LOTA-A.G. APESCA LOTA 428-8</v>
      </c>
      <c r="F902" s="371" t="s">
        <v>94</v>
      </c>
      <c r="G902" s="371" t="s">
        <v>94</v>
      </c>
      <c r="H902" s="374">
        <f>'Merluza común Artesanal'!G821</f>
        <v>1.0640000000000001</v>
      </c>
      <c r="I902" s="374">
        <f>'Merluza común Artesanal'!H821</f>
        <v>0</v>
      </c>
      <c r="J902" s="374">
        <f>'Merluza común Artesanal'!I821</f>
        <v>1.0640000000000001</v>
      </c>
      <c r="K902" s="374">
        <f>'Merluza común Artesanal'!J821</f>
        <v>0</v>
      </c>
      <c r="L902" s="374">
        <f>'Merluza común Artesanal'!K821</f>
        <v>1.0640000000000001</v>
      </c>
      <c r="M902" s="478">
        <f>'Merluza común Artesanal'!L821</f>
        <v>0</v>
      </c>
      <c r="N902" s="348" t="str">
        <f>'Merluza común Artesanal'!M821</f>
        <v>-</v>
      </c>
      <c r="O902" s="504">
        <f>Resumen_año!$C$5</f>
        <v>43868</v>
      </c>
      <c r="P902" s="365">
        <v>2019</v>
      </c>
    </row>
    <row r="903" spans="1:16" ht="15.75" customHeight="1">
      <c r="A903" s="371" t="s">
        <v>90</v>
      </c>
      <c r="B903" s="371" t="s">
        <v>91</v>
      </c>
      <c r="C903" s="371" t="s">
        <v>114</v>
      </c>
      <c r="D903" s="371" t="s">
        <v>107</v>
      </c>
      <c r="E903" s="365" t="str">
        <f>+'Merluza común Artesanal'!E821</f>
        <v>ASOCIACIÓN GREMIAL DE PESCADORES ARTESANALES CALETA LOTA-A.G. APESCA LOTA 428-8</v>
      </c>
      <c r="F903" s="371" t="s">
        <v>95</v>
      </c>
      <c r="G903" s="371" t="s">
        <v>96</v>
      </c>
      <c r="H903" s="374">
        <f>'Merluza común Artesanal'!G822</f>
        <v>4.9829999999999997</v>
      </c>
      <c r="I903" s="374">
        <f>'Merluza común Artesanal'!H822</f>
        <v>0</v>
      </c>
      <c r="J903" s="374">
        <f>'Merluza común Artesanal'!I822</f>
        <v>6.0469999999999997</v>
      </c>
      <c r="K903" s="374">
        <f>'Merluza común Artesanal'!J822</f>
        <v>0</v>
      </c>
      <c r="L903" s="374">
        <f>'Merluza común Artesanal'!K822</f>
        <v>6.0469999999999997</v>
      </c>
      <c r="M903" s="478">
        <f>'Merluza común Artesanal'!L822</f>
        <v>0</v>
      </c>
      <c r="N903" s="348" t="str">
        <f>'Merluza común Artesanal'!M822</f>
        <v>-</v>
      </c>
      <c r="O903" s="504">
        <f>Resumen_año!$C$5</f>
        <v>43868</v>
      </c>
      <c r="P903" s="365">
        <v>2019</v>
      </c>
    </row>
    <row r="904" spans="1:16" ht="15.75" customHeight="1">
      <c r="A904" s="371" t="s">
        <v>90</v>
      </c>
      <c r="B904" s="371" t="s">
        <v>91</v>
      </c>
      <c r="C904" s="371" t="s">
        <v>114</v>
      </c>
      <c r="D904" s="371" t="s">
        <v>107</v>
      </c>
      <c r="E904" s="365" t="str">
        <f>+'Merluza común Artesanal'!E821</f>
        <v>ASOCIACIÓN GREMIAL DE PESCADORES ARTESANALES CALETA LOTA-A.G. APESCA LOTA 428-8</v>
      </c>
      <c r="F904" s="371" t="s">
        <v>97</v>
      </c>
      <c r="G904" s="371" t="s">
        <v>98</v>
      </c>
      <c r="H904" s="374">
        <f>'Merluza común Artesanal'!G823</f>
        <v>6.048</v>
      </c>
      <c r="I904" s="374">
        <f>'Merluza común Artesanal'!H823</f>
        <v>0</v>
      </c>
      <c r="J904" s="374">
        <f>'Merluza común Artesanal'!I823</f>
        <v>12.094999999999999</v>
      </c>
      <c r="K904" s="374">
        <f>'Merluza común Artesanal'!J823</f>
        <v>0</v>
      </c>
      <c r="L904" s="374">
        <f>'Merluza común Artesanal'!K823</f>
        <v>12.094999999999999</v>
      </c>
      <c r="M904" s="478">
        <f>'Merluza común Artesanal'!L823</f>
        <v>0</v>
      </c>
      <c r="N904" s="348" t="str">
        <f>'Merluza común Artesanal'!M823</f>
        <v>-</v>
      </c>
      <c r="O904" s="504">
        <f>Resumen_año!$C$5</f>
        <v>43868</v>
      </c>
      <c r="P904" s="365">
        <v>2019</v>
      </c>
    </row>
    <row r="905" spans="1:16" ht="15.75" customHeight="1">
      <c r="A905" s="371" t="s">
        <v>90</v>
      </c>
      <c r="B905" s="371" t="s">
        <v>91</v>
      </c>
      <c r="C905" s="371" t="s">
        <v>114</v>
      </c>
      <c r="D905" s="371" t="s">
        <v>107</v>
      </c>
      <c r="E905" s="365" t="str">
        <f>+'Merluza común Artesanal'!E821</f>
        <v>ASOCIACIÓN GREMIAL DE PESCADORES ARTESANALES CALETA LOTA-A.G. APESCA LOTA 428-8</v>
      </c>
      <c r="F905" s="371" t="s">
        <v>94</v>
      </c>
      <c r="G905" s="371" t="s">
        <v>98</v>
      </c>
      <c r="H905" s="374">
        <f>'Merluza común Artesanal'!N821</f>
        <v>12.094999999999999</v>
      </c>
      <c r="I905" s="374">
        <f>'Merluza común Artesanal'!O821</f>
        <v>0</v>
      </c>
      <c r="J905" s="374">
        <f>'Merluza común Artesanal'!P821</f>
        <v>12.094999999999999</v>
      </c>
      <c r="K905" s="374">
        <f>'Merluza común Artesanal'!Q821</f>
        <v>0</v>
      </c>
      <c r="L905" s="374">
        <f>'Merluza común Artesanal'!R821</f>
        <v>12.094999999999999</v>
      </c>
      <c r="M905" s="478">
        <f>'Merluza común Artesanal'!S821</f>
        <v>0</v>
      </c>
      <c r="N905" s="348" t="s">
        <v>262</v>
      </c>
      <c r="O905" s="504">
        <f>Resumen_año!$C$5</f>
        <v>43868</v>
      </c>
      <c r="P905" s="365">
        <v>2019</v>
      </c>
    </row>
    <row r="906" spans="1:16" ht="15.75" customHeight="1">
      <c r="A906" s="371" t="s">
        <v>90</v>
      </c>
      <c r="B906" s="371" t="s">
        <v>91</v>
      </c>
      <c r="C906" s="371" t="s">
        <v>114</v>
      </c>
      <c r="D906" s="371" t="s">
        <v>107</v>
      </c>
      <c r="E906" s="365" t="str">
        <f>+'Merluza común Artesanal'!E824</f>
        <v>AGRUPACIÓN DE ARMADORES GOLFO DE ARAUCO  ROC 621 ARAUCO</v>
      </c>
      <c r="F906" s="371" t="s">
        <v>94</v>
      </c>
      <c r="G906" s="371" t="s">
        <v>94</v>
      </c>
      <c r="H906" s="374">
        <f>'Merluza común Artesanal'!G824</f>
        <v>0.82299999999999995</v>
      </c>
      <c r="I906" s="374">
        <f>'Merluza común Artesanal'!H824</f>
        <v>0</v>
      </c>
      <c r="J906" s="374">
        <f>'Merluza común Artesanal'!I824</f>
        <v>0.82299999999999995</v>
      </c>
      <c r="K906" s="374">
        <f>'Merluza común Artesanal'!J824</f>
        <v>0</v>
      </c>
      <c r="L906" s="374">
        <f>'Merluza común Artesanal'!K824</f>
        <v>0.82299999999999995</v>
      </c>
      <c r="M906" s="362">
        <f>'Merluza común Artesanal'!L824</f>
        <v>0</v>
      </c>
      <c r="N906" s="350" t="str">
        <f>'Merluza común Artesanal'!M824</f>
        <v>-</v>
      </c>
      <c r="O906" s="504">
        <f>Resumen_año!$C$5</f>
        <v>43868</v>
      </c>
      <c r="P906" s="365">
        <v>2019</v>
      </c>
    </row>
    <row r="907" spans="1:16" ht="15.75" customHeight="1">
      <c r="A907" s="371" t="s">
        <v>90</v>
      </c>
      <c r="B907" s="371" t="s">
        <v>91</v>
      </c>
      <c r="C907" s="371" t="s">
        <v>114</v>
      </c>
      <c r="D907" s="371" t="s">
        <v>107</v>
      </c>
      <c r="E907" s="365" t="str">
        <f>+'Merluza común Artesanal'!E824</f>
        <v>AGRUPACIÓN DE ARMADORES GOLFO DE ARAUCO  ROC 621 ARAUCO</v>
      </c>
      <c r="F907" s="371" t="s">
        <v>95</v>
      </c>
      <c r="G907" s="371" t="s">
        <v>96</v>
      </c>
      <c r="H907" s="374">
        <f>'Merluza común Artesanal'!G825</f>
        <v>3.8540000000000001</v>
      </c>
      <c r="I907" s="374">
        <f>'Merluza común Artesanal'!H825</f>
        <v>0</v>
      </c>
      <c r="J907" s="374">
        <f>'Merluza común Artesanal'!I825</f>
        <v>4.6769999999999996</v>
      </c>
      <c r="K907" s="374">
        <f>'Merluza común Artesanal'!J825</f>
        <v>0</v>
      </c>
      <c r="L907" s="374">
        <f>'Merluza común Artesanal'!K825</f>
        <v>4.6769999999999996</v>
      </c>
      <c r="M907" s="362">
        <f>'Merluza común Artesanal'!L825</f>
        <v>0</v>
      </c>
      <c r="N907" s="350" t="str">
        <f>'Merluza común Artesanal'!M825</f>
        <v>-</v>
      </c>
      <c r="O907" s="504">
        <f>Resumen_año!$C$5</f>
        <v>43868</v>
      </c>
      <c r="P907" s="365">
        <v>2019</v>
      </c>
    </row>
    <row r="908" spans="1:16" ht="15.75" customHeight="1">
      <c r="A908" s="371" t="s">
        <v>90</v>
      </c>
      <c r="B908" s="371" t="s">
        <v>91</v>
      </c>
      <c r="C908" s="371" t="s">
        <v>114</v>
      </c>
      <c r="D908" s="371" t="s">
        <v>107</v>
      </c>
      <c r="E908" s="365" t="str">
        <f>+'Merluza común Artesanal'!E824</f>
        <v>AGRUPACIÓN DE ARMADORES GOLFO DE ARAUCO  ROC 621 ARAUCO</v>
      </c>
      <c r="F908" s="371" t="s">
        <v>97</v>
      </c>
      <c r="G908" s="371" t="s">
        <v>98</v>
      </c>
      <c r="H908" s="374">
        <f>'Merluza común Artesanal'!G826</f>
        <v>4.6769999999999996</v>
      </c>
      <c r="I908" s="374">
        <f>'Merluza común Artesanal'!H826</f>
        <v>0</v>
      </c>
      <c r="J908" s="374">
        <f>'Merluza común Artesanal'!I826</f>
        <v>9.3539999999999992</v>
      </c>
      <c r="K908" s="374">
        <f>'Merluza común Artesanal'!J826</f>
        <v>0</v>
      </c>
      <c r="L908" s="374">
        <f>'Merluza común Artesanal'!K826</f>
        <v>9.3539999999999992</v>
      </c>
      <c r="M908" s="362">
        <f>'Merluza común Artesanal'!L826</f>
        <v>0</v>
      </c>
      <c r="N908" s="350" t="str">
        <f>'Merluza común Artesanal'!M826</f>
        <v>-</v>
      </c>
      <c r="O908" s="504">
        <f>Resumen_año!$C$5</f>
        <v>43868</v>
      </c>
      <c r="P908" s="365">
        <v>2019</v>
      </c>
    </row>
    <row r="909" spans="1:16" ht="15.75" customHeight="1">
      <c r="A909" s="371" t="s">
        <v>90</v>
      </c>
      <c r="B909" s="371" t="s">
        <v>91</v>
      </c>
      <c r="C909" s="371" t="s">
        <v>114</v>
      </c>
      <c r="D909" s="371" t="s">
        <v>107</v>
      </c>
      <c r="E909" s="365" t="str">
        <f>+'Merluza común Artesanal'!E824</f>
        <v>AGRUPACIÓN DE ARMADORES GOLFO DE ARAUCO  ROC 621 ARAUCO</v>
      </c>
      <c r="F909" s="371" t="s">
        <v>94</v>
      </c>
      <c r="G909" s="371" t="s">
        <v>98</v>
      </c>
      <c r="H909" s="374">
        <f>'Merluza común Artesanal'!N824</f>
        <v>9.3539999999999992</v>
      </c>
      <c r="I909" s="374">
        <f>'Merluza común Artesanal'!O824</f>
        <v>0</v>
      </c>
      <c r="J909" s="374">
        <f>'Merluza común Artesanal'!P824</f>
        <v>9.3539999999999992</v>
      </c>
      <c r="K909" s="374">
        <f>'Merluza común Artesanal'!Q824</f>
        <v>0</v>
      </c>
      <c r="L909" s="374">
        <f>'Merluza común Artesanal'!R824</f>
        <v>9.3539999999999992</v>
      </c>
      <c r="M909" s="362">
        <f>'Merluza común Artesanal'!S824</f>
        <v>0</v>
      </c>
      <c r="N909" s="349" t="s">
        <v>262</v>
      </c>
      <c r="O909" s="504">
        <f>Resumen_año!$C$5</f>
        <v>43868</v>
      </c>
      <c r="P909" s="365">
        <v>2019</v>
      </c>
    </row>
    <row r="910" spans="1:16" ht="15.75" customHeight="1">
      <c r="A910" s="371" t="s">
        <v>90</v>
      </c>
      <c r="B910" s="371" t="s">
        <v>91</v>
      </c>
      <c r="C910" s="371" t="s">
        <v>114</v>
      </c>
      <c r="D910" s="371" t="s">
        <v>106</v>
      </c>
      <c r="E910" s="365" t="str">
        <f>+'Merluza común Artesanal'!E827</f>
        <v>CUOTA RESIDUAL O BOLSÓN</v>
      </c>
      <c r="F910" s="371" t="s">
        <v>94</v>
      </c>
      <c r="G910" s="371" t="s">
        <v>94</v>
      </c>
      <c r="H910" s="374">
        <f>'Merluza común Artesanal'!G827</f>
        <v>11.522</v>
      </c>
      <c r="I910" s="374">
        <f>'Merluza común Artesanal'!H827</f>
        <v>0</v>
      </c>
      <c r="J910" s="374">
        <f>'Merluza común Artesanal'!I827</f>
        <v>11.522</v>
      </c>
      <c r="K910" s="374">
        <f>'Merluza común Artesanal'!J827</f>
        <v>1.7999999999999999E-2</v>
      </c>
      <c r="L910" s="374">
        <f>'Merluza común Artesanal'!K827</f>
        <v>11.504</v>
      </c>
      <c r="M910" s="478">
        <f>'Merluza común Artesanal'!L827</f>
        <v>0</v>
      </c>
      <c r="N910" s="348" t="str">
        <f>'Merluza común Artesanal'!M827</f>
        <v>-</v>
      </c>
      <c r="O910" s="504">
        <f>Resumen_año!$C$5</f>
        <v>43868</v>
      </c>
      <c r="P910" s="365">
        <v>2019</v>
      </c>
    </row>
    <row r="911" spans="1:16" ht="15.75" customHeight="1">
      <c r="A911" s="371" t="s">
        <v>90</v>
      </c>
      <c r="B911" s="371" t="s">
        <v>91</v>
      </c>
      <c r="C911" s="371" t="s">
        <v>114</v>
      </c>
      <c r="D911" s="371" t="s">
        <v>106</v>
      </c>
      <c r="E911" s="365" t="str">
        <f>+'Merluza común Artesanal'!E827</f>
        <v>CUOTA RESIDUAL O BOLSÓN</v>
      </c>
      <c r="F911" s="371" t="s">
        <v>95</v>
      </c>
      <c r="G911" s="371" t="s">
        <v>96</v>
      </c>
      <c r="H911" s="374">
        <f>'Merluza común Artesanal'!G828</f>
        <v>53.942999999999998</v>
      </c>
      <c r="I911" s="374">
        <f>'Merluza común Artesanal'!H828</f>
        <v>0</v>
      </c>
      <c r="J911" s="374">
        <f>'Merluza común Artesanal'!I828</f>
        <v>65.447000000000003</v>
      </c>
      <c r="K911" s="374">
        <f>'Merluza común Artesanal'!J828</f>
        <v>0</v>
      </c>
      <c r="L911" s="374">
        <f>'Merluza común Artesanal'!K828</f>
        <v>65.447000000000003</v>
      </c>
      <c r="M911" s="478">
        <f>'Merluza común Artesanal'!L828</f>
        <v>0</v>
      </c>
      <c r="N911" s="348" t="str">
        <f>'Merluza común Artesanal'!M828</f>
        <v>-</v>
      </c>
      <c r="O911" s="504">
        <f>Resumen_año!$C$5</f>
        <v>43868</v>
      </c>
      <c r="P911" s="365">
        <v>2019</v>
      </c>
    </row>
    <row r="912" spans="1:16" ht="15.75" customHeight="1">
      <c r="A912" s="371" t="s">
        <v>90</v>
      </c>
      <c r="B912" s="371" t="s">
        <v>91</v>
      </c>
      <c r="C912" s="371" t="s">
        <v>114</v>
      </c>
      <c r="D912" s="371" t="s">
        <v>106</v>
      </c>
      <c r="E912" s="365" t="str">
        <f>+'Merluza común Artesanal'!E827</f>
        <v>CUOTA RESIDUAL O BOLSÓN</v>
      </c>
      <c r="F912" s="371" t="s">
        <v>97</v>
      </c>
      <c r="G912" s="371" t="s">
        <v>98</v>
      </c>
      <c r="H912" s="374">
        <f>'Merluza común Artesanal'!G829</f>
        <v>65.463999999999999</v>
      </c>
      <c r="I912" s="374">
        <f>'Merluza común Artesanal'!H829</f>
        <v>0</v>
      </c>
      <c r="J912" s="374">
        <f>'Merluza común Artesanal'!I829</f>
        <v>130.911</v>
      </c>
      <c r="K912" s="374">
        <f>'Merluza común Artesanal'!J829</f>
        <v>0</v>
      </c>
      <c r="L912" s="374">
        <f>'Merluza común Artesanal'!K829</f>
        <v>130.911</v>
      </c>
      <c r="M912" s="478">
        <f>'Merluza común Artesanal'!L829</f>
        <v>0</v>
      </c>
      <c r="N912" s="348" t="str">
        <f>'Merluza común Artesanal'!M829</f>
        <v>-</v>
      </c>
      <c r="O912" s="504">
        <f>Resumen_año!$C$5</f>
        <v>43868</v>
      </c>
      <c r="P912" s="365">
        <v>2019</v>
      </c>
    </row>
    <row r="913" spans="1:16" ht="15.75" customHeight="1">
      <c r="A913" s="371" t="s">
        <v>90</v>
      </c>
      <c r="B913" s="371" t="s">
        <v>91</v>
      </c>
      <c r="C913" s="371" t="s">
        <v>114</v>
      </c>
      <c r="D913" s="371" t="s">
        <v>106</v>
      </c>
      <c r="E913" s="365" t="str">
        <f>+'Merluza común Artesanal'!E827</f>
        <v>CUOTA RESIDUAL O BOLSÓN</v>
      </c>
      <c r="F913" s="371" t="s">
        <v>94</v>
      </c>
      <c r="G913" s="371" t="s">
        <v>98</v>
      </c>
      <c r="H913" s="374">
        <f>'Merluza común Artesanal'!N827</f>
        <v>130.929</v>
      </c>
      <c r="I913" s="374">
        <f>'Merluza común Artesanal'!O827</f>
        <v>0</v>
      </c>
      <c r="J913" s="374">
        <f>'Merluza común Artesanal'!P827</f>
        <v>130.929</v>
      </c>
      <c r="K913" s="374">
        <f>'Merluza común Artesanal'!Q827</f>
        <v>1.7999999999999999E-2</v>
      </c>
      <c r="L913" s="374">
        <f>'Merluza común Artesanal'!R827</f>
        <v>130.911</v>
      </c>
      <c r="M913" s="478">
        <f>'Merluza común Artesanal'!S827</f>
        <v>1.3747909172146734E-4</v>
      </c>
      <c r="N913" s="348" t="s">
        <v>262</v>
      </c>
      <c r="O913" s="504">
        <f>Resumen_año!$C$5</f>
        <v>43868</v>
      </c>
      <c r="P913" s="365">
        <v>2019</v>
      </c>
    </row>
    <row r="914" spans="1:16" ht="15.75" customHeight="1">
      <c r="A914" s="371" t="s">
        <v>90</v>
      </c>
      <c r="B914" s="371" t="s">
        <v>91</v>
      </c>
      <c r="C914" s="371" t="s">
        <v>114</v>
      </c>
      <c r="D914" s="371" t="s">
        <v>92</v>
      </c>
      <c r="E914" s="365" t="e">
        <f>+'Merluza común Artesanal'!#REF!</f>
        <v>#REF!</v>
      </c>
      <c r="F914" s="371" t="s">
        <v>94</v>
      </c>
      <c r="G914" s="371" t="s">
        <v>94</v>
      </c>
      <c r="H914" s="374" t="e">
        <f>'Merluza común Artesanal'!#REF!</f>
        <v>#REF!</v>
      </c>
      <c r="I914" s="374" t="e">
        <f>'Merluza común Artesanal'!#REF!</f>
        <v>#REF!</v>
      </c>
      <c r="J914" s="374" t="e">
        <f>'Merluza común Artesanal'!#REF!</f>
        <v>#REF!</v>
      </c>
      <c r="K914" s="374" t="e">
        <f>'Merluza común Artesanal'!#REF!</f>
        <v>#REF!</v>
      </c>
      <c r="L914" s="374" t="e">
        <f>'Merluza común Artesanal'!#REF!</f>
        <v>#REF!</v>
      </c>
      <c r="M914" s="362" t="e">
        <f>'Merluza común Artesanal'!#REF!</f>
        <v>#REF!</v>
      </c>
      <c r="N914" s="350" t="e">
        <f>'Merluza común Artesanal'!#REF!</f>
        <v>#REF!</v>
      </c>
      <c r="O914" s="504">
        <f>Resumen_año!$C$5</f>
        <v>43868</v>
      </c>
      <c r="P914" s="365">
        <v>2019</v>
      </c>
    </row>
    <row r="915" spans="1:16" ht="15.75" customHeight="1">
      <c r="A915" s="371" t="s">
        <v>90</v>
      </c>
      <c r="B915" s="371" t="s">
        <v>91</v>
      </c>
      <c r="C915" s="371" t="s">
        <v>114</v>
      </c>
      <c r="D915" s="371" t="s">
        <v>107</v>
      </c>
      <c r="E915" s="365" t="str">
        <f>+'Merluza común Artesanal'!E830</f>
        <v>STI PESCA ARTESANAL, BUZOS MARISCADORES Y ACTIVIDADES CONEXAS DE LA CALETA DE QUIDICO RSU 08.04.0032</v>
      </c>
      <c r="F915" s="371" t="s">
        <v>94</v>
      </c>
      <c r="G915" s="371" t="s">
        <v>94</v>
      </c>
      <c r="H915" s="374">
        <f>'Merluza común Artesanal'!G830</f>
        <v>13.141</v>
      </c>
      <c r="I915" s="374">
        <f>'Merluza común Artesanal'!H830</f>
        <v>0</v>
      </c>
      <c r="J915" s="374">
        <f>'Merluza común Artesanal'!I830</f>
        <v>13.141</v>
      </c>
      <c r="K915" s="374">
        <f>'Merluza común Artesanal'!J830</f>
        <v>7.5</v>
      </c>
      <c r="L915" s="374">
        <f>'Merluza común Artesanal'!K830</f>
        <v>5.641</v>
      </c>
      <c r="M915" s="478">
        <f>'Merluza común Artesanal'!L830</f>
        <v>0</v>
      </c>
      <c r="N915" s="348" t="str">
        <f>'Merluza común Artesanal'!M830</f>
        <v>-</v>
      </c>
      <c r="O915" s="504">
        <f>Resumen_año!$C$5</f>
        <v>43868</v>
      </c>
      <c r="P915" s="365">
        <v>2019</v>
      </c>
    </row>
    <row r="916" spans="1:16" ht="15.75" customHeight="1">
      <c r="A916" s="371" t="s">
        <v>90</v>
      </c>
      <c r="B916" s="371" t="s">
        <v>91</v>
      </c>
      <c r="C916" s="371" t="s">
        <v>114</v>
      </c>
      <c r="D916" s="371" t="s">
        <v>107</v>
      </c>
      <c r="E916" s="365" t="str">
        <f>+'Merluza común Artesanal'!E830</f>
        <v>STI PESCA ARTESANAL, BUZOS MARISCADORES Y ACTIVIDADES CONEXAS DE LA CALETA DE QUIDICO RSU 08.04.0032</v>
      </c>
      <c r="F916" s="371" t="s">
        <v>95</v>
      </c>
      <c r="G916" s="371" t="s">
        <v>96</v>
      </c>
      <c r="H916" s="374">
        <f>'Merluza común Artesanal'!G831</f>
        <v>61.526000000000003</v>
      </c>
      <c r="I916" s="374">
        <f>'Merluza común Artesanal'!H831</f>
        <v>0</v>
      </c>
      <c r="J916" s="374">
        <f>'Merluza común Artesanal'!I831</f>
        <v>67.167000000000002</v>
      </c>
      <c r="K916" s="374">
        <f>'Merluza común Artesanal'!J831</f>
        <v>0</v>
      </c>
      <c r="L916" s="374">
        <f>'Merluza común Artesanal'!K831</f>
        <v>67.167000000000002</v>
      </c>
      <c r="M916" s="478">
        <f>'Merluza común Artesanal'!L831</f>
        <v>0</v>
      </c>
      <c r="N916" s="348" t="str">
        <f>'Merluza común Artesanal'!M831</f>
        <v>-</v>
      </c>
      <c r="O916" s="504">
        <f>Resumen_año!$C$5</f>
        <v>43868</v>
      </c>
      <c r="P916" s="365">
        <v>2019</v>
      </c>
    </row>
    <row r="917" spans="1:16" ht="15.75" customHeight="1">
      <c r="A917" s="371" t="s">
        <v>90</v>
      </c>
      <c r="B917" s="371" t="s">
        <v>91</v>
      </c>
      <c r="C917" s="371" t="s">
        <v>114</v>
      </c>
      <c r="D917" s="371" t="s">
        <v>107</v>
      </c>
      <c r="E917" s="365" t="str">
        <f>+'Merluza común Artesanal'!E830</f>
        <v>STI PESCA ARTESANAL, BUZOS MARISCADORES Y ACTIVIDADES CONEXAS DE LA CALETA DE QUIDICO RSU 08.04.0032</v>
      </c>
      <c r="F917" s="371" t="s">
        <v>97</v>
      </c>
      <c r="G917" s="371" t="s">
        <v>98</v>
      </c>
      <c r="H917" s="374">
        <f>'Merluza común Artesanal'!G832</f>
        <v>74.667000000000002</v>
      </c>
      <c r="I917" s="374">
        <f>'Merluza común Artesanal'!H832</f>
        <v>0</v>
      </c>
      <c r="J917" s="374">
        <f>'Merluza común Artesanal'!I832</f>
        <v>141.834</v>
      </c>
      <c r="K917" s="374">
        <f>'Merluza común Artesanal'!J832</f>
        <v>0</v>
      </c>
      <c r="L917" s="374">
        <f>'Merluza común Artesanal'!K832</f>
        <v>141.834</v>
      </c>
      <c r="M917" s="478">
        <f>'Merluza común Artesanal'!L832</f>
        <v>0</v>
      </c>
      <c r="N917" s="348" t="str">
        <f>'Merluza común Artesanal'!M832</f>
        <v>-</v>
      </c>
      <c r="O917" s="504">
        <f>Resumen_año!$C$5</f>
        <v>43868</v>
      </c>
      <c r="P917" s="365">
        <v>2019</v>
      </c>
    </row>
    <row r="918" spans="1:16" ht="15.75" customHeight="1">
      <c r="A918" s="371" t="s">
        <v>90</v>
      </c>
      <c r="B918" s="371" t="s">
        <v>91</v>
      </c>
      <c r="C918" s="371" t="s">
        <v>114</v>
      </c>
      <c r="D918" s="371" t="s">
        <v>107</v>
      </c>
      <c r="E918" s="365" t="str">
        <f>+'Merluza común Artesanal'!E830</f>
        <v>STI PESCA ARTESANAL, BUZOS MARISCADORES Y ACTIVIDADES CONEXAS DE LA CALETA DE QUIDICO RSU 08.04.0032</v>
      </c>
      <c r="F918" s="371" t="s">
        <v>94</v>
      </c>
      <c r="G918" s="371" t="s">
        <v>98</v>
      </c>
      <c r="H918" s="374">
        <f>'Merluza común Artesanal'!N830</f>
        <v>149.334</v>
      </c>
      <c r="I918" s="374">
        <f>'Merluza común Artesanal'!O830</f>
        <v>0</v>
      </c>
      <c r="J918" s="374">
        <f>'Merluza común Artesanal'!P830</f>
        <v>149.334</v>
      </c>
      <c r="K918" s="374">
        <f>'Merluza común Artesanal'!Q830</f>
        <v>7.5</v>
      </c>
      <c r="L918" s="374">
        <f>'Merluza común Artesanal'!R830</f>
        <v>141.834</v>
      </c>
      <c r="M918" s="478">
        <f>'Merluza común Artesanal'!S830</f>
        <v>5.0222990075937161E-2</v>
      </c>
      <c r="N918" s="348" t="s">
        <v>262</v>
      </c>
      <c r="O918" s="504">
        <f>Resumen_año!$C$5</f>
        <v>43868</v>
      </c>
      <c r="P918" s="365">
        <v>2019</v>
      </c>
    </row>
    <row r="919" spans="1:16" ht="15.75" customHeight="1">
      <c r="A919" s="371" t="s">
        <v>90</v>
      </c>
      <c r="B919" s="371" t="s">
        <v>91</v>
      </c>
      <c r="C919" s="371" t="s">
        <v>114</v>
      </c>
      <c r="D919" s="371" t="s">
        <v>107</v>
      </c>
      <c r="E919" s="365" t="str">
        <f>+'Merluza común Artesanal'!E833</f>
        <v>STI DE LA PESCA ARTESANAL, BUZOS MARISCADORES Y ACTIVIDADES CONEXAS DE LA CALETA DE TIRUA RSU 08.12.0007</v>
      </c>
      <c r="F919" s="371" t="s">
        <v>94</v>
      </c>
      <c r="G919" s="371" t="s">
        <v>94</v>
      </c>
      <c r="H919" s="374">
        <f>'Merluza común Artesanal'!G833</f>
        <v>3.387</v>
      </c>
      <c r="I919" s="374">
        <f>'Merluza común Artesanal'!H833</f>
        <v>0</v>
      </c>
      <c r="J919" s="374">
        <f>'Merluza común Artesanal'!I833</f>
        <v>3.387</v>
      </c>
      <c r="K919" s="374">
        <f>'Merluza común Artesanal'!J833</f>
        <v>0</v>
      </c>
      <c r="L919" s="374">
        <f>'Merluza común Artesanal'!K833</f>
        <v>3.387</v>
      </c>
      <c r="M919" s="478">
        <f>'Merluza común Artesanal'!L833</f>
        <v>0</v>
      </c>
      <c r="N919" s="348" t="str">
        <f>'Merluza común Artesanal'!M833</f>
        <v>-</v>
      </c>
      <c r="O919" s="504">
        <f>Resumen_año!$C$5</f>
        <v>43868</v>
      </c>
      <c r="P919" s="365">
        <v>2019</v>
      </c>
    </row>
    <row r="920" spans="1:16" ht="15.75" customHeight="1">
      <c r="A920" s="371" t="s">
        <v>90</v>
      </c>
      <c r="B920" s="371" t="s">
        <v>91</v>
      </c>
      <c r="C920" s="371" t="s">
        <v>114</v>
      </c>
      <c r="D920" s="371" t="s">
        <v>107</v>
      </c>
      <c r="E920" s="365" t="str">
        <f>+'Merluza común Artesanal'!E833</f>
        <v>STI DE LA PESCA ARTESANAL, BUZOS MARISCADORES Y ACTIVIDADES CONEXAS DE LA CALETA DE TIRUA RSU 08.12.0007</v>
      </c>
      <c r="F920" s="371" t="s">
        <v>95</v>
      </c>
      <c r="G920" s="371" t="s">
        <v>96</v>
      </c>
      <c r="H920" s="374">
        <f>'Merluza común Artesanal'!G834</f>
        <v>15.856999999999999</v>
      </c>
      <c r="I920" s="374">
        <f>'Merluza común Artesanal'!H834</f>
        <v>0</v>
      </c>
      <c r="J920" s="374">
        <f>'Merluza común Artesanal'!I834</f>
        <v>19.244</v>
      </c>
      <c r="K920" s="374">
        <f>'Merluza común Artesanal'!J834</f>
        <v>0</v>
      </c>
      <c r="L920" s="374">
        <f>'Merluza común Artesanal'!K834</f>
        <v>19.244</v>
      </c>
      <c r="M920" s="478">
        <f>'Merluza común Artesanal'!L834</f>
        <v>0</v>
      </c>
      <c r="N920" s="348" t="str">
        <f>'Merluza común Artesanal'!M834</f>
        <v>-</v>
      </c>
      <c r="O920" s="504">
        <f>Resumen_año!$C$5</f>
        <v>43868</v>
      </c>
      <c r="P920" s="365">
        <v>2019</v>
      </c>
    </row>
    <row r="921" spans="1:16" ht="15.75" customHeight="1">
      <c r="A921" s="371" t="s">
        <v>90</v>
      </c>
      <c r="B921" s="371" t="s">
        <v>91</v>
      </c>
      <c r="C921" s="371" t="s">
        <v>114</v>
      </c>
      <c r="D921" s="371" t="s">
        <v>107</v>
      </c>
      <c r="E921" s="365" t="str">
        <f>+'Merluza común Artesanal'!E833</f>
        <v>STI DE LA PESCA ARTESANAL, BUZOS MARISCADORES Y ACTIVIDADES CONEXAS DE LA CALETA DE TIRUA RSU 08.12.0007</v>
      </c>
      <c r="F921" s="371" t="s">
        <v>97</v>
      </c>
      <c r="G921" s="371" t="s">
        <v>98</v>
      </c>
      <c r="H921" s="374">
        <f>'Merluza común Artesanal'!G835</f>
        <v>19.244</v>
      </c>
      <c r="I921" s="374">
        <f>'Merluza común Artesanal'!H835</f>
        <v>0</v>
      </c>
      <c r="J921" s="374">
        <f>'Merluza común Artesanal'!I835</f>
        <v>38.488</v>
      </c>
      <c r="K921" s="374">
        <f>'Merluza común Artesanal'!J835</f>
        <v>0</v>
      </c>
      <c r="L921" s="374">
        <f>'Merluza común Artesanal'!K835</f>
        <v>38.488</v>
      </c>
      <c r="M921" s="478">
        <f>'Merluza común Artesanal'!L835</f>
        <v>0</v>
      </c>
      <c r="N921" s="348" t="str">
        <f>'Merluza común Artesanal'!M835</f>
        <v>-</v>
      </c>
      <c r="O921" s="504">
        <f>Resumen_año!$C$5</f>
        <v>43868</v>
      </c>
      <c r="P921" s="365">
        <v>2019</v>
      </c>
    </row>
    <row r="922" spans="1:16" ht="15.75" customHeight="1">
      <c r="A922" s="371" t="s">
        <v>90</v>
      </c>
      <c r="B922" s="371" t="s">
        <v>91</v>
      </c>
      <c r="C922" s="371" t="s">
        <v>114</v>
      </c>
      <c r="D922" s="371" t="s">
        <v>107</v>
      </c>
      <c r="E922" s="365" t="str">
        <f>+'Merluza común Artesanal'!E833</f>
        <v>STI DE LA PESCA ARTESANAL, BUZOS MARISCADORES Y ACTIVIDADES CONEXAS DE LA CALETA DE TIRUA RSU 08.12.0007</v>
      </c>
      <c r="F922" s="371" t="s">
        <v>94</v>
      </c>
      <c r="G922" s="371" t="s">
        <v>98</v>
      </c>
      <c r="H922" s="374">
        <f>'Merluza común Artesanal'!N833</f>
        <v>38.488</v>
      </c>
      <c r="I922" s="374">
        <f>'Merluza común Artesanal'!O833</f>
        <v>0</v>
      </c>
      <c r="J922" s="374">
        <f>'Merluza común Artesanal'!P833</f>
        <v>38.488</v>
      </c>
      <c r="K922" s="374">
        <f>'Merluza común Artesanal'!Q833</f>
        <v>0</v>
      </c>
      <c r="L922" s="374">
        <f>'Merluza común Artesanal'!R833</f>
        <v>38.488</v>
      </c>
      <c r="M922" s="478">
        <f>'Merluza común Artesanal'!S833</f>
        <v>0</v>
      </c>
      <c r="N922" s="348" t="s">
        <v>262</v>
      </c>
      <c r="O922" s="504">
        <f>Resumen_año!$C$5</f>
        <v>43868</v>
      </c>
      <c r="P922" s="365">
        <v>2019</v>
      </c>
    </row>
    <row r="923" spans="1:16" ht="15.75" customHeight="1">
      <c r="A923" s="371" t="s">
        <v>90</v>
      </c>
      <c r="B923" s="371" t="s">
        <v>91</v>
      </c>
      <c r="C923" s="371" t="s">
        <v>114</v>
      </c>
      <c r="D923" s="371" t="s">
        <v>107</v>
      </c>
      <c r="E923" s="365" t="str">
        <f>+'Merluza común Artesanal'!E836</f>
        <v>STI DE PESCADORES ARTESANALES, BUZOS MARISCADORES CALETA QUIDICO RSU 08.13.0051</v>
      </c>
      <c r="F923" s="371" t="s">
        <v>94</v>
      </c>
      <c r="G923" s="371" t="s">
        <v>94</v>
      </c>
      <c r="H923" s="374">
        <f>'Merluza común Artesanal'!G836</f>
        <v>20.311</v>
      </c>
      <c r="I923" s="374">
        <f>'Merluza común Artesanal'!H836</f>
        <v>0</v>
      </c>
      <c r="J923" s="374">
        <f>'Merluza común Artesanal'!I836</f>
        <v>20.311</v>
      </c>
      <c r="K923" s="374">
        <f>'Merluza común Artesanal'!J836</f>
        <v>0</v>
      </c>
      <c r="L923" s="374">
        <f>'Merluza común Artesanal'!K836</f>
        <v>20.311</v>
      </c>
      <c r="M923" s="478">
        <f>'Merluza común Artesanal'!L836</f>
        <v>0</v>
      </c>
      <c r="N923" s="348" t="str">
        <f>'Merluza común Artesanal'!M836</f>
        <v>-</v>
      </c>
      <c r="O923" s="504">
        <f>Resumen_año!$C$5</f>
        <v>43868</v>
      </c>
      <c r="P923" s="365">
        <v>2019</v>
      </c>
    </row>
    <row r="924" spans="1:16" ht="15.75" customHeight="1">
      <c r="A924" s="371" t="s">
        <v>90</v>
      </c>
      <c r="B924" s="371" t="s">
        <v>91</v>
      </c>
      <c r="C924" s="371" t="s">
        <v>114</v>
      </c>
      <c r="D924" s="371" t="s">
        <v>107</v>
      </c>
      <c r="E924" s="365" t="str">
        <f>+'Merluza común Artesanal'!E836</f>
        <v>STI DE PESCADORES ARTESANALES, BUZOS MARISCADORES CALETA QUIDICO RSU 08.13.0051</v>
      </c>
      <c r="F924" s="371" t="s">
        <v>95</v>
      </c>
      <c r="G924" s="371" t="s">
        <v>96</v>
      </c>
      <c r="H924" s="374">
        <f>'Merluza común Artesanal'!G837</f>
        <v>95.094999999999999</v>
      </c>
      <c r="I924" s="374">
        <f>'Merluza común Artesanal'!H837</f>
        <v>0</v>
      </c>
      <c r="J924" s="374">
        <f>'Merluza común Artesanal'!I837</f>
        <v>115.40600000000001</v>
      </c>
      <c r="K924" s="374">
        <f>'Merluza común Artesanal'!J837</f>
        <v>7.35</v>
      </c>
      <c r="L924" s="374">
        <f>'Merluza común Artesanal'!K837</f>
        <v>108.05600000000001</v>
      </c>
      <c r="M924" s="478">
        <f>'Merluza común Artesanal'!L837</f>
        <v>6.3688196454257134E-2</v>
      </c>
      <c r="N924" s="348" t="str">
        <f>'Merluza común Artesanal'!M837</f>
        <v>-</v>
      </c>
      <c r="O924" s="504">
        <f>Resumen_año!$C$5</f>
        <v>43868</v>
      </c>
      <c r="P924" s="365">
        <v>2019</v>
      </c>
    </row>
    <row r="925" spans="1:16" ht="15.75" customHeight="1">
      <c r="A925" s="371" t="s">
        <v>90</v>
      </c>
      <c r="B925" s="371" t="s">
        <v>91</v>
      </c>
      <c r="C925" s="371" t="s">
        <v>114</v>
      </c>
      <c r="D925" s="371" t="s">
        <v>107</v>
      </c>
      <c r="E925" s="365" t="str">
        <f>+'Merluza común Artesanal'!E836</f>
        <v>STI DE PESCADORES ARTESANALES, BUZOS MARISCADORES CALETA QUIDICO RSU 08.13.0051</v>
      </c>
      <c r="F925" s="371" t="s">
        <v>97</v>
      </c>
      <c r="G925" s="371" t="s">
        <v>98</v>
      </c>
      <c r="H925" s="374">
        <f>'Merluza común Artesanal'!G838</f>
        <v>115.41</v>
      </c>
      <c r="I925" s="374">
        <f>'Merluza común Artesanal'!H838</f>
        <v>0</v>
      </c>
      <c r="J925" s="374">
        <f>'Merluza común Artesanal'!I838</f>
        <v>223.46600000000001</v>
      </c>
      <c r="K925" s="374">
        <f>'Merluza común Artesanal'!J838</f>
        <v>0</v>
      </c>
      <c r="L925" s="374">
        <f>'Merluza común Artesanal'!K838</f>
        <v>223.46600000000001</v>
      </c>
      <c r="M925" s="478">
        <f>'Merluza común Artesanal'!L838</f>
        <v>0</v>
      </c>
      <c r="N925" s="348" t="str">
        <f>'Merluza común Artesanal'!M838</f>
        <v>-</v>
      </c>
      <c r="O925" s="504">
        <f>Resumen_año!$C$5</f>
        <v>43868</v>
      </c>
      <c r="P925" s="365">
        <v>2019</v>
      </c>
    </row>
    <row r="926" spans="1:16" ht="15.75" customHeight="1">
      <c r="A926" s="371" t="s">
        <v>90</v>
      </c>
      <c r="B926" s="371" t="s">
        <v>91</v>
      </c>
      <c r="C926" s="371" t="s">
        <v>114</v>
      </c>
      <c r="D926" s="371" t="s">
        <v>107</v>
      </c>
      <c r="E926" s="365" t="str">
        <f>+'Merluza común Artesanal'!E836</f>
        <v>STI DE PESCADORES ARTESANALES, BUZOS MARISCADORES CALETA QUIDICO RSU 08.13.0051</v>
      </c>
      <c r="F926" s="371" t="s">
        <v>94</v>
      </c>
      <c r="G926" s="371" t="s">
        <v>98</v>
      </c>
      <c r="H926" s="374">
        <f>'Merluza común Artesanal'!N836</f>
        <v>230.816</v>
      </c>
      <c r="I926" s="374">
        <f>'Merluza común Artesanal'!O836</f>
        <v>0</v>
      </c>
      <c r="J926" s="374">
        <f>'Merluza común Artesanal'!P836</f>
        <v>230.816</v>
      </c>
      <c r="K926" s="374">
        <f>'Merluza común Artesanal'!Q836</f>
        <v>7.35</v>
      </c>
      <c r="L926" s="374">
        <f>'Merluza común Artesanal'!R836</f>
        <v>223.46600000000001</v>
      </c>
      <c r="M926" s="478">
        <f>'Merluza común Artesanal'!S836</f>
        <v>3.1843546374601413E-2</v>
      </c>
      <c r="N926" s="348" t="s">
        <v>262</v>
      </c>
      <c r="O926" s="504">
        <f>Resumen_año!$C$5</f>
        <v>43868</v>
      </c>
      <c r="P926" s="365">
        <v>2019</v>
      </c>
    </row>
    <row r="927" spans="1:16" ht="15.75" customHeight="1">
      <c r="A927" s="371" t="s">
        <v>90</v>
      </c>
      <c r="B927" s="371" t="s">
        <v>91</v>
      </c>
      <c r="C927" s="371" t="s">
        <v>114</v>
      </c>
      <c r="D927" s="365" t="s">
        <v>106</v>
      </c>
      <c r="E927" s="368" t="str">
        <f>+'Merluza común Artesanal'!E839</f>
        <v>CUOTA RESIDUAL O BOLSÓN</v>
      </c>
      <c r="F927" s="371" t="s">
        <v>94</v>
      </c>
      <c r="G927" s="371" t="s">
        <v>94</v>
      </c>
      <c r="H927" s="374">
        <f>'Merluza común Artesanal'!G839</f>
        <v>1.23</v>
      </c>
      <c r="I927" s="374">
        <f>'Merluza común Artesanal'!H839</f>
        <v>0</v>
      </c>
      <c r="J927" s="374">
        <f>'Merluza común Artesanal'!I839</f>
        <v>1.23</v>
      </c>
      <c r="K927" s="374">
        <f>'Merluza común Artesanal'!J839</f>
        <v>0</v>
      </c>
      <c r="L927" s="374">
        <f>'Merluza común Artesanal'!K839</f>
        <v>1.23</v>
      </c>
      <c r="M927" s="478">
        <f>'Merluza común Artesanal'!L839</f>
        <v>0</v>
      </c>
      <c r="N927" s="348" t="str">
        <f>'Merluza común Artesanal'!M839</f>
        <v>-</v>
      </c>
      <c r="O927" s="504">
        <f>Resumen_año!$C$5</f>
        <v>43868</v>
      </c>
      <c r="P927" s="365">
        <v>2019</v>
      </c>
    </row>
    <row r="928" spans="1:16" ht="15.75" customHeight="1">
      <c r="A928" s="371" t="s">
        <v>90</v>
      </c>
      <c r="B928" s="371" t="s">
        <v>91</v>
      </c>
      <c r="C928" s="371" t="s">
        <v>114</v>
      </c>
      <c r="D928" s="365" t="s">
        <v>106</v>
      </c>
      <c r="E928" s="368" t="str">
        <f>+'Merluza común Artesanal'!E839</f>
        <v>CUOTA RESIDUAL O BOLSÓN</v>
      </c>
      <c r="F928" s="371" t="s">
        <v>95</v>
      </c>
      <c r="G928" s="371" t="s">
        <v>96</v>
      </c>
      <c r="H928" s="374">
        <f>'Merluza común Artesanal'!G840</f>
        <v>5.7560000000000002</v>
      </c>
      <c r="I928" s="374">
        <f>'Merluza común Artesanal'!H840</f>
        <v>0</v>
      </c>
      <c r="J928" s="374">
        <f>'Merluza común Artesanal'!I840</f>
        <v>6.9860000000000007</v>
      </c>
      <c r="K928" s="374">
        <f>'Merluza común Artesanal'!J840</f>
        <v>0</v>
      </c>
      <c r="L928" s="374">
        <f>'Merluza común Artesanal'!K840</f>
        <v>6.9860000000000007</v>
      </c>
      <c r="M928" s="478">
        <f>'Merluza común Artesanal'!L840</f>
        <v>0</v>
      </c>
      <c r="N928" s="348" t="str">
        <f>'Merluza común Artesanal'!M840</f>
        <v>-</v>
      </c>
      <c r="O928" s="504">
        <f>Resumen_año!$C$5</f>
        <v>43868</v>
      </c>
      <c r="P928" s="365">
        <v>2019</v>
      </c>
    </row>
    <row r="929" spans="1:16" ht="15.75" customHeight="1">
      <c r="A929" s="371" t="s">
        <v>90</v>
      </c>
      <c r="B929" s="371" t="s">
        <v>91</v>
      </c>
      <c r="C929" s="371" t="s">
        <v>114</v>
      </c>
      <c r="D929" s="365" t="s">
        <v>106</v>
      </c>
      <c r="E929" s="368" t="str">
        <f>+'Merluza común Artesanal'!E839</f>
        <v>CUOTA RESIDUAL O BOLSÓN</v>
      </c>
      <c r="F929" s="371" t="s">
        <v>97</v>
      </c>
      <c r="G929" s="371" t="s">
        <v>98</v>
      </c>
      <c r="H929" s="374">
        <f>'Merluza común Artesanal'!G841</f>
        <v>6.9859999999999998</v>
      </c>
      <c r="I929" s="374">
        <f>'Merluza común Artesanal'!H841</f>
        <v>0</v>
      </c>
      <c r="J929" s="374">
        <f>'Merluza común Artesanal'!I841</f>
        <v>13.972000000000001</v>
      </c>
      <c r="K929" s="374">
        <f>'Merluza común Artesanal'!J841</f>
        <v>0</v>
      </c>
      <c r="L929" s="374">
        <f>'Merluza común Artesanal'!K841</f>
        <v>13.972000000000001</v>
      </c>
      <c r="M929" s="478">
        <f>'Merluza común Artesanal'!L841</f>
        <v>0</v>
      </c>
      <c r="N929" s="348" t="str">
        <f>'Merluza común Artesanal'!M841</f>
        <v>-</v>
      </c>
      <c r="O929" s="504">
        <f>Resumen_año!$C$5</f>
        <v>43868</v>
      </c>
      <c r="P929" s="365">
        <v>2019</v>
      </c>
    </row>
    <row r="930" spans="1:16" ht="15.75" customHeight="1">
      <c r="A930" s="371" t="s">
        <v>90</v>
      </c>
      <c r="B930" s="371" t="s">
        <v>91</v>
      </c>
      <c r="C930" s="371" t="s">
        <v>114</v>
      </c>
      <c r="D930" s="365" t="s">
        <v>106</v>
      </c>
      <c r="E930" s="368" t="str">
        <f>+'Merluza común Artesanal'!E839</f>
        <v>CUOTA RESIDUAL O BOLSÓN</v>
      </c>
      <c r="F930" s="371" t="s">
        <v>94</v>
      </c>
      <c r="G930" s="371" t="s">
        <v>98</v>
      </c>
      <c r="H930" s="374">
        <f>'Merluza común Artesanal'!N839</f>
        <v>13.972000000000001</v>
      </c>
      <c r="I930" s="374">
        <f>'Merluza común Artesanal'!O839</f>
        <v>0</v>
      </c>
      <c r="J930" s="374">
        <f>'Merluza común Artesanal'!P839</f>
        <v>13.972000000000001</v>
      </c>
      <c r="K930" s="374">
        <f>'Merluza común Artesanal'!Q839</f>
        <v>0</v>
      </c>
      <c r="L930" s="374">
        <f>'Merluza común Artesanal'!R839</f>
        <v>13.972000000000001</v>
      </c>
      <c r="M930" s="478">
        <f>'Merluza común Artesanal'!S839</f>
        <v>0</v>
      </c>
      <c r="N930" s="348" t="s">
        <v>262</v>
      </c>
      <c r="O930" s="504">
        <f>Resumen_año!$C$5</f>
        <v>43868</v>
      </c>
      <c r="P930" s="365">
        <v>2019</v>
      </c>
    </row>
    <row r="931" spans="1:16" ht="15.75" customHeight="1">
      <c r="A931" s="371" t="s">
        <v>90</v>
      </c>
      <c r="B931" s="371" t="s">
        <v>91</v>
      </c>
      <c r="C931" s="371" t="s">
        <v>114</v>
      </c>
      <c r="D931" s="345" t="s">
        <v>125</v>
      </c>
      <c r="E931" s="379" t="s">
        <v>124</v>
      </c>
      <c r="F931" s="371" t="s">
        <v>94</v>
      </c>
      <c r="G931" s="371" t="s">
        <v>98</v>
      </c>
      <c r="H931" s="374">
        <f>Resumen_año!E13</f>
        <v>4463.6849999999995</v>
      </c>
      <c r="I931" s="374">
        <f>Resumen_año!F13</f>
        <v>0</v>
      </c>
      <c r="J931" s="374">
        <f>Resumen_año!G13</f>
        <v>4463.6849999999995</v>
      </c>
      <c r="K931" s="374">
        <f>Resumen_año!H13</f>
        <v>68.063999999999993</v>
      </c>
      <c r="L931" s="374">
        <f>Resumen_año!I13</f>
        <v>4395.6209999999992</v>
      </c>
      <c r="M931" s="478">
        <f>Resumen_año!J13</f>
        <v>1.5248387823065472E-2</v>
      </c>
      <c r="N931" s="348" t="s">
        <v>262</v>
      </c>
      <c r="O931" s="504">
        <f>Resumen_año!$C$5</f>
        <v>43868</v>
      </c>
      <c r="P931" s="365">
        <v>2019</v>
      </c>
    </row>
    <row r="932" spans="1:16" ht="15.75" customHeight="1">
      <c r="A932" s="371" t="s">
        <v>90</v>
      </c>
      <c r="B932" s="371" t="s">
        <v>91</v>
      </c>
      <c r="C932" s="371" t="s">
        <v>115</v>
      </c>
      <c r="D932" s="371" t="s">
        <v>109</v>
      </c>
      <c r="E932" s="371" t="str">
        <f>+'Merluza común Artesanal'!E844</f>
        <v>Region</v>
      </c>
      <c r="F932" s="371" t="s">
        <v>94</v>
      </c>
      <c r="G932" s="371" t="s">
        <v>94</v>
      </c>
      <c r="H932" s="374">
        <f>'Merluza común Artesanal'!G844</f>
        <v>2.0419999999999998</v>
      </c>
      <c r="I932" s="374">
        <f>'Merluza común Artesanal'!H844</f>
        <v>0</v>
      </c>
      <c r="J932" s="374">
        <f>'Merluza común Artesanal'!I844</f>
        <v>2.0419999999999998</v>
      </c>
      <c r="K932" s="374">
        <f>'Merluza común Artesanal'!J844</f>
        <v>1.2999999999999999E-2</v>
      </c>
      <c r="L932" s="374">
        <f>'Merluza común Artesanal'!K844</f>
        <v>2.0289999999999999</v>
      </c>
      <c r="M932" s="478">
        <f>'Merluza común Artesanal'!L844</f>
        <v>6.3663075416258569E-3</v>
      </c>
      <c r="N932" s="348" t="str">
        <f>'Merluza común Artesanal'!M844</f>
        <v xml:space="preserve"> -</v>
      </c>
      <c r="O932" s="504">
        <f>Resumen_año!$C$5</f>
        <v>43868</v>
      </c>
      <c r="P932" s="365">
        <v>2019</v>
      </c>
    </row>
    <row r="933" spans="1:16" ht="15.75" customHeight="1">
      <c r="A933" s="371" t="s">
        <v>90</v>
      </c>
      <c r="B933" s="371" t="s">
        <v>91</v>
      </c>
      <c r="C933" s="371" t="s">
        <v>115</v>
      </c>
      <c r="D933" s="371" t="s">
        <v>109</v>
      </c>
      <c r="E933" s="371" t="str">
        <f>+'Merluza común Artesanal'!E844</f>
        <v>Region</v>
      </c>
      <c r="F933" s="371" t="s">
        <v>95</v>
      </c>
      <c r="G933" s="371" t="s">
        <v>96</v>
      </c>
      <c r="H933" s="374">
        <f>'Merluza común Artesanal'!G845</f>
        <v>9.5619999999999994</v>
      </c>
      <c r="I933" s="374">
        <f>'Merluza común Artesanal'!H845</f>
        <v>0</v>
      </c>
      <c r="J933" s="374">
        <f>'Merluza común Artesanal'!I845</f>
        <v>11.590999999999999</v>
      </c>
      <c r="K933" s="374">
        <f>'Merluza común Artesanal'!J845</f>
        <v>1.2669999999999999</v>
      </c>
      <c r="L933" s="374">
        <f>'Merluza común Artesanal'!K845</f>
        <v>10.324</v>
      </c>
      <c r="M933" s="478">
        <f>'Merluza común Artesanal'!L845</f>
        <v>0.10930894659649729</v>
      </c>
      <c r="N933" s="348" t="str">
        <f>'Merluza común Artesanal'!M845</f>
        <v>-</v>
      </c>
      <c r="O933" s="504">
        <f>Resumen_año!$C$5</f>
        <v>43868</v>
      </c>
      <c r="P933" s="365">
        <v>2019</v>
      </c>
    </row>
    <row r="934" spans="1:16" ht="15.75" customHeight="1">
      <c r="A934" s="371" t="s">
        <v>90</v>
      </c>
      <c r="B934" s="371" t="s">
        <v>91</v>
      </c>
      <c r="C934" s="371" t="s">
        <v>115</v>
      </c>
      <c r="D934" s="371" t="s">
        <v>109</v>
      </c>
      <c r="E934" s="371" t="str">
        <f>+'Merluza común Artesanal'!E844</f>
        <v>Region</v>
      </c>
      <c r="F934" s="371" t="s">
        <v>97</v>
      </c>
      <c r="G934" s="371" t="s">
        <v>98</v>
      </c>
      <c r="H934" s="374">
        <f>'Merluza común Artesanal'!G846</f>
        <v>11.603999999999999</v>
      </c>
      <c r="I934" s="374">
        <f>'Merluza común Artesanal'!H846</f>
        <v>0</v>
      </c>
      <c r="J934" s="374">
        <f>'Merluza común Artesanal'!I846</f>
        <v>21.927999999999997</v>
      </c>
      <c r="K934" s="374">
        <f>'Merluza común Artesanal'!J846</f>
        <v>0</v>
      </c>
      <c r="L934" s="374">
        <f>'Merluza común Artesanal'!K846</f>
        <v>21.927999999999997</v>
      </c>
      <c r="M934" s="478">
        <f>'Merluza común Artesanal'!L846</f>
        <v>0</v>
      </c>
      <c r="N934" s="348" t="str">
        <f>'Merluza común Artesanal'!M846</f>
        <v xml:space="preserve"> -</v>
      </c>
      <c r="O934" s="504">
        <f>Resumen_año!$C$5</f>
        <v>43868</v>
      </c>
      <c r="P934" s="365">
        <v>2019</v>
      </c>
    </row>
    <row r="935" spans="1:16" ht="15.75" customHeight="1">
      <c r="A935" s="371" t="s">
        <v>90</v>
      </c>
      <c r="B935" s="371" t="s">
        <v>91</v>
      </c>
      <c r="C935" s="371" t="s">
        <v>115</v>
      </c>
      <c r="D935" s="371" t="s">
        <v>109</v>
      </c>
      <c r="E935" s="371" t="str">
        <f>+'Merluza común Artesanal'!E844</f>
        <v>Region</v>
      </c>
      <c r="F935" s="371" t="s">
        <v>94</v>
      </c>
      <c r="G935" s="371" t="s">
        <v>98</v>
      </c>
      <c r="H935" s="374">
        <f>'Merluza común Artesanal'!N844</f>
        <v>23.207999999999998</v>
      </c>
      <c r="I935" s="374">
        <f>'Merluza común Artesanal'!O844</f>
        <v>0</v>
      </c>
      <c r="J935" s="374">
        <f>'Merluza común Artesanal'!P844</f>
        <v>23.207999999999998</v>
      </c>
      <c r="K935" s="374">
        <f>'Merluza común Artesanal'!Q844</f>
        <v>1.2799999999999998</v>
      </c>
      <c r="L935" s="374">
        <f>'Merluza común Artesanal'!R844</f>
        <v>21.927999999999997</v>
      </c>
      <c r="M935" s="478">
        <f>'Merluza común Artesanal'!S844</f>
        <v>5.5153395380903129E-2</v>
      </c>
      <c r="N935" s="348" t="s">
        <v>262</v>
      </c>
      <c r="O935" s="504">
        <f>Resumen_año!$C$5</f>
        <v>43868</v>
      </c>
      <c r="P935" s="365">
        <v>2019</v>
      </c>
    </row>
    <row r="936" spans="1:16" ht="15.75" customHeight="1">
      <c r="A936" s="371" t="s">
        <v>90</v>
      </c>
      <c r="B936" s="371" t="s">
        <v>91</v>
      </c>
      <c r="C936" s="371" t="s">
        <v>116</v>
      </c>
      <c r="D936" s="369" t="s">
        <v>110</v>
      </c>
      <c r="E936" s="369" t="str">
        <f>+'Merluza común Artesanal'!E848</f>
        <v>Macrozona XIV-X</v>
      </c>
      <c r="F936" s="371" t="s">
        <v>94</v>
      </c>
      <c r="G936" s="371" t="s">
        <v>94</v>
      </c>
      <c r="H936" s="374">
        <f>'Merluza común Artesanal'!G848</f>
        <v>1.89</v>
      </c>
      <c r="I936" s="374">
        <f>'Merluza común Artesanal'!H848</f>
        <v>0</v>
      </c>
      <c r="J936" s="374">
        <f>'Merluza común Artesanal'!I848</f>
        <v>1.89</v>
      </c>
      <c r="K936" s="374">
        <f>'Merluza común Artesanal'!J848</f>
        <v>0</v>
      </c>
      <c r="L936" s="374">
        <f>'Merluza común Artesanal'!K848</f>
        <v>1.89</v>
      </c>
      <c r="M936" s="478">
        <f>'Merluza común Artesanal'!L848</f>
        <v>0</v>
      </c>
      <c r="N936" s="348" t="str">
        <f>'Merluza común Artesanal'!M848</f>
        <v xml:space="preserve"> -</v>
      </c>
      <c r="O936" s="504">
        <f>Resumen_año!$C$5</f>
        <v>43868</v>
      </c>
      <c r="P936" s="365">
        <v>2019</v>
      </c>
    </row>
    <row r="937" spans="1:16" ht="15.75" customHeight="1">
      <c r="A937" s="371" t="s">
        <v>90</v>
      </c>
      <c r="B937" s="371" t="s">
        <v>91</v>
      </c>
      <c r="C937" s="371" t="s">
        <v>116</v>
      </c>
      <c r="D937" s="369" t="s">
        <v>110</v>
      </c>
      <c r="E937" s="369" t="str">
        <f>+'Merluza común Artesanal'!E848</f>
        <v>Macrozona XIV-X</v>
      </c>
      <c r="F937" s="371" t="s">
        <v>95</v>
      </c>
      <c r="G937" s="371" t="s">
        <v>96</v>
      </c>
      <c r="H937" s="374">
        <f>'Merluza común Artesanal'!G849</f>
        <v>8.8439999999999994</v>
      </c>
      <c r="I937" s="374">
        <f>'Merluza común Artesanal'!H849</f>
        <v>0</v>
      </c>
      <c r="J937" s="374">
        <f>'Merluza común Artesanal'!I849</f>
        <v>10.734</v>
      </c>
      <c r="K937" s="374">
        <f>'Merluza común Artesanal'!J849</f>
        <v>0</v>
      </c>
      <c r="L937" s="374">
        <f>'Merluza común Artesanal'!K849</f>
        <v>10.734</v>
      </c>
      <c r="M937" s="478">
        <f>'Merluza común Artesanal'!L849</f>
        <v>0</v>
      </c>
      <c r="N937" s="348" t="str">
        <f>'Merluza común Artesanal'!M849</f>
        <v xml:space="preserve"> -</v>
      </c>
      <c r="O937" s="504">
        <f>Resumen_año!$C$5</f>
        <v>43868</v>
      </c>
      <c r="P937" s="365">
        <v>2019</v>
      </c>
    </row>
    <row r="938" spans="1:16" ht="15.75" customHeight="1">
      <c r="A938" s="371" t="s">
        <v>90</v>
      </c>
      <c r="B938" s="371" t="s">
        <v>91</v>
      </c>
      <c r="C938" s="371" t="s">
        <v>116</v>
      </c>
      <c r="D938" s="369" t="s">
        <v>110</v>
      </c>
      <c r="E938" s="369" t="str">
        <f>+'Merluza común Artesanal'!E848</f>
        <v>Macrozona XIV-X</v>
      </c>
      <c r="F938" s="371" t="s">
        <v>97</v>
      </c>
      <c r="G938" s="371" t="s">
        <v>98</v>
      </c>
      <c r="H938" s="374">
        <f>'Merluza común Artesanal'!G850</f>
        <v>10.734</v>
      </c>
      <c r="I938" s="374">
        <f>'Merluza común Artesanal'!H850</f>
        <v>0</v>
      </c>
      <c r="J938" s="374">
        <f>'Merluza común Artesanal'!I850</f>
        <v>21.468</v>
      </c>
      <c r="K938" s="374">
        <f>'Merluza común Artesanal'!J850</f>
        <v>0</v>
      </c>
      <c r="L938" s="374">
        <f>'Merluza común Artesanal'!K850</f>
        <v>21.468</v>
      </c>
      <c r="M938" s="478">
        <f>'Merluza común Artesanal'!L850</f>
        <v>0</v>
      </c>
      <c r="N938" s="348" t="str">
        <f>'Merluza común Artesanal'!M850</f>
        <v xml:space="preserve"> -</v>
      </c>
      <c r="O938" s="504">
        <f>Resumen_año!$C$5</f>
        <v>43868</v>
      </c>
      <c r="P938" s="365">
        <v>2019</v>
      </c>
    </row>
    <row r="939" spans="1:16" ht="15.75" customHeight="1">
      <c r="A939" s="371" t="s">
        <v>90</v>
      </c>
      <c r="B939" s="371" t="s">
        <v>91</v>
      </c>
      <c r="C939" s="371" t="s">
        <v>116</v>
      </c>
      <c r="D939" s="369" t="s">
        <v>110</v>
      </c>
      <c r="E939" s="369" t="str">
        <f>+'Merluza común Artesanal'!E848</f>
        <v>Macrozona XIV-X</v>
      </c>
      <c r="F939" s="371" t="s">
        <v>94</v>
      </c>
      <c r="G939" s="371" t="s">
        <v>98</v>
      </c>
      <c r="H939" s="374">
        <f>'Merluza común Artesanal'!N848</f>
        <v>21.468</v>
      </c>
      <c r="I939" s="374">
        <f>'Merluza común Artesanal'!O848</f>
        <v>0</v>
      </c>
      <c r="J939" s="374">
        <f>'Merluza común Artesanal'!P848</f>
        <v>21.468</v>
      </c>
      <c r="K939" s="374">
        <f>'Merluza común Artesanal'!Q848</f>
        <v>0</v>
      </c>
      <c r="L939" s="374">
        <f>'Merluza común Artesanal'!R848</f>
        <v>21.468</v>
      </c>
      <c r="M939" s="478">
        <f>'Merluza común Artesanal'!S848</f>
        <v>0</v>
      </c>
      <c r="N939" s="348" t="s">
        <v>262</v>
      </c>
      <c r="O939" s="504">
        <f>Resumen_año!$C$5</f>
        <v>43868</v>
      </c>
      <c r="P939" s="365">
        <v>2019</v>
      </c>
    </row>
    <row r="940" spans="1:16" ht="15.75" customHeight="1">
      <c r="A940" s="371" t="s">
        <v>90</v>
      </c>
      <c r="B940" s="371" t="s">
        <v>91</v>
      </c>
      <c r="C940" s="365" t="s">
        <v>119</v>
      </c>
      <c r="D940" s="378" t="s">
        <v>120</v>
      </c>
      <c r="E940" s="368" t="str">
        <f>+'Merluza común Industrial'!C7</f>
        <v xml:space="preserve">ANTARTIC SEAFOOD S.A.   </v>
      </c>
      <c r="F940" s="371" t="s">
        <v>94</v>
      </c>
      <c r="G940" s="371" t="s">
        <v>97</v>
      </c>
      <c r="H940" s="374">
        <f>'Merluza común Industrial'!E7</f>
        <v>41.292999999999999</v>
      </c>
      <c r="I940" s="374">
        <f>'Merluza común Industrial'!F7</f>
        <v>0</v>
      </c>
      <c r="J940" s="374">
        <f>'Merluza común Industrial'!G7</f>
        <v>41.292999999999999</v>
      </c>
      <c r="K940" s="374">
        <f>'Merluza común Industrial'!H7</f>
        <v>3.036</v>
      </c>
      <c r="L940" s="374">
        <f>'Merluza común Industrial'!I7</f>
        <v>38.256999999999998</v>
      </c>
      <c r="M940" s="362">
        <f>'Merluza común Industrial'!J7</f>
        <v>7.3523357469789066E-2</v>
      </c>
      <c r="N940" s="348" t="s">
        <v>262</v>
      </c>
      <c r="O940" s="504">
        <f>Resumen_año!$C$5</f>
        <v>43868</v>
      </c>
      <c r="P940" s="365">
        <v>2019</v>
      </c>
    </row>
    <row r="941" spans="1:16" ht="15.75" customHeight="1">
      <c r="A941" s="371" t="s">
        <v>90</v>
      </c>
      <c r="B941" s="371" t="s">
        <v>91</v>
      </c>
      <c r="C941" s="365" t="s">
        <v>119</v>
      </c>
      <c r="D941" s="378" t="s">
        <v>120</v>
      </c>
      <c r="E941" s="368" t="str">
        <f>+'Merluza común Industrial'!C7</f>
        <v xml:space="preserve">ANTARTIC SEAFOOD S.A.   </v>
      </c>
      <c r="F941" s="368" t="s">
        <v>103</v>
      </c>
      <c r="G941" s="371" t="s">
        <v>98</v>
      </c>
      <c r="H941" s="374">
        <f>'Merluza común Industrial'!E8</f>
        <v>13.765000000000001</v>
      </c>
      <c r="I941" s="374">
        <f>'Merluza común Industrial'!F8</f>
        <v>0</v>
      </c>
      <c r="J941" s="374">
        <f>'Merluza común Industrial'!G8</f>
        <v>52.021999999999998</v>
      </c>
      <c r="K941" s="374">
        <f>'Merluza común Industrial'!H8</f>
        <v>0</v>
      </c>
      <c r="L941" s="374">
        <f>'Merluza común Industrial'!I8</f>
        <v>52.021999999999998</v>
      </c>
      <c r="M941" s="362">
        <f>'Merluza común Industrial'!J8</f>
        <v>0</v>
      </c>
      <c r="N941" s="348" t="s">
        <v>262</v>
      </c>
      <c r="O941" s="504">
        <f>Resumen_año!$C$5</f>
        <v>43868</v>
      </c>
      <c r="P941" s="365">
        <v>2019</v>
      </c>
    </row>
    <row r="942" spans="1:16" ht="15.75" customHeight="1">
      <c r="A942" s="371" t="s">
        <v>90</v>
      </c>
      <c r="B942" s="371" t="s">
        <v>91</v>
      </c>
      <c r="C942" s="365" t="s">
        <v>119</v>
      </c>
      <c r="D942" s="378" t="s">
        <v>120</v>
      </c>
      <c r="E942" s="368" t="str">
        <f>+'Merluza común Industrial'!C7</f>
        <v xml:space="preserve">ANTARTIC SEAFOOD S.A.   </v>
      </c>
      <c r="F942" s="371" t="s">
        <v>94</v>
      </c>
      <c r="G942" s="371" t="s">
        <v>98</v>
      </c>
      <c r="H942" s="374">
        <f>'Merluza común Industrial'!K7</f>
        <v>55.058</v>
      </c>
      <c r="I942" s="374">
        <f>'Merluza común Industrial'!L7</f>
        <v>0</v>
      </c>
      <c r="J942" s="374">
        <f>'Merluza común Industrial'!M7</f>
        <v>55.058</v>
      </c>
      <c r="K942" s="374">
        <f>'Merluza común Industrial'!N7</f>
        <v>3.036</v>
      </c>
      <c r="L942" s="374">
        <f>'Merluza común Industrial'!O7</f>
        <v>52.021999999999998</v>
      </c>
      <c r="M942" s="362">
        <f>'Merluza común Industrial'!P7</f>
        <v>5.5141850412292491E-2</v>
      </c>
      <c r="N942" s="348" t="s">
        <v>262</v>
      </c>
      <c r="O942" s="504">
        <f>Resumen_año!$C$5</f>
        <v>43868</v>
      </c>
      <c r="P942" s="365">
        <v>2019</v>
      </c>
    </row>
    <row r="943" spans="1:16" ht="15.75" customHeight="1">
      <c r="A943" s="371" t="s">
        <v>90</v>
      </c>
      <c r="B943" s="371" t="s">
        <v>91</v>
      </c>
      <c r="C943" s="365" t="s">
        <v>119</v>
      </c>
      <c r="D943" s="378" t="s">
        <v>120</v>
      </c>
      <c r="E943" s="368" t="str">
        <f>+'Merluza común Industrial'!C9</f>
        <v>ANTONIO CRUZ CORDOVA NAKOUZI E.I.R.L.</v>
      </c>
      <c r="F943" s="371" t="s">
        <v>94</v>
      </c>
      <c r="G943" s="371" t="s">
        <v>97</v>
      </c>
      <c r="H943" s="374">
        <f>'Merluza común Industrial'!E9</f>
        <v>344.96780000000001</v>
      </c>
      <c r="I943" s="374">
        <f>'Merluza común Industrial'!F9</f>
        <v>0</v>
      </c>
      <c r="J943" s="374">
        <f>'Merluza común Industrial'!G9</f>
        <v>344.96780000000001</v>
      </c>
      <c r="K943" s="374">
        <f>'Merluza común Industrial'!H9</f>
        <v>125.90600000000001</v>
      </c>
      <c r="L943" s="374">
        <f>'Merluza común Industrial'!I9</f>
        <v>219.06180000000001</v>
      </c>
      <c r="M943" s="362">
        <f>'Merluza común Industrial'!J9</f>
        <v>0.3649789922421745</v>
      </c>
      <c r="N943" s="348" t="s">
        <v>262</v>
      </c>
      <c r="O943" s="504">
        <f>Resumen_año!$C$5</f>
        <v>43868</v>
      </c>
      <c r="P943" s="365">
        <v>2019</v>
      </c>
    </row>
    <row r="944" spans="1:16" ht="15.75" customHeight="1">
      <c r="A944" s="371" t="s">
        <v>90</v>
      </c>
      <c r="B944" s="371" t="s">
        <v>91</v>
      </c>
      <c r="C944" s="365" t="s">
        <v>119</v>
      </c>
      <c r="D944" s="378" t="s">
        <v>120</v>
      </c>
      <c r="E944" s="368" t="str">
        <f>+'Merluza común Industrial'!C9</f>
        <v>ANTONIO CRUZ CORDOVA NAKOUZI E.I.R.L.</v>
      </c>
      <c r="F944" s="368" t="s">
        <v>103</v>
      </c>
      <c r="G944" s="371" t="s">
        <v>98</v>
      </c>
      <c r="H944" s="374">
        <f>'Merluza común Industrial'!E10</f>
        <v>114.98660000000001</v>
      </c>
      <c r="I944" s="374">
        <f>'Merluza común Industrial'!F10</f>
        <v>0</v>
      </c>
      <c r="J944" s="374">
        <f>'Merluza común Industrial'!G10</f>
        <v>334.04840000000002</v>
      </c>
      <c r="K944" s="374">
        <f>'Merluza común Industrial'!H10</f>
        <v>0</v>
      </c>
      <c r="L944" s="374">
        <f>'Merluza común Industrial'!I10</f>
        <v>334.04840000000002</v>
      </c>
      <c r="M944" s="362">
        <f>'Merluza común Industrial'!J10</f>
        <v>0</v>
      </c>
      <c r="N944" s="348" t="s">
        <v>262</v>
      </c>
      <c r="O944" s="504">
        <f>Resumen_año!$C$5</f>
        <v>43868</v>
      </c>
      <c r="P944" s="365">
        <v>2019</v>
      </c>
    </row>
    <row r="945" spans="1:16" ht="15.75" customHeight="1">
      <c r="A945" s="371" t="s">
        <v>90</v>
      </c>
      <c r="B945" s="371" t="s">
        <v>91</v>
      </c>
      <c r="C945" s="365" t="s">
        <v>119</v>
      </c>
      <c r="D945" s="378" t="s">
        <v>120</v>
      </c>
      <c r="E945" s="368" t="str">
        <f>+'Merluza común Industrial'!C9</f>
        <v>ANTONIO CRUZ CORDOVA NAKOUZI E.I.R.L.</v>
      </c>
      <c r="F945" s="371" t="s">
        <v>94</v>
      </c>
      <c r="G945" s="371" t="s">
        <v>98</v>
      </c>
      <c r="H945" s="374">
        <f>'Merluza común Industrial'!K9</f>
        <v>459.95440000000002</v>
      </c>
      <c r="I945" s="374">
        <f>'Merluza común Industrial'!L9</f>
        <v>0</v>
      </c>
      <c r="J945" s="374">
        <f>'Merluza común Industrial'!M9</f>
        <v>459.95440000000002</v>
      </c>
      <c r="K945" s="374">
        <f>'Merluza común Industrial'!N9</f>
        <v>125.90600000000001</v>
      </c>
      <c r="L945" s="374">
        <f>'Merluza común Industrial'!O9</f>
        <v>334.04840000000002</v>
      </c>
      <c r="M945" s="362">
        <f>'Merluza común Industrial'!P9</f>
        <v>0.27373583120413675</v>
      </c>
      <c r="N945" s="348" t="s">
        <v>262</v>
      </c>
      <c r="O945" s="504">
        <f>Resumen_año!$C$5</f>
        <v>43868</v>
      </c>
      <c r="P945" s="365">
        <v>2019</v>
      </c>
    </row>
    <row r="946" spans="1:16" ht="15.75" customHeight="1">
      <c r="A946" s="371" t="s">
        <v>90</v>
      </c>
      <c r="B946" s="371" t="s">
        <v>91</v>
      </c>
      <c r="C946" s="365" t="s">
        <v>119</v>
      </c>
      <c r="D946" s="378" t="s">
        <v>120</v>
      </c>
      <c r="E946" s="368" t="str">
        <f>+'Merluza común Industrial'!C17</f>
        <v>DA VENEZIA RETAMALES ANTONIO</v>
      </c>
      <c r="F946" s="371" t="s">
        <v>94</v>
      </c>
      <c r="G946" s="371" t="s">
        <v>97</v>
      </c>
      <c r="H946" s="374">
        <f>'Merluza común Industrial'!E17</f>
        <v>126.07</v>
      </c>
      <c r="I946" s="374">
        <f>'Merluza común Industrial'!F17</f>
        <v>0</v>
      </c>
      <c r="J946" s="374">
        <f>'Merluza común Industrial'!G17</f>
        <v>126.07</v>
      </c>
      <c r="K946" s="374">
        <f>'Merluza común Industrial'!H17</f>
        <v>14.132</v>
      </c>
      <c r="L946" s="374">
        <f>'Merluza común Industrial'!I17</f>
        <v>111.93799999999999</v>
      </c>
      <c r="M946" s="362">
        <f>'Merluza común Industrial'!J17</f>
        <v>0.11209645435075752</v>
      </c>
      <c r="N946" s="348" t="s">
        <v>262</v>
      </c>
      <c r="O946" s="504">
        <f>Resumen_año!$C$5</f>
        <v>43868</v>
      </c>
      <c r="P946" s="365">
        <v>2019</v>
      </c>
    </row>
    <row r="947" spans="1:16" ht="15.75" customHeight="1">
      <c r="A947" s="371" t="s">
        <v>90</v>
      </c>
      <c r="B947" s="371" t="s">
        <v>91</v>
      </c>
      <c r="C947" s="365" t="s">
        <v>119</v>
      </c>
      <c r="D947" s="378" t="s">
        <v>120</v>
      </c>
      <c r="E947" s="368" t="str">
        <f>+'Merluza común Industrial'!C17</f>
        <v>DA VENEZIA RETAMALES ANTONIO</v>
      </c>
      <c r="F947" s="368" t="s">
        <v>103</v>
      </c>
      <c r="G947" s="371" t="s">
        <v>98</v>
      </c>
      <c r="H947" s="374">
        <f>'Merluza común Industrial'!E18</f>
        <v>42.023000000000003</v>
      </c>
      <c r="I947" s="374">
        <f>'Merluza común Industrial'!F18</f>
        <v>0</v>
      </c>
      <c r="J947" s="374">
        <f>'Merluza común Industrial'!G18</f>
        <v>153.96099999999998</v>
      </c>
      <c r="K947" s="374">
        <f>'Merluza común Industrial'!H18</f>
        <v>0</v>
      </c>
      <c r="L947" s="374">
        <f>'Merluza común Industrial'!I18</f>
        <v>153.96099999999998</v>
      </c>
      <c r="M947" s="362">
        <f>'Merluza común Industrial'!J18</f>
        <v>0</v>
      </c>
      <c r="N947" s="348" t="s">
        <v>262</v>
      </c>
      <c r="O947" s="504">
        <f>Resumen_año!$C$5</f>
        <v>43868</v>
      </c>
      <c r="P947" s="365">
        <v>2019</v>
      </c>
    </row>
    <row r="948" spans="1:16" ht="15.75" customHeight="1">
      <c r="A948" s="371" t="s">
        <v>90</v>
      </c>
      <c r="B948" s="371" t="s">
        <v>91</v>
      </c>
      <c r="C948" s="365" t="s">
        <v>119</v>
      </c>
      <c r="D948" s="378" t="s">
        <v>120</v>
      </c>
      <c r="E948" s="368" t="str">
        <f>+'Merluza común Industrial'!C17</f>
        <v>DA VENEZIA RETAMALES ANTONIO</v>
      </c>
      <c r="F948" s="371" t="s">
        <v>94</v>
      </c>
      <c r="G948" s="371" t="s">
        <v>98</v>
      </c>
      <c r="H948" s="374">
        <f>'Merluza común Industrial'!K17</f>
        <v>168.09299999999999</v>
      </c>
      <c r="I948" s="374">
        <f>'Merluza común Industrial'!L17</f>
        <v>0</v>
      </c>
      <c r="J948" s="374">
        <f>'Merluza común Industrial'!M17</f>
        <v>168.09299999999999</v>
      </c>
      <c r="K948" s="374">
        <f>'Merluza común Industrial'!N17</f>
        <v>14.132</v>
      </c>
      <c r="L948" s="374">
        <f>'Merluza común Industrial'!O17</f>
        <v>153.96099999999998</v>
      </c>
      <c r="M948" s="362">
        <f>'Merluza común Industrial'!P17</f>
        <v>8.407250748097779E-2</v>
      </c>
      <c r="N948" s="348" t="s">
        <v>262</v>
      </c>
      <c r="O948" s="504">
        <f>Resumen_año!$C$5</f>
        <v>43868</v>
      </c>
      <c r="P948" s="365">
        <v>2019</v>
      </c>
    </row>
    <row r="949" spans="1:16" ht="15.75" customHeight="1">
      <c r="A949" s="371" t="s">
        <v>90</v>
      </c>
      <c r="B949" s="371" t="s">
        <v>91</v>
      </c>
      <c r="C949" s="365" t="s">
        <v>119</v>
      </c>
      <c r="D949" s="378" t="s">
        <v>120</v>
      </c>
      <c r="E949" s="368" t="str">
        <f>+'Merluza común Industrial'!C21</f>
        <v>ENFEMAR LTDA.</v>
      </c>
      <c r="F949" s="371" t="s">
        <v>94</v>
      </c>
      <c r="G949" s="371" t="s">
        <v>97</v>
      </c>
      <c r="H949" s="374">
        <f>'Merluza común Industrial'!E21</f>
        <v>1077.3259999999998</v>
      </c>
      <c r="I949" s="374">
        <f>'Merluza común Industrial'!F21</f>
        <v>0</v>
      </c>
      <c r="J949" s="374">
        <f>'Merluza común Industrial'!G21</f>
        <v>1077.3259999999998</v>
      </c>
      <c r="K949" s="374">
        <f>'Merluza común Industrial'!H21</f>
        <v>191.971</v>
      </c>
      <c r="L949" s="374">
        <f>'Merluza común Industrial'!I21</f>
        <v>885.35499999999979</v>
      </c>
      <c r="M949" s="362">
        <f>'Merluza común Industrial'!J21</f>
        <v>0.17819211640673299</v>
      </c>
      <c r="N949" s="348" t="s">
        <v>262</v>
      </c>
      <c r="O949" s="504">
        <f>Resumen_año!$C$5</f>
        <v>43868</v>
      </c>
      <c r="P949" s="365">
        <v>2019</v>
      </c>
    </row>
    <row r="950" spans="1:16" ht="15.75" customHeight="1">
      <c r="A950" s="371" t="s">
        <v>90</v>
      </c>
      <c r="B950" s="371" t="s">
        <v>91</v>
      </c>
      <c r="C950" s="365" t="s">
        <v>119</v>
      </c>
      <c r="D950" s="378" t="s">
        <v>120</v>
      </c>
      <c r="E950" s="368" t="str">
        <f>+'Merluza común Industrial'!C21</f>
        <v>ENFEMAR LTDA.</v>
      </c>
      <c r="F950" s="368" t="s">
        <v>103</v>
      </c>
      <c r="G950" s="371" t="s">
        <v>98</v>
      </c>
      <c r="H950" s="374">
        <f>'Merluza común Industrial'!E22</f>
        <v>359.10700000000003</v>
      </c>
      <c r="I950" s="374">
        <f>'Merluza común Industrial'!F22</f>
        <v>0</v>
      </c>
      <c r="J950" s="374">
        <f>'Merluza común Industrial'!G22</f>
        <v>1244.4619999999998</v>
      </c>
      <c r="K950" s="374">
        <f>'Merluza común Industrial'!H22</f>
        <v>0</v>
      </c>
      <c r="L950" s="374">
        <f>'Merluza común Industrial'!I22</f>
        <v>1244.4619999999998</v>
      </c>
      <c r="M950" s="362">
        <f>'Merluza común Industrial'!J22</f>
        <v>0</v>
      </c>
      <c r="N950" s="348" t="s">
        <v>262</v>
      </c>
      <c r="O950" s="504">
        <f>Resumen_año!$C$5</f>
        <v>43868</v>
      </c>
      <c r="P950" s="365">
        <v>2019</v>
      </c>
    </row>
    <row r="951" spans="1:16" ht="15.75" customHeight="1">
      <c r="A951" s="371" t="s">
        <v>90</v>
      </c>
      <c r="B951" s="371" t="s">
        <v>91</v>
      </c>
      <c r="C951" s="365" t="s">
        <v>119</v>
      </c>
      <c r="D951" s="378" t="s">
        <v>120</v>
      </c>
      <c r="E951" s="368" t="str">
        <f>+'Merluza común Industrial'!C21</f>
        <v>ENFEMAR LTDA.</v>
      </c>
      <c r="F951" s="371" t="s">
        <v>94</v>
      </c>
      <c r="G951" s="371" t="s">
        <v>98</v>
      </c>
      <c r="H951" s="374">
        <f>'Merluza común Industrial'!K21</f>
        <v>1436.4329999999998</v>
      </c>
      <c r="I951" s="374">
        <f>'Merluza común Industrial'!L21</f>
        <v>0</v>
      </c>
      <c r="J951" s="374">
        <f>'Merluza común Industrial'!M21</f>
        <v>1436.4329999999998</v>
      </c>
      <c r="K951" s="374">
        <f>'Merluza común Industrial'!N21</f>
        <v>191.971</v>
      </c>
      <c r="L951" s="374">
        <f>'Merluza común Industrial'!O21</f>
        <v>1244.4619999999998</v>
      </c>
      <c r="M951" s="362">
        <f>'Merluza común Industrial'!P21</f>
        <v>0.1336442423698147</v>
      </c>
      <c r="N951" s="348" t="s">
        <v>262</v>
      </c>
      <c r="O951" s="504">
        <f>Resumen_año!$C$5</f>
        <v>43868</v>
      </c>
      <c r="P951" s="365">
        <v>2019</v>
      </c>
    </row>
    <row r="952" spans="1:16" ht="15.75" customHeight="1">
      <c r="A952" s="371" t="s">
        <v>90</v>
      </c>
      <c r="B952" s="371" t="s">
        <v>91</v>
      </c>
      <c r="C952" s="365" t="s">
        <v>119</v>
      </c>
      <c r="D952" s="378" t="s">
        <v>120</v>
      </c>
      <c r="E952" s="368" t="str">
        <f>+'Merluza común Industrial'!C23</f>
        <v>GENMAR LTDA.</v>
      </c>
      <c r="F952" s="371" t="s">
        <v>94</v>
      </c>
      <c r="G952" s="371" t="s">
        <v>97</v>
      </c>
      <c r="H952" s="374">
        <f>'Merluza común Industrial'!E23</f>
        <v>260.72300000000001</v>
      </c>
      <c r="I952" s="374">
        <f>'Merluza común Industrial'!F23</f>
        <v>0</v>
      </c>
      <c r="J952" s="374">
        <f>'Merluza común Industrial'!G23</f>
        <v>260.72300000000001</v>
      </c>
      <c r="K952" s="374">
        <f>'Merluza común Industrial'!H23</f>
        <v>0</v>
      </c>
      <c r="L952" s="374">
        <f>'Merluza común Industrial'!I23</f>
        <v>260.72300000000001</v>
      </c>
      <c r="M952" s="362">
        <f>'Merluza común Industrial'!J23</f>
        <v>0</v>
      </c>
      <c r="N952" s="348" t="s">
        <v>262</v>
      </c>
      <c r="O952" s="504">
        <f>Resumen_año!$C$5</f>
        <v>43868</v>
      </c>
      <c r="P952" s="365">
        <v>2019</v>
      </c>
    </row>
    <row r="953" spans="1:16" ht="15.75" customHeight="1">
      <c r="A953" s="371" t="s">
        <v>90</v>
      </c>
      <c r="B953" s="371" t="s">
        <v>91</v>
      </c>
      <c r="C953" s="365" t="s">
        <v>119</v>
      </c>
      <c r="D953" s="378" t="s">
        <v>120</v>
      </c>
      <c r="E953" s="368" t="str">
        <f>+'Merluza común Industrial'!C23</f>
        <v>GENMAR LTDA.</v>
      </c>
      <c r="F953" s="368" t="s">
        <v>103</v>
      </c>
      <c r="G953" s="371" t="s">
        <v>98</v>
      </c>
      <c r="H953" s="374">
        <f>'Merluza común Industrial'!E24</f>
        <v>86.908000000000001</v>
      </c>
      <c r="I953" s="374">
        <f>'Merluza común Industrial'!F24</f>
        <v>0</v>
      </c>
      <c r="J953" s="374">
        <f>'Merluza común Industrial'!G24</f>
        <v>347.63100000000003</v>
      </c>
      <c r="K953" s="374">
        <f>'Merluza común Industrial'!H24</f>
        <v>0</v>
      </c>
      <c r="L953" s="374">
        <f>'Merluza común Industrial'!I24</f>
        <v>347.63100000000003</v>
      </c>
      <c r="M953" s="362">
        <f>'Merluza común Industrial'!J24</f>
        <v>0</v>
      </c>
      <c r="N953" s="348" t="s">
        <v>262</v>
      </c>
      <c r="O953" s="504">
        <f>Resumen_año!$C$5</f>
        <v>43868</v>
      </c>
      <c r="P953" s="365">
        <v>2019</v>
      </c>
    </row>
    <row r="954" spans="1:16" ht="15.75" customHeight="1">
      <c r="A954" s="371" t="s">
        <v>90</v>
      </c>
      <c r="B954" s="371" t="s">
        <v>91</v>
      </c>
      <c r="C954" s="365" t="s">
        <v>119</v>
      </c>
      <c r="D954" s="378" t="s">
        <v>120</v>
      </c>
      <c r="E954" s="368" t="str">
        <f>+'Merluza común Industrial'!C23</f>
        <v>GENMAR LTDA.</v>
      </c>
      <c r="F954" s="371" t="s">
        <v>94</v>
      </c>
      <c r="G954" s="371" t="s">
        <v>98</v>
      </c>
      <c r="H954" s="374">
        <f>'Merluza común Industrial'!K23</f>
        <v>347.63100000000003</v>
      </c>
      <c r="I954" s="374">
        <f>'Merluza común Industrial'!L23</f>
        <v>0</v>
      </c>
      <c r="J954" s="374">
        <f>'Merluza común Industrial'!M23</f>
        <v>347.63100000000003</v>
      </c>
      <c r="K954" s="374">
        <f>'Merluza común Industrial'!N23</f>
        <v>0</v>
      </c>
      <c r="L954" s="374">
        <f>'Merluza común Industrial'!O23</f>
        <v>347.63100000000003</v>
      </c>
      <c r="M954" s="362">
        <f>'Merluza común Industrial'!P23</f>
        <v>0</v>
      </c>
      <c r="N954" s="348" t="s">
        <v>262</v>
      </c>
      <c r="O954" s="504">
        <f>Resumen_año!$C$5</f>
        <v>43868</v>
      </c>
      <c r="P954" s="365">
        <v>2019</v>
      </c>
    </row>
    <row r="955" spans="1:16" ht="15.75" customHeight="1">
      <c r="A955" s="371" t="s">
        <v>90</v>
      </c>
      <c r="B955" s="371" t="s">
        <v>91</v>
      </c>
      <c r="C955" s="365" t="s">
        <v>119</v>
      </c>
      <c r="D955" s="378" t="s">
        <v>120</v>
      </c>
      <c r="E955" s="368" t="str">
        <f>+'Merluza común Industrial'!C$25</f>
        <v>GONZALO ZUÑIGA ROMERO</v>
      </c>
      <c r="F955" s="371" t="s">
        <v>94</v>
      </c>
      <c r="G955" s="371" t="s">
        <v>97</v>
      </c>
      <c r="H955" s="374">
        <f>'Merluza común Industrial'!E25</f>
        <v>0.317</v>
      </c>
      <c r="I955" s="374">
        <f>'Merluza común Industrial'!F25</f>
        <v>0</v>
      </c>
      <c r="J955" s="374">
        <f>'Merluza común Industrial'!G25</f>
        <v>0.317</v>
      </c>
      <c r="K955" s="374">
        <f>'Merluza común Industrial'!H25</f>
        <v>0</v>
      </c>
      <c r="L955" s="374">
        <f>'Merluza común Industrial'!I25</f>
        <v>0.317</v>
      </c>
      <c r="M955" s="362">
        <f>'Merluza común Industrial'!J25</f>
        <v>0</v>
      </c>
      <c r="N955" s="348" t="s">
        <v>262</v>
      </c>
      <c r="O955" s="504">
        <f>Resumen_año!$C$5</f>
        <v>43868</v>
      </c>
      <c r="P955" s="365">
        <v>2019</v>
      </c>
    </row>
    <row r="956" spans="1:16" ht="15.75" customHeight="1">
      <c r="A956" s="371" t="s">
        <v>90</v>
      </c>
      <c r="B956" s="371" t="s">
        <v>91</v>
      </c>
      <c r="C956" s="365" t="s">
        <v>119</v>
      </c>
      <c r="D956" s="378" t="s">
        <v>120</v>
      </c>
      <c r="E956" s="368" t="str">
        <f>+'Merluza común Industrial'!C$25</f>
        <v>GONZALO ZUÑIGA ROMERO</v>
      </c>
      <c r="F956" s="368" t="s">
        <v>103</v>
      </c>
      <c r="G956" s="371" t="s">
        <v>98</v>
      </c>
      <c r="H956" s="374">
        <f>'Merluza común Industrial'!E26</f>
        <v>0.106</v>
      </c>
      <c r="I956" s="374">
        <f>'Merluza común Industrial'!F26</f>
        <v>0</v>
      </c>
      <c r="J956" s="374">
        <f>'Merluza común Industrial'!G26</f>
        <v>0.42299999999999999</v>
      </c>
      <c r="K956" s="374">
        <f>'Merluza común Industrial'!H26</f>
        <v>0</v>
      </c>
      <c r="L956" s="374">
        <f>'Merluza común Industrial'!I26</f>
        <v>0.42299999999999999</v>
      </c>
      <c r="M956" s="362">
        <f>'Merluza común Industrial'!J26</f>
        <v>0</v>
      </c>
      <c r="N956" s="348" t="s">
        <v>262</v>
      </c>
      <c r="O956" s="504">
        <f>Resumen_año!$C$5</f>
        <v>43868</v>
      </c>
      <c r="P956" s="365">
        <v>2019</v>
      </c>
    </row>
    <row r="957" spans="1:16" ht="15.75" customHeight="1">
      <c r="A957" s="371" t="s">
        <v>90</v>
      </c>
      <c r="B957" s="371" t="s">
        <v>91</v>
      </c>
      <c r="C957" s="365" t="s">
        <v>119</v>
      </c>
      <c r="D957" s="378" t="s">
        <v>120</v>
      </c>
      <c r="E957" s="368" t="str">
        <f>+'Merluza común Industrial'!C$25</f>
        <v>GONZALO ZUÑIGA ROMERO</v>
      </c>
      <c r="F957" s="371" t="s">
        <v>94</v>
      </c>
      <c r="G957" s="371" t="s">
        <v>98</v>
      </c>
      <c r="H957" s="374">
        <f>'Merluza común Industrial'!K25</f>
        <v>0.42299999999999999</v>
      </c>
      <c r="I957" s="374">
        <f>'Merluza común Industrial'!L25</f>
        <v>0</v>
      </c>
      <c r="J957" s="374">
        <f>'Merluza común Industrial'!M25</f>
        <v>0.42299999999999999</v>
      </c>
      <c r="K957" s="374">
        <f>'Merluza común Industrial'!N25</f>
        <v>0</v>
      </c>
      <c r="L957" s="374">
        <f>'Merluza común Industrial'!O25</f>
        <v>0.42299999999999999</v>
      </c>
      <c r="M957" s="362">
        <f>'Merluza común Industrial'!P25</f>
        <v>0</v>
      </c>
      <c r="N957" s="348" t="s">
        <v>262</v>
      </c>
      <c r="O957" s="504">
        <f>Resumen_año!$C$5</f>
        <v>43868</v>
      </c>
      <c r="P957" s="365">
        <v>2019</v>
      </c>
    </row>
    <row r="958" spans="1:16" ht="15.75" customHeight="1">
      <c r="A958" s="371" t="s">
        <v>90</v>
      </c>
      <c r="B958" s="371" t="s">
        <v>91</v>
      </c>
      <c r="C958" s="365" t="s">
        <v>119</v>
      </c>
      <c r="D958" s="378" t="s">
        <v>120</v>
      </c>
      <c r="E958" s="368" t="str">
        <f>+'Merluza común Industrial'!C27</f>
        <v>GONZALEZ SILVA MARCELINO</v>
      </c>
      <c r="F958" s="371" t="s">
        <v>94</v>
      </c>
      <c r="G958" s="371" t="s">
        <v>97</v>
      </c>
      <c r="H958" s="374">
        <f>'Merluza común Industrial'!E27</f>
        <v>446.32299999999998</v>
      </c>
      <c r="I958" s="374">
        <f>'Merluza común Industrial'!F27</f>
        <v>0</v>
      </c>
      <c r="J958" s="374">
        <f>'Merluza común Industrial'!G27</f>
        <v>446.32299999999998</v>
      </c>
      <c r="K958" s="374">
        <f>'Merluza común Industrial'!H27</f>
        <v>0</v>
      </c>
      <c r="L958" s="374">
        <f>'Merluza común Industrial'!I27</f>
        <v>446.32299999999998</v>
      </c>
      <c r="M958" s="362">
        <f>'Merluza común Industrial'!J27</f>
        <v>0</v>
      </c>
      <c r="N958" s="348" t="s">
        <v>262</v>
      </c>
      <c r="O958" s="504">
        <f>Resumen_año!$C$5</f>
        <v>43868</v>
      </c>
      <c r="P958" s="365">
        <v>2019</v>
      </c>
    </row>
    <row r="959" spans="1:16" ht="15.75" customHeight="1">
      <c r="A959" s="371" t="s">
        <v>90</v>
      </c>
      <c r="B959" s="371" t="s">
        <v>91</v>
      </c>
      <c r="C959" s="365" t="s">
        <v>119</v>
      </c>
      <c r="D959" s="378" t="s">
        <v>120</v>
      </c>
      <c r="E959" s="368" t="str">
        <f>+'Merluza común Industrial'!C27</f>
        <v>GONZALEZ SILVA MARCELINO</v>
      </c>
      <c r="F959" s="368" t="s">
        <v>103</v>
      </c>
      <c r="G959" s="371" t="s">
        <v>98</v>
      </c>
      <c r="H959" s="374">
        <f>'Merluza común Industrial'!E28</f>
        <v>148.774</v>
      </c>
      <c r="I959" s="374">
        <f>'Merluza común Industrial'!F28</f>
        <v>0</v>
      </c>
      <c r="J959" s="374">
        <f>'Merluza común Industrial'!G28</f>
        <v>595.09699999999998</v>
      </c>
      <c r="K959" s="374">
        <f>'Merluza común Industrial'!H28</f>
        <v>0</v>
      </c>
      <c r="L959" s="374">
        <f>'Merluza común Industrial'!I28</f>
        <v>595.09699999999998</v>
      </c>
      <c r="M959" s="362">
        <f>'Merluza común Industrial'!J28</f>
        <v>0</v>
      </c>
      <c r="N959" s="348" t="s">
        <v>262</v>
      </c>
      <c r="O959" s="504">
        <f>Resumen_año!$C$5</f>
        <v>43868</v>
      </c>
      <c r="P959" s="365">
        <v>2019</v>
      </c>
    </row>
    <row r="960" spans="1:16" ht="15.75" customHeight="1">
      <c r="A960" s="371" t="s">
        <v>90</v>
      </c>
      <c r="B960" s="371" t="s">
        <v>91</v>
      </c>
      <c r="C960" s="365" t="s">
        <v>119</v>
      </c>
      <c r="D960" s="378" t="s">
        <v>120</v>
      </c>
      <c r="E960" s="368" t="str">
        <f>+'Merluza común Industrial'!C27</f>
        <v>GONZALEZ SILVA MARCELINO</v>
      </c>
      <c r="F960" s="371" t="s">
        <v>94</v>
      </c>
      <c r="G960" s="371" t="s">
        <v>98</v>
      </c>
      <c r="H960" s="374">
        <f>'Merluza común Industrial'!K27</f>
        <v>595.09699999999998</v>
      </c>
      <c r="I960" s="374">
        <f>'Merluza común Industrial'!L27</f>
        <v>0</v>
      </c>
      <c r="J960" s="374">
        <f>'Merluza común Industrial'!M27</f>
        <v>595.09699999999998</v>
      </c>
      <c r="K960" s="374">
        <f>'Merluza común Industrial'!N27</f>
        <v>0</v>
      </c>
      <c r="L960" s="374">
        <f>'Merluza común Industrial'!O27</f>
        <v>595.09699999999998</v>
      </c>
      <c r="M960" s="362">
        <f>'Merluza común Industrial'!P27</f>
        <v>0</v>
      </c>
      <c r="N960" s="348" t="s">
        <v>262</v>
      </c>
      <c r="O960" s="504">
        <f>Resumen_año!$C$5</f>
        <v>43868</v>
      </c>
      <c r="P960" s="365">
        <v>2019</v>
      </c>
    </row>
    <row r="961" spans="1:16" ht="15.75" customHeight="1">
      <c r="A961" s="371" t="s">
        <v>90</v>
      </c>
      <c r="B961" s="371" t="s">
        <v>91</v>
      </c>
      <c r="C961" s="365" t="s">
        <v>119</v>
      </c>
      <c r="D961" s="378" t="s">
        <v>120</v>
      </c>
      <c r="E961" s="368" t="str">
        <f>+'Merluza común Industrial'!C29</f>
        <v>GRIMAR S.A.</v>
      </c>
      <c r="F961" s="371" t="s">
        <v>94</v>
      </c>
      <c r="G961" s="371" t="s">
        <v>97</v>
      </c>
      <c r="H961" s="374">
        <f>'Merluza común Industrial'!E29</f>
        <v>78.212999999999994</v>
      </c>
      <c r="I961" s="374">
        <f>'Merluza común Industrial'!F29</f>
        <v>0</v>
      </c>
      <c r="J961" s="374">
        <f>'Merluza común Industrial'!G29</f>
        <v>78.212999999999994</v>
      </c>
      <c r="K961" s="374">
        <f>'Merluza común Industrial'!H29</f>
        <v>0</v>
      </c>
      <c r="L961" s="374">
        <f>'Merluza común Industrial'!I29</f>
        <v>78.212999999999994</v>
      </c>
      <c r="M961" s="362">
        <f>'Merluza común Industrial'!J29</f>
        <v>0</v>
      </c>
      <c r="N961" s="348" t="s">
        <v>262</v>
      </c>
      <c r="O961" s="504">
        <f>Resumen_año!$C$5</f>
        <v>43868</v>
      </c>
      <c r="P961" s="365">
        <v>2019</v>
      </c>
    </row>
    <row r="962" spans="1:16" ht="15.75" customHeight="1">
      <c r="A962" s="371" t="s">
        <v>90</v>
      </c>
      <c r="B962" s="371" t="s">
        <v>91</v>
      </c>
      <c r="C962" s="365" t="s">
        <v>119</v>
      </c>
      <c r="D962" s="378" t="s">
        <v>120</v>
      </c>
      <c r="E962" s="368" t="str">
        <f>+'Merluza común Industrial'!C29</f>
        <v>GRIMAR S.A.</v>
      </c>
      <c r="F962" s="368" t="s">
        <v>103</v>
      </c>
      <c r="G962" s="371" t="s">
        <v>98</v>
      </c>
      <c r="H962" s="374">
        <f>'Merluza común Industrial'!E30</f>
        <v>26.071000000000002</v>
      </c>
      <c r="I962" s="374">
        <f>'Merluza común Industrial'!F30</f>
        <v>0</v>
      </c>
      <c r="J962" s="374">
        <f>'Merluza común Industrial'!G30</f>
        <v>104.28399999999999</v>
      </c>
      <c r="K962" s="374">
        <f>'Merluza común Industrial'!H30</f>
        <v>0</v>
      </c>
      <c r="L962" s="374">
        <f>'Merluza común Industrial'!I30</f>
        <v>104.28399999999999</v>
      </c>
      <c r="M962" s="362">
        <f>'Merluza común Industrial'!J30</f>
        <v>0</v>
      </c>
      <c r="N962" s="348" t="s">
        <v>262</v>
      </c>
      <c r="O962" s="504">
        <f>Resumen_año!$C$5</f>
        <v>43868</v>
      </c>
      <c r="P962" s="365">
        <v>2019</v>
      </c>
    </row>
    <row r="963" spans="1:16" ht="15.75" customHeight="1">
      <c r="A963" s="371" t="s">
        <v>90</v>
      </c>
      <c r="B963" s="371" t="s">
        <v>91</v>
      </c>
      <c r="C963" s="365" t="s">
        <v>119</v>
      </c>
      <c r="D963" s="378" t="s">
        <v>120</v>
      </c>
      <c r="E963" s="368" t="str">
        <f>+'Merluza común Industrial'!C29</f>
        <v>GRIMAR S.A.</v>
      </c>
      <c r="F963" s="371" t="s">
        <v>94</v>
      </c>
      <c r="G963" s="371" t="s">
        <v>98</v>
      </c>
      <c r="H963" s="374">
        <f>'Merluza común Industrial'!K29</f>
        <v>104.28399999999999</v>
      </c>
      <c r="I963" s="374">
        <f>'Merluza común Industrial'!L29</f>
        <v>0</v>
      </c>
      <c r="J963" s="374">
        <f>'Merluza común Industrial'!M29</f>
        <v>104.28399999999999</v>
      </c>
      <c r="K963" s="374">
        <f>'Merluza común Industrial'!N29</f>
        <v>0</v>
      </c>
      <c r="L963" s="374">
        <f>'Merluza común Industrial'!O29</f>
        <v>104.28399999999999</v>
      </c>
      <c r="M963" s="362">
        <f>'Merluza común Industrial'!P29</f>
        <v>0</v>
      </c>
      <c r="N963" s="348" t="s">
        <v>262</v>
      </c>
      <c r="O963" s="504">
        <f>Resumen_año!$C$5</f>
        <v>43868</v>
      </c>
      <c r="P963" s="365">
        <v>2019</v>
      </c>
    </row>
    <row r="964" spans="1:16" ht="15.75" customHeight="1">
      <c r="A964" s="371" t="s">
        <v>90</v>
      </c>
      <c r="B964" s="371" t="s">
        <v>91</v>
      </c>
      <c r="C964" s="365" t="s">
        <v>119</v>
      </c>
      <c r="D964" s="378" t="s">
        <v>120</v>
      </c>
      <c r="E964" s="368" t="str">
        <f>+'Merluza común Industrial'!C31</f>
        <v>INOSTROZA CONCHA PELANTARIO</v>
      </c>
      <c r="F964" s="371" t="s">
        <v>94</v>
      </c>
      <c r="G964" s="371" t="s">
        <v>97</v>
      </c>
      <c r="H964" s="374">
        <f>'Merluza común Industrial'!E31</f>
        <v>26.420999999999999</v>
      </c>
      <c r="I964" s="374">
        <f>'Merluza común Industrial'!F31</f>
        <v>0</v>
      </c>
      <c r="J964" s="374">
        <f>'Merluza común Industrial'!G31</f>
        <v>26.420999999999999</v>
      </c>
      <c r="K964" s="374">
        <f>'Merluza común Industrial'!H31</f>
        <v>0</v>
      </c>
      <c r="L964" s="374">
        <f>'Merluza común Industrial'!I31</f>
        <v>26.420999999999999</v>
      </c>
      <c r="M964" s="362">
        <f>'Merluza común Industrial'!J31</f>
        <v>0</v>
      </c>
      <c r="N964" s="348" t="s">
        <v>262</v>
      </c>
      <c r="O964" s="504">
        <f>Resumen_año!$C$5</f>
        <v>43868</v>
      </c>
      <c r="P964" s="365">
        <v>2019</v>
      </c>
    </row>
    <row r="965" spans="1:16" ht="15.75" customHeight="1">
      <c r="A965" s="371" t="s">
        <v>90</v>
      </c>
      <c r="B965" s="371" t="s">
        <v>91</v>
      </c>
      <c r="C965" s="365" t="s">
        <v>119</v>
      </c>
      <c r="D965" s="378" t="s">
        <v>120</v>
      </c>
      <c r="E965" s="368" t="str">
        <f>+'Merluza común Industrial'!C31</f>
        <v>INOSTROZA CONCHA PELANTARIO</v>
      </c>
      <c r="F965" s="368" t="s">
        <v>103</v>
      </c>
      <c r="G965" s="371" t="s">
        <v>98</v>
      </c>
      <c r="H965" s="374">
        <f>'Merluza común Industrial'!E32</f>
        <v>8.8070000000000004</v>
      </c>
      <c r="I965" s="374">
        <f>'Merluza común Industrial'!F32</f>
        <v>0</v>
      </c>
      <c r="J965" s="374">
        <f>'Merluza común Industrial'!G32</f>
        <v>35.228000000000002</v>
      </c>
      <c r="K965" s="374">
        <f>'Merluza común Industrial'!H32</f>
        <v>0</v>
      </c>
      <c r="L965" s="374">
        <f>'Merluza común Industrial'!I32</f>
        <v>35.228000000000002</v>
      </c>
      <c r="M965" s="362">
        <f>'Merluza común Industrial'!J32</f>
        <v>0</v>
      </c>
      <c r="N965" s="348" t="s">
        <v>262</v>
      </c>
      <c r="O965" s="504">
        <f>Resumen_año!$C$5</f>
        <v>43868</v>
      </c>
      <c r="P965" s="365">
        <v>2019</v>
      </c>
    </row>
    <row r="966" spans="1:16" ht="15.75" customHeight="1">
      <c r="A966" s="371" t="s">
        <v>90</v>
      </c>
      <c r="B966" s="371" t="s">
        <v>91</v>
      </c>
      <c r="C966" s="365" t="s">
        <v>119</v>
      </c>
      <c r="D966" s="378" t="s">
        <v>120</v>
      </c>
      <c r="E966" s="368" t="str">
        <f>+'Merluza común Industrial'!C31</f>
        <v>INOSTROZA CONCHA PELANTARIO</v>
      </c>
      <c r="F966" s="371" t="s">
        <v>94</v>
      </c>
      <c r="G966" s="371" t="s">
        <v>98</v>
      </c>
      <c r="H966" s="374">
        <f>'Merluza común Industrial'!K31</f>
        <v>35.228000000000002</v>
      </c>
      <c r="I966" s="374">
        <f>'Merluza común Industrial'!L31</f>
        <v>0</v>
      </c>
      <c r="J966" s="374">
        <f>'Merluza común Industrial'!M31</f>
        <v>35.228000000000002</v>
      </c>
      <c r="K966" s="374">
        <f>'Merluza común Industrial'!N31</f>
        <v>0</v>
      </c>
      <c r="L966" s="374">
        <f>'Merluza común Industrial'!O31</f>
        <v>35.228000000000002</v>
      </c>
      <c r="M966" s="362">
        <f>'Merluza común Industrial'!P31</f>
        <v>0</v>
      </c>
      <c r="N966" s="348" t="s">
        <v>262</v>
      </c>
      <c r="O966" s="504">
        <f>Resumen_año!$C$5</f>
        <v>43868</v>
      </c>
      <c r="P966" s="365">
        <v>2019</v>
      </c>
    </row>
    <row r="967" spans="1:16" ht="15.75" customHeight="1">
      <c r="A967" s="371" t="s">
        <v>90</v>
      </c>
      <c r="B967" s="371" t="s">
        <v>91</v>
      </c>
      <c r="C967" s="365" t="s">
        <v>119</v>
      </c>
      <c r="D967" s="378" t="s">
        <v>120</v>
      </c>
      <c r="E967" s="368" t="str">
        <f>+'Merluza común Industrial'!C35</f>
        <v>ISLA DAMAS S.A.</v>
      </c>
      <c r="F967" s="371" t="s">
        <v>94</v>
      </c>
      <c r="G967" s="371" t="s">
        <v>97</v>
      </c>
      <c r="H967" s="374">
        <f>'Merluza común Industrial'!E35</f>
        <v>5.6970000000000001</v>
      </c>
      <c r="I967" s="374">
        <f>'Merluza común Industrial'!F35</f>
        <v>0</v>
      </c>
      <c r="J967" s="374">
        <f>'Merluza común Industrial'!G35</f>
        <v>5.6970000000000001</v>
      </c>
      <c r="K967" s="374">
        <f>'Merluza común Industrial'!H35</f>
        <v>1.087</v>
      </c>
      <c r="L967" s="374">
        <f>'Merluza común Industrial'!I35</f>
        <v>4.6100000000000003</v>
      </c>
      <c r="M967" s="362">
        <f>'Merluza común Industrial'!J35</f>
        <v>0.19080217658416709</v>
      </c>
      <c r="N967" s="348" t="s">
        <v>262</v>
      </c>
      <c r="O967" s="504">
        <f>Resumen_año!$C$5</f>
        <v>43868</v>
      </c>
      <c r="P967" s="365">
        <v>2019</v>
      </c>
    </row>
    <row r="968" spans="1:16" ht="15.75" customHeight="1">
      <c r="A968" s="371" t="s">
        <v>90</v>
      </c>
      <c r="B968" s="371" t="s">
        <v>91</v>
      </c>
      <c r="C968" s="365" t="s">
        <v>119</v>
      </c>
      <c r="D968" s="378" t="s">
        <v>120</v>
      </c>
      <c r="E968" s="368" t="str">
        <f>+'Merluza común Industrial'!C35</f>
        <v>ISLA DAMAS S.A.</v>
      </c>
      <c r="F968" s="368" t="s">
        <v>103</v>
      </c>
      <c r="G968" s="371" t="s">
        <v>98</v>
      </c>
      <c r="H968" s="374">
        <f>'Merluza común Industrial'!E36</f>
        <v>1.899</v>
      </c>
      <c r="I968" s="374">
        <f>'Merluza común Industrial'!F36</f>
        <v>0</v>
      </c>
      <c r="J968" s="374">
        <f>'Merluza común Industrial'!G36</f>
        <v>6.5090000000000003</v>
      </c>
      <c r="K968" s="374">
        <f>'Merluza común Industrial'!H36</f>
        <v>0</v>
      </c>
      <c r="L968" s="374">
        <f>'Merluza común Industrial'!I36</f>
        <v>6.5090000000000003</v>
      </c>
      <c r="M968" s="362">
        <f>'Merluza común Industrial'!J36</f>
        <v>0</v>
      </c>
      <c r="N968" s="348" t="s">
        <v>262</v>
      </c>
      <c r="O968" s="504">
        <f>Resumen_año!$C$5</f>
        <v>43868</v>
      </c>
      <c r="P968" s="365">
        <v>2019</v>
      </c>
    </row>
    <row r="969" spans="1:16" ht="15.75" customHeight="1">
      <c r="A969" s="371" t="s">
        <v>90</v>
      </c>
      <c r="B969" s="371" t="s">
        <v>91</v>
      </c>
      <c r="C969" s="365" t="s">
        <v>119</v>
      </c>
      <c r="D969" s="378" t="s">
        <v>120</v>
      </c>
      <c r="E969" s="368" t="str">
        <f>+'Merluza común Industrial'!C35</f>
        <v>ISLA DAMAS S.A.</v>
      </c>
      <c r="F969" s="371" t="s">
        <v>94</v>
      </c>
      <c r="G969" s="371" t="s">
        <v>98</v>
      </c>
      <c r="H969" s="374">
        <f>'Merluza común Industrial'!K35</f>
        <v>7.5960000000000001</v>
      </c>
      <c r="I969" s="374">
        <f>'Merluza común Industrial'!L35</f>
        <v>0</v>
      </c>
      <c r="J969" s="374">
        <f>'Merluza común Industrial'!M35</f>
        <v>7.5960000000000001</v>
      </c>
      <c r="K969" s="374">
        <f>'Merluza común Industrial'!N35</f>
        <v>1.087</v>
      </c>
      <c r="L969" s="374">
        <f>'Merluza común Industrial'!O35</f>
        <v>6.5090000000000003</v>
      </c>
      <c r="M969" s="362">
        <f>'Merluza común Industrial'!P35</f>
        <v>0.14310163243812532</v>
      </c>
      <c r="N969" s="348" t="s">
        <v>262</v>
      </c>
      <c r="O969" s="504">
        <f>Resumen_año!$C$5</f>
        <v>43868</v>
      </c>
      <c r="P969" s="365">
        <v>2019</v>
      </c>
    </row>
    <row r="970" spans="1:16" ht="15.75" customHeight="1">
      <c r="A970" s="371" t="s">
        <v>90</v>
      </c>
      <c r="B970" s="371" t="s">
        <v>91</v>
      </c>
      <c r="C970" s="365" t="s">
        <v>119</v>
      </c>
      <c r="D970" s="378" t="s">
        <v>120</v>
      </c>
      <c r="E970" s="368" t="str">
        <f>+'Merluza común Industrial'!C39</f>
        <v>LANDES S.A.</v>
      </c>
      <c r="F970" s="371" t="s">
        <v>94</v>
      </c>
      <c r="G970" s="371" t="s">
        <v>97</v>
      </c>
      <c r="H970" s="374">
        <f>'Merluza común Industrial'!E39</f>
        <v>537.48900000000003</v>
      </c>
      <c r="I970" s="374">
        <f>'Merluza común Industrial'!F39</f>
        <v>0</v>
      </c>
      <c r="J970" s="374">
        <f>'Merluza común Industrial'!G39</f>
        <v>537.48900000000003</v>
      </c>
      <c r="K970" s="374">
        <f>'Merluza común Industrial'!H39</f>
        <v>0</v>
      </c>
      <c r="L970" s="374">
        <f>'Merluza común Industrial'!I39</f>
        <v>537.48900000000003</v>
      </c>
      <c r="M970" s="362">
        <f>'Merluza común Industrial'!J39</f>
        <v>0</v>
      </c>
      <c r="N970" s="348" t="s">
        <v>262</v>
      </c>
      <c r="O970" s="504">
        <f>Resumen_año!$C$5</f>
        <v>43868</v>
      </c>
      <c r="P970" s="365">
        <v>2019</v>
      </c>
    </row>
    <row r="971" spans="1:16" ht="15.75" customHeight="1">
      <c r="A971" s="371" t="s">
        <v>90</v>
      </c>
      <c r="B971" s="371" t="s">
        <v>91</v>
      </c>
      <c r="C971" s="365" t="s">
        <v>119</v>
      </c>
      <c r="D971" s="378" t="s">
        <v>120</v>
      </c>
      <c r="E971" s="368" t="str">
        <f>+'Merluza común Industrial'!C39</f>
        <v>LANDES S.A.</v>
      </c>
      <c r="F971" s="368" t="s">
        <v>103</v>
      </c>
      <c r="G971" s="371" t="s">
        <v>98</v>
      </c>
      <c r="H971" s="374">
        <f>'Merluza común Industrial'!E40</f>
        <v>179.16300000000001</v>
      </c>
      <c r="I971" s="374">
        <f>'Merluza común Industrial'!F40</f>
        <v>0</v>
      </c>
      <c r="J971" s="374">
        <f>'Merluza común Industrial'!G40</f>
        <v>716.65200000000004</v>
      </c>
      <c r="K971" s="374">
        <f>'Merluza común Industrial'!H40</f>
        <v>0</v>
      </c>
      <c r="L971" s="374">
        <f>'Merluza común Industrial'!I40</f>
        <v>716.65200000000004</v>
      </c>
      <c r="M971" s="362">
        <f>'Merluza común Industrial'!J40</f>
        <v>0</v>
      </c>
      <c r="N971" s="348" t="s">
        <v>262</v>
      </c>
      <c r="O971" s="504">
        <f>Resumen_año!$C$5</f>
        <v>43868</v>
      </c>
      <c r="P971" s="365">
        <v>2019</v>
      </c>
    </row>
    <row r="972" spans="1:16" ht="15.75" customHeight="1">
      <c r="A972" s="371" t="s">
        <v>90</v>
      </c>
      <c r="B972" s="371" t="s">
        <v>91</v>
      </c>
      <c r="C972" s="365" t="s">
        <v>119</v>
      </c>
      <c r="D972" s="378" t="s">
        <v>120</v>
      </c>
      <c r="E972" s="368" t="str">
        <f>+'Merluza común Industrial'!C39</f>
        <v>LANDES S.A.</v>
      </c>
      <c r="F972" s="371" t="s">
        <v>94</v>
      </c>
      <c r="G972" s="371" t="s">
        <v>98</v>
      </c>
      <c r="H972" s="374">
        <f>'Merluza común Industrial'!K39</f>
        <v>716.65200000000004</v>
      </c>
      <c r="I972" s="374">
        <f>'Merluza común Industrial'!L39</f>
        <v>0</v>
      </c>
      <c r="J972" s="374">
        <f>'Merluza común Industrial'!M39</f>
        <v>716.65200000000004</v>
      </c>
      <c r="K972" s="374">
        <f>'Merluza común Industrial'!N39</f>
        <v>0</v>
      </c>
      <c r="L972" s="374">
        <f>'Merluza común Industrial'!O39</f>
        <v>716.65200000000004</v>
      </c>
      <c r="M972" s="362">
        <f>'Merluza común Industrial'!P39</f>
        <v>0</v>
      </c>
      <c r="N972" s="348" t="s">
        <v>262</v>
      </c>
      <c r="O972" s="504">
        <f>Resumen_año!$C$5</f>
        <v>43868</v>
      </c>
      <c r="P972" s="365">
        <v>2019</v>
      </c>
    </row>
    <row r="973" spans="1:16" ht="15.75" customHeight="1">
      <c r="A973" s="371" t="s">
        <v>90</v>
      </c>
      <c r="B973" s="371" t="s">
        <v>91</v>
      </c>
      <c r="C973" s="365" t="s">
        <v>119</v>
      </c>
      <c r="D973" s="378" t="s">
        <v>120</v>
      </c>
      <c r="E973" s="368" t="str">
        <f>+'Merluza común Industrial'!C41</f>
        <v>LEUCOTON LTDA.</v>
      </c>
      <c r="F973" s="371" t="s">
        <v>94</v>
      </c>
      <c r="G973" s="371" t="s">
        <v>97</v>
      </c>
      <c r="H973" s="374">
        <f>'Merluza común Industrial'!E41</f>
        <v>256.11599999999999</v>
      </c>
      <c r="I973" s="374">
        <f>'Merluza común Industrial'!F41</f>
        <v>0</v>
      </c>
      <c r="J973" s="374">
        <f>'Merluza común Industrial'!G41</f>
        <v>256.11599999999999</v>
      </c>
      <c r="K973" s="374">
        <f>'Merluza común Industrial'!H41</f>
        <v>0</v>
      </c>
      <c r="L973" s="374">
        <f>'Merluza común Industrial'!I41</f>
        <v>256.11599999999999</v>
      </c>
      <c r="M973" s="362">
        <f>'Merluza común Industrial'!J41</f>
        <v>0</v>
      </c>
      <c r="N973" s="348" t="s">
        <v>262</v>
      </c>
      <c r="O973" s="504">
        <f>Resumen_año!$C$5</f>
        <v>43868</v>
      </c>
      <c r="P973" s="365">
        <v>2019</v>
      </c>
    </row>
    <row r="974" spans="1:16" ht="15.75" customHeight="1">
      <c r="A974" s="371" t="s">
        <v>90</v>
      </c>
      <c r="B974" s="371" t="s">
        <v>91</v>
      </c>
      <c r="C974" s="365" t="s">
        <v>119</v>
      </c>
      <c r="D974" s="378" t="s">
        <v>120</v>
      </c>
      <c r="E974" s="368" t="str">
        <f>+'Merluza común Industrial'!C41</f>
        <v>LEUCOTON LTDA.</v>
      </c>
      <c r="F974" s="368" t="s">
        <v>103</v>
      </c>
      <c r="G974" s="371" t="s">
        <v>98</v>
      </c>
      <c r="H974" s="374">
        <f>'Merluza común Industrial'!E42</f>
        <v>85.372</v>
      </c>
      <c r="I974" s="374">
        <f>'Merluza común Industrial'!F42</f>
        <v>0</v>
      </c>
      <c r="J974" s="374">
        <f>'Merluza común Industrial'!G42</f>
        <v>341.488</v>
      </c>
      <c r="K974" s="374">
        <f>'Merluza común Industrial'!H42</f>
        <v>0</v>
      </c>
      <c r="L974" s="374">
        <f>'Merluza común Industrial'!I42</f>
        <v>341.488</v>
      </c>
      <c r="M974" s="362">
        <f>'Merluza común Industrial'!J42</f>
        <v>0</v>
      </c>
      <c r="N974" s="348" t="s">
        <v>262</v>
      </c>
      <c r="O974" s="504">
        <f>Resumen_año!$C$5</f>
        <v>43868</v>
      </c>
      <c r="P974" s="365">
        <v>2019</v>
      </c>
    </row>
    <row r="975" spans="1:16" ht="15.75" customHeight="1">
      <c r="A975" s="371" t="s">
        <v>90</v>
      </c>
      <c r="B975" s="371" t="s">
        <v>91</v>
      </c>
      <c r="C975" s="365" t="s">
        <v>119</v>
      </c>
      <c r="D975" s="378" t="s">
        <v>120</v>
      </c>
      <c r="E975" s="368" t="str">
        <f>+'Merluza común Industrial'!C41</f>
        <v>LEUCOTON LTDA.</v>
      </c>
      <c r="F975" s="371" t="s">
        <v>94</v>
      </c>
      <c r="G975" s="371" t="s">
        <v>98</v>
      </c>
      <c r="H975" s="374">
        <f>'Merluza común Industrial'!K41</f>
        <v>341.488</v>
      </c>
      <c r="I975" s="374">
        <f>'Merluza común Industrial'!L41</f>
        <v>0</v>
      </c>
      <c r="J975" s="374">
        <f>'Merluza común Industrial'!M41</f>
        <v>341.488</v>
      </c>
      <c r="K975" s="374">
        <f>'Merluza común Industrial'!N41</f>
        <v>0</v>
      </c>
      <c r="L975" s="374">
        <f>'Merluza común Industrial'!O41</f>
        <v>341.488</v>
      </c>
      <c r="M975" s="362">
        <f>'Merluza común Industrial'!P41</f>
        <v>0</v>
      </c>
      <c r="N975" s="348" t="s">
        <v>262</v>
      </c>
      <c r="O975" s="504">
        <f>Resumen_año!$C$5</f>
        <v>43868</v>
      </c>
      <c r="P975" s="365">
        <v>2019</v>
      </c>
    </row>
    <row r="976" spans="1:16" ht="15.75" customHeight="1">
      <c r="A976" s="371" t="s">
        <v>90</v>
      </c>
      <c r="B976" s="371" t="s">
        <v>91</v>
      </c>
      <c r="C976" s="365" t="s">
        <v>119</v>
      </c>
      <c r="D976" s="378" t="s">
        <v>120</v>
      </c>
      <c r="E976" s="368" t="str">
        <f>+'Merluza común Industrial'!C43</f>
        <v>NORDIO LTDA.</v>
      </c>
      <c r="F976" s="371" t="s">
        <v>94</v>
      </c>
      <c r="G976" s="371" t="s">
        <v>97</v>
      </c>
      <c r="H976" s="374">
        <f>'Merluza común Industrial'!E43</f>
        <v>80.248999999999995</v>
      </c>
      <c r="I976" s="374">
        <f>'Merluza común Industrial'!F43</f>
        <v>0</v>
      </c>
      <c r="J976" s="374">
        <f>'Merluza común Industrial'!G43</f>
        <v>80.248999999999995</v>
      </c>
      <c r="K976" s="374">
        <f>'Merluza común Industrial'!H43</f>
        <v>0</v>
      </c>
      <c r="L976" s="374">
        <f>'Merluza común Industrial'!I43</f>
        <v>80.248999999999995</v>
      </c>
      <c r="M976" s="362">
        <f>'Merluza común Industrial'!J43</f>
        <v>0</v>
      </c>
      <c r="N976" s="348" t="s">
        <v>262</v>
      </c>
      <c r="O976" s="504">
        <f>Resumen_año!$C$5</f>
        <v>43868</v>
      </c>
      <c r="P976" s="365">
        <v>2019</v>
      </c>
    </row>
    <row r="977" spans="1:16" ht="15.75" customHeight="1">
      <c r="A977" s="371" t="s">
        <v>90</v>
      </c>
      <c r="B977" s="371" t="s">
        <v>91</v>
      </c>
      <c r="C977" s="365" t="s">
        <v>119</v>
      </c>
      <c r="D977" s="378" t="s">
        <v>120</v>
      </c>
      <c r="E977" s="368" t="str">
        <f>+'Merluza común Industrial'!C43</f>
        <v>NORDIO LTDA.</v>
      </c>
      <c r="F977" s="368" t="s">
        <v>103</v>
      </c>
      <c r="G977" s="371" t="s">
        <v>98</v>
      </c>
      <c r="H977" s="374">
        <f>'Merluza común Industrial'!E44</f>
        <v>26.75</v>
      </c>
      <c r="I977" s="374">
        <f>'Merluza común Industrial'!F44</f>
        <v>0</v>
      </c>
      <c r="J977" s="374">
        <f>'Merluza común Industrial'!G44</f>
        <v>106.999</v>
      </c>
      <c r="K977" s="374">
        <f>'Merluza común Industrial'!H44</f>
        <v>0</v>
      </c>
      <c r="L977" s="374">
        <f>'Merluza común Industrial'!I44</f>
        <v>106.999</v>
      </c>
      <c r="M977" s="362">
        <f>'Merluza común Industrial'!J44</f>
        <v>0</v>
      </c>
      <c r="N977" s="348" t="s">
        <v>262</v>
      </c>
      <c r="O977" s="504">
        <f>Resumen_año!$C$5</f>
        <v>43868</v>
      </c>
      <c r="P977" s="365">
        <v>2019</v>
      </c>
    </row>
    <row r="978" spans="1:16" ht="15.75" customHeight="1">
      <c r="A978" s="371" t="s">
        <v>90</v>
      </c>
      <c r="B978" s="371" t="s">
        <v>91</v>
      </c>
      <c r="C978" s="365" t="s">
        <v>119</v>
      </c>
      <c r="D978" s="378" t="s">
        <v>120</v>
      </c>
      <c r="E978" s="368" t="str">
        <f>+'Merluza común Industrial'!C43</f>
        <v>NORDIO LTDA.</v>
      </c>
      <c r="F978" s="371" t="s">
        <v>94</v>
      </c>
      <c r="G978" s="371" t="s">
        <v>98</v>
      </c>
      <c r="H978" s="374">
        <f>'Merluza común Industrial'!K43</f>
        <v>106.999</v>
      </c>
      <c r="I978" s="374">
        <f>'Merluza común Industrial'!L43</f>
        <v>0</v>
      </c>
      <c r="J978" s="374">
        <f>'Merluza común Industrial'!M43</f>
        <v>106.999</v>
      </c>
      <c r="K978" s="374">
        <f>'Merluza común Industrial'!N43</f>
        <v>0</v>
      </c>
      <c r="L978" s="374">
        <f>'Merluza común Industrial'!O43</f>
        <v>106.999</v>
      </c>
      <c r="M978" s="362">
        <f>'Merluza común Industrial'!P43</f>
        <v>0</v>
      </c>
      <c r="N978" s="348" t="s">
        <v>262</v>
      </c>
      <c r="O978" s="504">
        <f>Resumen_año!$C$5</f>
        <v>43868</v>
      </c>
      <c r="P978" s="365">
        <v>2019</v>
      </c>
    </row>
    <row r="979" spans="1:16" ht="15.75" customHeight="1">
      <c r="A979" s="371" t="s">
        <v>90</v>
      </c>
      <c r="B979" s="371" t="s">
        <v>91</v>
      </c>
      <c r="C979" s="365" t="s">
        <v>119</v>
      </c>
      <c r="D979" s="378" t="s">
        <v>120</v>
      </c>
      <c r="E979" s="368" t="str">
        <f>+'Merluza común Industrial'!C45</f>
        <v>ORIZON S.A.</v>
      </c>
      <c r="F979" s="371" t="s">
        <v>94</v>
      </c>
      <c r="G979" s="371" t="s">
        <v>97</v>
      </c>
      <c r="H979" s="374">
        <f>'Merluza común Industrial'!E45</f>
        <v>184.792</v>
      </c>
      <c r="I979" s="374">
        <f>'Merluza común Industrial'!F45</f>
        <v>0</v>
      </c>
      <c r="J979" s="374">
        <f>'Merluza común Industrial'!G45</f>
        <v>184.792</v>
      </c>
      <c r="K979" s="374">
        <f>'Merluza común Industrial'!H45</f>
        <v>0</v>
      </c>
      <c r="L979" s="374">
        <f>'Merluza común Industrial'!I45</f>
        <v>184.792</v>
      </c>
      <c r="M979" s="362">
        <f>'Merluza común Industrial'!J45</f>
        <v>0</v>
      </c>
      <c r="N979" s="348" t="s">
        <v>262</v>
      </c>
      <c r="O979" s="504">
        <f>Resumen_año!$C$5</f>
        <v>43868</v>
      </c>
      <c r="P979" s="365">
        <v>2019</v>
      </c>
    </row>
    <row r="980" spans="1:16" ht="15.75" customHeight="1">
      <c r="A980" s="371" t="s">
        <v>90</v>
      </c>
      <c r="B980" s="371" t="s">
        <v>91</v>
      </c>
      <c r="C980" s="365" t="s">
        <v>119</v>
      </c>
      <c r="D980" s="378" t="s">
        <v>120</v>
      </c>
      <c r="E980" s="368" t="str">
        <f>+'Merluza común Industrial'!C45</f>
        <v>ORIZON S.A.</v>
      </c>
      <c r="F980" s="368" t="s">
        <v>103</v>
      </c>
      <c r="G980" s="371" t="s">
        <v>98</v>
      </c>
      <c r="H980" s="374">
        <f>'Merluza común Industrial'!E46</f>
        <v>61.597000000000001</v>
      </c>
      <c r="I980" s="374">
        <f>'Merluza común Industrial'!F46</f>
        <v>0</v>
      </c>
      <c r="J980" s="374">
        <f>'Merluza común Industrial'!G46</f>
        <v>246.38900000000001</v>
      </c>
      <c r="K980" s="374">
        <f>'Merluza común Industrial'!H46</f>
        <v>0</v>
      </c>
      <c r="L980" s="374">
        <f>'Merluza común Industrial'!I46</f>
        <v>246.38900000000001</v>
      </c>
      <c r="M980" s="362">
        <f>'Merluza común Industrial'!J46</f>
        <v>0</v>
      </c>
      <c r="N980" s="348" t="s">
        <v>262</v>
      </c>
      <c r="O980" s="504">
        <f>Resumen_año!$C$5</f>
        <v>43868</v>
      </c>
      <c r="P980" s="365">
        <v>2019</v>
      </c>
    </row>
    <row r="981" spans="1:16" ht="15.75" customHeight="1">
      <c r="A981" s="371" t="s">
        <v>90</v>
      </c>
      <c r="B981" s="371" t="s">
        <v>91</v>
      </c>
      <c r="C981" s="365" t="s">
        <v>119</v>
      </c>
      <c r="D981" s="378" t="s">
        <v>120</v>
      </c>
      <c r="E981" s="368" t="str">
        <f>+'Merluza común Industrial'!C45</f>
        <v>ORIZON S.A.</v>
      </c>
      <c r="F981" s="371" t="s">
        <v>94</v>
      </c>
      <c r="G981" s="371" t="s">
        <v>98</v>
      </c>
      <c r="H981" s="374">
        <f>'Merluza común Industrial'!K45</f>
        <v>246.38900000000001</v>
      </c>
      <c r="I981" s="374">
        <f>'Merluza común Industrial'!L45</f>
        <v>0</v>
      </c>
      <c r="J981" s="374">
        <f>'Merluza común Industrial'!M45</f>
        <v>246.38900000000001</v>
      </c>
      <c r="K981" s="374">
        <f>'Merluza común Industrial'!N45</f>
        <v>0</v>
      </c>
      <c r="L981" s="374">
        <f>'Merluza común Industrial'!O45</f>
        <v>246.38900000000001</v>
      </c>
      <c r="M981" s="362">
        <f>'Merluza común Industrial'!P45</f>
        <v>0</v>
      </c>
      <c r="N981" s="348" t="s">
        <v>262</v>
      </c>
      <c r="O981" s="504">
        <f>Resumen_año!$C$5</f>
        <v>43868</v>
      </c>
      <c r="P981" s="365">
        <v>2019</v>
      </c>
    </row>
    <row r="982" spans="1:16" ht="15.75" customHeight="1">
      <c r="A982" s="371" t="s">
        <v>90</v>
      </c>
      <c r="B982" s="371" t="s">
        <v>91</v>
      </c>
      <c r="C982" s="365" t="s">
        <v>119</v>
      </c>
      <c r="D982" s="378" t="s">
        <v>120</v>
      </c>
      <c r="E982" s="368" t="str">
        <f>+'Merluza común Industrial'!C19</f>
        <v xml:space="preserve">DERIS S.A.        </v>
      </c>
      <c r="F982" s="371" t="s">
        <v>94</v>
      </c>
      <c r="G982" s="371" t="s">
        <v>97</v>
      </c>
      <c r="H982" s="374">
        <f>'Merluza común Industrial'!E19</f>
        <v>8.6059999999999999</v>
      </c>
      <c r="I982" s="374">
        <f>'Merluza común Industrial'!F19</f>
        <v>0</v>
      </c>
      <c r="J982" s="374">
        <f>'Merluza común Industrial'!G19</f>
        <v>8.6059999999999999</v>
      </c>
      <c r="K982" s="374">
        <f>'Merluza común Industrial'!H19</f>
        <v>0</v>
      </c>
      <c r="L982" s="374">
        <f>'Merluza común Industrial'!I19</f>
        <v>8.6059999999999999</v>
      </c>
      <c r="M982" s="362">
        <f>'Merluza común Industrial'!J19</f>
        <v>0</v>
      </c>
      <c r="N982" s="348" t="s">
        <v>262</v>
      </c>
      <c r="O982" s="504">
        <f>Resumen_año!$C$5</f>
        <v>43868</v>
      </c>
      <c r="P982" s="365">
        <v>2019</v>
      </c>
    </row>
    <row r="983" spans="1:16" ht="15.75" customHeight="1">
      <c r="A983" s="371" t="s">
        <v>90</v>
      </c>
      <c r="B983" s="371" t="s">
        <v>91</v>
      </c>
      <c r="C983" s="365" t="s">
        <v>119</v>
      </c>
      <c r="D983" s="378" t="s">
        <v>120</v>
      </c>
      <c r="E983" s="368" t="str">
        <f>+'Merluza común Industrial'!C19</f>
        <v xml:space="preserve">DERIS S.A.        </v>
      </c>
      <c r="F983" s="368" t="s">
        <v>103</v>
      </c>
      <c r="G983" s="371" t="s">
        <v>98</v>
      </c>
      <c r="H983" s="374">
        <f>'Merluza común Industrial'!E20</f>
        <v>2.8690000000000002</v>
      </c>
      <c r="I983" s="374">
        <f>'Merluza común Industrial'!F20</f>
        <v>0</v>
      </c>
      <c r="J983" s="374">
        <f>'Merluza común Industrial'!G20</f>
        <v>11.475</v>
      </c>
      <c r="K983" s="374">
        <f>'Merluza común Industrial'!H20</f>
        <v>0</v>
      </c>
      <c r="L983" s="374">
        <f>'Merluza común Industrial'!I20</f>
        <v>11.475</v>
      </c>
      <c r="M983" s="362">
        <f>'Merluza común Industrial'!J20</f>
        <v>0</v>
      </c>
      <c r="N983" s="348" t="s">
        <v>262</v>
      </c>
      <c r="O983" s="504">
        <f>Resumen_año!$C$5</f>
        <v>43868</v>
      </c>
      <c r="P983" s="365">
        <v>2019</v>
      </c>
    </row>
    <row r="984" spans="1:16" ht="15.75" customHeight="1">
      <c r="A984" s="371" t="s">
        <v>90</v>
      </c>
      <c r="B984" s="371" t="s">
        <v>91</v>
      </c>
      <c r="C984" s="365" t="s">
        <v>119</v>
      </c>
      <c r="D984" s="378" t="s">
        <v>120</v>
      </c>
      <c r="E984" s="368" t="str">
        <f>+'Merluza común Industrial'!C19</f>
        <v xml:space="preserve">DERIS S.A.        </v>
      </c>
      <c r="F984" s="371" t="s">
        <v>94</v>
      </c>
      <c r="G984" s="371" t="s">
        <v>98</v>
      </c>
      <c r="H984" s="374">
        <f>'Merluza común Industrial'!K19</f>
        <v>11.475</v>
      </c>
      <c r="I984" s="374">
        <f>'Merluza común Industrial'!L19</f>
        <v>0</v>
      </c>
      <c r="J984" s="374">
        <f>'Merluza común Industrial'!M19</f>
        <v>11.475</v>
      </c>
      <c r="K984" s="374">
        <f>'Merluza común Industrial'!N19</f>
        <v>0</v>
      </c>
      <c r="L984" s="374">
        <f>'Merluza común Industrial'!O19</f>
        <v>11.475</v>
      </c>
      <c r="M984" s="362">
        <f>'Merluza común Industrial'!P19</f>
        <v>0</v>
      </c>
      <c r="N984" s="348" t="s">
        <v>262</v>
      </c>
      <c r="O984" s="504">
        <f>Resumen_año!$C$5</f>
        <v>43868</v>
      </c>
      <c r="P984" s="365">
        <v>2019</v>
      </c>
    </row>
    <row r="985" spans="1:16" ht="15.75" customHeight="1">
      <c r="A985" s="371" t="s">
        <v>90</v>
      </c>
      <c r="B985" s="371" t="s">
        <v>91</v>
      </c>
      <c r="C985" s="365" t="s">
        <v>119</v>
      </c>
      <c r="D985" s="378" t="s">
        <v>120</v>
      </c>
      <c r="E985" s="368" t="str">
        <f>+'Merluza común Industrial'!C55</f>
        <v>SUR AUSTRAL S.A</v>
      </c>
      <c r="F985" s="371" t="s">
        <v>94</v>
      </c>
      <c r="G985" s="371" t="s">
        <v>97</v>
      </c>
      <c r="H985" s="374">
        <f>'Merluza común Industrial'!E55</f>
        <v>0.60399999999999998</v>
      </c>
      <c r="I985" s="374">
        <f>'Merluza común Industrial'!F55</f>
        <v>0</v>
      </c>
      <c r="J985" s="374">
        <f>'Merluza común Industrial'!G55</f>
        <v>0.60399999999999998</v>
      </c>
      <c r="K985" s="374">
        <f>'Merluza común Industrial'!H55</f>
        <v>0</v>
      </c>
      <c r="L985" s="374">
        <f>'Merluza común Industrial'!I55</f>
        <v>0.60399999999999998</v>
      </c>
      <c r="M985" s="362">
        <f>'Merluza común Industrial'!J55</f>
        <v>0</v>
      </c>
      <c r="N985" s="348" t="s">
        <v>262</v>
      </c>
      <c r="O985" s="504">
        <f>Resumen_año!$C$5</f>
        <v>43868</v>
      </c>
      <c r="P985" s="365">
        <v>2019</v>
      </c>
    </row>
    <row r="986" spans="1:16" ht="15.75" customHeight="1">
      <c r="A986" s="371" t="s">
        <v>90</v>
      </c>
      <c r="B986" s="371" t="s">
        <v>91</v>
      </c>
      <c r="C986" s="365" t="s">
        <v>119</v>
      </c>
      <c r="D986" s="378" t="s">
        <v>120</v>
      </c>
      <c r="E986" s="368" t="str">
        <f>+'Merluza común Industrial'!C55</f>
        <v>SUR AUSTRAL S.A</v>
      </c>
      <c r="F986" s="368" t="s">
        <v>103</v>
      </c>
      <c r="G986" s="371" t="s">
        <v>98</v>
      </c>
      <c r="H986" s="374">
        <f>'Merluza común Industrial'!E56</f>
        <v>0.20100000000000001</v>
      </c>
      <c r="I986" s="374">
        <f>'Merluza común Industrial'!F56</f>
        <v>0</v>
      </c>
      <c r="J986" s="374">
        <f>'Merluza común Industrial'!G56</f>
        <v>0.80499999999999994</v>
      </c>
      <c r="K986" s="374">
        <f>'Merluza común Industrial'!H56</f>
        <v>0</v>
      </c>
      <c r="L986" s="374">
        <f>'Merluza común Industrial'!I56</f>
        <v>0.80499999999999994</v>
      </c>
      <c r="M986" s="362">
        <f>'Merluza común Industrial'!J56</f>
        <v>0</v>
      </c>
      <c r="N986" s="348" t="s">
        <v>262</v>
      </c>
      <c r="O986" s="504">
        <f>Resumen_año!$C$5</f>
        <v>43868</v>
      </c>
      <c r="P986" s="365">
        <v>2019</v>
      </c>
    </row>
    <row r="987" spans="1:16" ht="15.75" customHeight="1">
      <c r="A987" s="371" t="s">
        <v>90</v>
      </c>
      <c r="B987" s="371" t="s">
        <v>91</v>
      </c>
      <c r="C987" s="365" t="s">
        <v>119</v>
      </c>
      <c r="D987" s="378" t="s">
        <v>120</v>
      </c>
      <c r="E987" s="368" t="str">
        <f>+'Merluza común Industrial'!C55</f>
        <v>SUR AUSTRAL S.A</v>
      </c>
      <c r="F987" s="371" t="s">
        <v>94</v>
      </c>
      <c r="G987" s="371" t="s">
        <v>98</v>
      </c>
      <c r="H987" s="374">
        <f>'Merluza común Industrial'!K55</f>
        <v>0.80499999999999994</v>
      </c>
      <c r="I987" s="374">
        <f>'Merluza común Industrial'!L55</f>
        <v>0</v>
      </c>
      <c r="J987" s="374">
        <f>'Merluza común Industrial'!M55</f>
        <v>0.80499999999999994</v>
      </c>
      <c r="K987" s="374">
        <f>'Merluza común Industrial'!N55</f>
        <v>0</v>
      </c>
      <c r="L987" s="374">
        <f>'Merluza común Industrial'!O55</f>
        <v>0.80499999999999994</v>
      </c>
      <c r="M987" s="362">
        <f>'Merluza común Industrial'!P55</f>
        <v>0</v>
      </c>
      <c r="N987" s="348" t="s">
        <v>262</v>
      </c>
      <c r="O987" s="504">
        <f>Resumen_año!$C$5</f>
        <v>43868</v>
      </c>
      <c r="P987" s="365">
        <v>2019</v>
      </c>
    </row>
    <row r="988" spans="1:16" ht="15.75" customHeight="1">
      <c r="A988" s="371" t="s">
        <v>90</v>
      </c>
      <c r="B988" s="371" t="s">
        <v>91</v>
      </c>
      <c r="C988" s="365" t="s">
        <v>119</v>
      </c>
      <c r="D988" s="378" t="s">
        <v>120</v>
      </c>
      <c r="E988" s="368" t="str">
        <f>+'Merluza común Industrial'!C49</f>
        <v>QUINTERO S.A.</v>
      </c>
      <c r="F988" s="371" t="s">
        <v>94</v>
      </c>
      <c r="G988" s="371" t="s">
        <v>97</v>
      </c>
      <c r="H988" s="374">
        <f>'Merluza común Industrial'!E49</f>
        <v>54.600999999999999</v>
      </c>
      <c r="I988" s="374">
        <f>'Merluza común Industrial'!F49</f>
        <v>0</v>
      </c>
      <c r="J988" s="374">
        <f>'Merluza común Industrial'!G49</f>
        <v>54.600999999999999</v>
      </c>
      <c r="K988" s="374">
        <f>'Merluza común Industrial'!H49</f>
        <v>0.13800000000000001</v>
      </c>
      <c r="L988" s="374">
        <f>'Merluza común Industrial'!I49</f>
        <v>54.463000000000001</v>
      </c>
      <c r="M988" s="362">
        <f>'Merluza común Industrial'!J49</f>
        <v>2.5274262376146959E-3</v>
      </c>
      <c r="N988" s="348" t="s">
        <v>262</v>
      </c>
      <c r="O988" s="504">
        <f>Resumen_año!$C$5</f>
        <v>43868</v>
      </c>
      <c r="P988" s="365">
        <v>2019</v>
      </c>
    </row>
    <row r="989" spans="1:16" ht="15.75" customHeight="1">
      <c r="A989" s="371" t="s">
        <v>90</v>
      </c>
      <c r="B989" s="371" t="s">
        <v>91</v>
      </c>
      <c r="C989" s="365" t="s">
        <v>119</v>
      </c>
      <c r="D989" s="378" t="s">
        <v>120</v>
      </c>
      <c r="E989" s="368" t="str">
        <f>+'Merluza común Industrial'!C49</f>
        <v>QUINTERO S.A.</v>
      </c>
      <c r="F989" s="368" t="s">
        <v>103</v>
      </c>
      <c r="G989" s="371" t="s">
        <v>98</v>
      </c>
      <c r="H989" s="374">
        <f>'Merluza común Industrial'!E50</f>
        <v>18.2</v>
      </c>
      <c r="I989" s="374">
        <f>'Merluza común Industrial'!F50</f>
        <v>0</v>
      </c>
      <c r="J989" s="374">
        <f>'Merluza común Industrial'!G50</f>
        <v>72.662999999999997</v>
      </c>
      <c r="K989" s="374">
        <f>'Merluza común Industrial'!H50</f>
        <v>0</v>
      </c>
      <c r="L989" s="374">
        <f>'Merluza común Industrial'!I50</f>
        <v>72.662999999999997</v>
      </c>
      <c r="M989" s="362">
        <f>'Merluza común Industrial'!J50</f>
        <v>0</v>
      </c>
      <c r="N989" s="348" t="s">
        <v>262</v>
      </c>
      <c r="O989" s="504">
        <f>Resumen_año!$C$5</f>
        <v>43868</v>
      </c>
      <c r="P989" s="365">
        <v>2019</v>
      </c>
    </row>
    <row r="990" spans="1:16" ht="15.75" customHeight="1">
      <c r="A990" s="371" t="s">
        <v>90</v>
      </c>
      <c r="B990" s="371" t="s">
        <v>91</v>
      </c>
      <c r="C990" s="365" t="s">
        <v>119</v>
      </c>
      <c r="D990" s="378" t="s">
        <v>120</v>
      </c>
      <c r="E990" s="368" t="str">
        <f>+'Merluza común Industrial'!C49</f>
        <v>QUINTERO S.A.</v>
      </c>
      <c r="F990" s="371" t="s">
        <v>94</v>
      </c>
      <c r="G990" s="371" t="s">
        <v>98</v>
      </c>
      <c r="H990" s="374">
        <f>'Merluza común Industrial'!K49</f>
        <v>72.801000000000002</v>
      </c>
      <c r="I990" s="374">
        <f>'Merluza común Industrial'!L49</f>
        <v>0</v>
      </c>
      <c r="J990" s="374">
        <f>'Merluza común Industrial'!M49</f>
        <v>72.801000000000002</v>
      </c>
      <c r="K990" s="374">
        <f>'Merluza común Industrial'!N49</f>
        <v>0.13800000000000001</v>
      </c>
      <c r="L990" s="374">
        <f>'Merluza común Industrial'!O49</f>
        <v>72.662999999999997</v>
      </c>
      <c r="M990" s="362">
        <f>'Merluza común Industrial'!P49</f>
        <v>1.8955783574401452E-3</v>
      </c>
      <c r="N990" s="348" t="s">
        <v>262</v>
      </c>
      <c r="O990" s="504">
        <f>Resumen_año!$C$5</f>
        <v>43868</v>
      </c>
      <c r="P990" s="365">
        <v>2019</v>
      </c>
    </row>
    <row r="991" spans="1:16" ht="15.75" customHeight="1">
      <c r="A991" s="371" t="s">
        <v>90</v>
      </c>
      <c r="B991" s="371" t="s">
        <v>91</v>
      </c>
      <c r="C991" s="365" t="s">
        <v>119</v>
      </c>
      <c r="D991" s="378" t="s">
        <v>120</v>
      </c>
      <c r="E991" s="368" t="str">
        <f>+'Merluza común Industrial'!C13</f>
        <v xml:space="preserve">BRACPESCA S.A.              </v>
      </c>
      <c r="F991" s="371" t="s">
        <v>94</v>
      </c>
      <c r="G991" s="371" t="s">
        <v>97</v>
      </c>
      <c r="H991" s="374">
        <f>'Merluza común Industrial'!E13</f>
        <v>41.35799999999999</v>
      </c>
      <c r="I991" s="374">
        <f>'Merluza común Industrial'!F13</f>
        <v>0</v>
      </c>
      <c r="J991" s="374">
        <f>'Merluza común Industrial'!G13</f>
        <v>41.35799999999999</v>
      </c>
      <c r="K991" s="374">
        <f>'Merluza común Industrial'!H13</f>
        <v>2.8519999999999999</v>
      </c>
      <c r="L991" s="374">
        <f>'Merluza común Industrial'!I13</f>
        <v>38.505999999999993</v>
      </c>
      <c r="M991" s="362">
        <f>'Merluza común Industrial'!J13</f>
        <v>6.8958847139610244E-2</v>
      </c>
      <c r="N991" s="348" t="s">
        <v>262</v>
      </c>
      <c r="O991" s="504">
        <f>Resumen_año!$C$5</f>
        <v>43868</v>
      </c>
      <c r="P991" s="365">
        <v>2019</v>
      </c>
    </row>
    <row r="992" spans="1:16" ht="15.75" customHeight="1">
      <c r="A992" s="371" t="s">
        <v>90</v>
      </c>
      <c r="B992" s="371" t="s">
        <v>91</v>
      </c>
      <c r="C992" s="365" t="s">
        <v>119</v>
      </c>
      <c r="D992" s="378" t="s">
        <v>120</v>
      </c>
      <c r="E992" s="368" t="str">
        <f>+'Merluza común Industrial'!C13</f>
        <v xml:space="preserve">BRACPESCA S.A.              </v>
      </c>
      <c r="F992" s="368" t="s">
        <v>103</v>
      </c>
      <c r="G992" s="371" t="s">
        <v>98</v>
      </c>
      <c r="H992" s="374">
        <f>'Merluza común Industrial'!E14</f>
        <v>13.786000000000001</v>
      </c>
      <c r="I992" s="374">
        <f>'Merluza común Industrial'!F14</f>
        <v>0</v>
      </c>
      <c r="J992" s="374">
        <f>'Merluza común Industrial'!G14</f>
        <v>52.291999999999994</v>
      </c>
      <c r="K992" s="374">
        <f>'Merluza común Industrial'!H14</f>
        <v>0</v>
      </c>
      <c r="L992" s="374">
        <f>'Merluza común Industrial'!I14</f>
        <v>52.291999999999994</v>
      </c>
      <c r="M992" s="362">
        <f>'Merluza común Industrial'!J14</f>
        <v>0</v>
      </c>
      <c r="N992" s="348" t="s">
        <v>262</v>
      </c>
      <c r="O992" s="504">
        <f>Resumen_año!$C$5</f>
        <v>43868</v>
      </c>
      <c r="P992" s="365">
        <v>2019</v>
      </c>
    </row>
    <row r="993" spans="1:16" ht="15.75" customHeight="1">
      <c r="A993" s="371" t="s">
        <v>90</v>
      </c>
      <c r="B993" s="371" t="s">
        <v>91</v>
      </c>
      <c r="C993" s="365" t="s">
        <v>119</v>
      </c>
      <c r="D993" s="378" t="s">
        <v>120</v>
      </c>
      <c r="E993" s="368" t="str">
        <f>+'Merluza común Industrial'!C13</f>
        <v xml:space="preserve">BRACPESCA S.A.              </v>
      </c>
      <c r="F993" s="371" t="s">
        <v>94</v>
      </c>
      <c r="G993" s="371" t="s">
        <v>98</v>
      </c>
      <c r="H993" s="374">
        <f>'Merluza común Industrial'!K13</f>
        <v>55.143999999999991</v>
      </c>
      <c r="I993" s="374">
        <f>'Merluza común Industrial'!L45</f>
        <v>0</v>
      </c>
      <c r="J993" s="374">
        <f>'Merluza común Industrial'!M45</f>
        <v>246.38900000000001</v>
      </c>
      <c r="K993" s="374">
        <f>'Merluza común Industrial'!N45</f>
        <v>0</v>
      </c>
      <c r="L993" s="374">
        <f>'Merluza común Industrial'!O45</f>
        <v>246.38900000000001</v>
      </c>
      <c r="M993" s="478">
        <f>'Merluza común Industrial'!P45</f>
        <v>0</v>
      </c>
      <c r="N993" s="348" t="s">
        <v>262</v>
      </c>
      <c r="O993" s="504">
        <f>Resumen_año!$C$5</f>
        <v>43868</v>
      </c>
      <c r="P993" s="365">
        <v>2019</v>
      </c>
    </row>
    <row r="994" spans="1:16" ht="15.75" customHeight="1">
      <c r="A994" s="371" t="s">
        <v>90</v>
      </c>
      <c r="B994" s="371" t="s">
        <v>91</v>
      </c>
      <c r="C994" s="365" t="s">
        <v>119</v>
      </c>
      <c r="D994" s="378" t="s">
        <v>120</v>
      </c>
      <c r="E994" s="368" t="str">
        <f>+'Merluza común Industrial'!C51</f>
        <v>RUBIO Y MAUAD LTDA</v>
      </c>
      <c r="F994" s="371" t="s">
        <v>94</v>
      </c>
      <c r="G994" s="371" t="s">
        <v>97</v>
      </c>
      <c r="H994" s="374">
        <f>'Merluza común Industrial'!E51</f>
        <v>0</v>
      </c>
      <c r="I994" s="374">
        <f>'Merluza común Industrial'!F51</f>
        <v>0</v>
      </c>
      <c r="J994" s="374">
        <f>'Merluza común Industrial'!G51</f>
        <v>0</v>
      </c>
      <c r="K994" s="374">
        <f>'Merluza común Industrial'!H51</f>
        <v>0</v>
      </c>
      <c r="L994" s="374">
        <f>'Merluza común Industrial'!I51</f>
        <v>0</v>
      </c>
      <c r="M994" s="362" t="e">
        <f>'Merluza común Industrial'!J51</f>
        <v>#DIV/0!</v>
      </c>
      <c r="N994" s="348" t="s">
        <v>262</v>
      </c>
      <c r="O994" s="504">
        <f>Resumen_año!$C$5</f>
        <v>43868</v>
      </c>
      <c r="P994" s="365">
        <v>2019</v>
      </c>
    </row>
    <row r="995" spans="1:16" ht="15.75" customHeight="1">
      <c r="A995" s="371" t="s">
        <v>90</v>
      </c>
      <c r="B995" s="371" t="s">
        <v>91</v>
      </c>
      <c r="C995" s="365" t="s">
        <v>119</v>
      </c>
      <c r="D995" s="378" t="s">
        <v>120</v>
      </c>
      <c r="E995" s="368" t="str">
        <f>+'Merluza común Industrial'!C51</f>
        <v>RUBIO Y MAUAD LTDA</v>
      </c>
      <c r="F995" s="368" t="s">
        <v>103</v>
      </c>
      <c r="G995" s="371" t="s">
        <v>98</v>
      </c>
      <c r="H995" s="374">
        <f>'Merluza común Industrial'!E52</f>
        <v>0</v>
      </c>
      <c r="I995" s="374">
        <f>'Merluza común Industrial'!F52</f>
        <v>0</v>
      </c>
      <c r="J995" s="374">
        <f>'Merluza común Industrial'!G52</f>
        <v>0</v>
      </c>
      <c r="K995" s="374">
        <f>'Merluza común Industrial'!H52</f>
        <v>0</v>
      </c>
      <c r="L995" s="374">
        <f>'Merluza común Industrial'!I52</f>
        <v>0</v>
      </c>
      <c r="M995" s="362" t="e">
        <f>'Merluza común Industrial'!J52</f>
        <v>#DIV/0!</v>
      </c>
      <c r="N995" s="348" t="s">
        <v>262</v>
      </c>
      <c r="O995" s="504">
        <f>Resumen_año!$C$5</f>
        <v>43868</v>
      </c>
      <c r="P995" s="365">
        <v>2019</v>
      </c>
    </row>
    <row r="996" spans="1:16" ht="15.75" customHeight="1">
      <c r="A996" s="371" t="s">
        <v>90</v>
      </c>
      <c r="B996" s="371" t="s">
        <v>91</v>
      </c>
      <c r="C996" s="365" t="s">
        <v>119</v>
      </c>
      <c r="D996" s="378" t="s">
        <v>120</v>
      </c>
      <c r="E996" s="368" t="str">
        <f>+'Merluza común Industrial'!C51</f>
        <v>RUBIO Y MAUAD LTDA</v>
      </c>
      <c r="F996" s="371" t="s">
        <v>94</v>
      </c>
      <c r="G996" s="371" t="s">
        <v>98</v>
      </c>
      <c r="H996" s="374">
        <f>'Merluza común Industrial'!K51</f>
        <v>0</v>
      </c>
      <c r="I996" s="374">
        <f>'Merluza común Industrial'!L51</f>
        <v>0</v>
      </c>
      <c r="J996" s="374">
        <f>'Merluza común Industrial'!M51</f>
        <v>0</v>
      </c>
      <c r="K996" s="374">
        <f>'Merluza común Industrial'!N51</f>
        <v>0</v>
      </c>
      <c r="L996" s="374">
        <f>'Merluza común Industrial'!O51</f>
        <v>0</v>
      </c>
      <c r="M996" s="362" t="e">
        <f>'Merluza común Industrial'!P51</f>
        <v>#DIV/0!</v>
      </c>
      <c r="N996" s="348" t="s">
        <v>262</v>
      </c>
      <c r="O996" s="504">
        <f>Resumen_año!$C$5</f>
        <v>43868</v>
      </c>
      <c r="P996" s="365">
        <v>2019</v>
      </c>
    </row>
    <row r="997" spans="1:16" ht="15.75" customHeight="1">
      <c r="A997" s="371" t="s">
        <v>90</v>
      </c>
      <c r="B997" s="371" t="s">
        <v>91</v>
      </c>
      <c r="C997" s="365" t="s">
        <v>119</v>
      </c>
      <c r="D997" s="378" t="s">
        <v>120</v>
      </c>
      <c r="E997" s="368" t="str">
        <f>+'Merluza común Industrial'!C47</f>
        <v>PACIFICBLU SpA.</v>
      </c>
      <c r="F997" s="371" t="s">
        <v>94</v>
      </c>
      <c r="G997" s="371" t="s">
        <v>97</v>
      </c>
      <c r="H997" s="374">
        <f>'Merluza común Industrial'!E47</f>
        <v>11930.296000000008</v>
      </c>
      <c r="I997" s="374">
        <f>'Merluza común Industrial'!F47</f>
        <v>0</v>
      </c>
      <c r="J997" s="374">
        <f>'Merluza común Industrial'!G47</f>
        <v>11930.296000000008</v>
      </c>
      <c r="K997" s="374">
        <f>'Merluza común Industrial'!H47</f>
        <v>1831.6389999999999</v>
      </c>
      <c r="L997" s="374">
        <f>'Merluza común Industrial'!I47</f>
        <v>10098.657000000008</v>
      </c>
      <c r="M997" s="362">
        <f>'Merluza común Industrial'!J47</f>
        <v>0.15352837850795981</v>
      </c>
      <c r="N997" s="348" t="s">
        <v>262</v>
      </c>
      <c r="O997" s="504">
        <f>Resumen_año!$C$5</f>
        <v>43868</v>
      </c>
      <c r="P997" s="365">
        <v>2019</v>
      </c>
    </row>
    <row r="998" spans="1:16" ht="15.75" customHeight="1">
      <c r="A998" s="371" t="s">
        <v>90</v>
      </c>
      <c r="B998" s="371" t="s">
        <v>91</v>
      </c>
      <c r="C998" s="365" t="s">
        <v>119</v>
      </c>
      <c r="D998" s="378" t="s">
        <v>120</v>
      </c>
      <c r="E998" s="368" t="str">
        <f>+'Merluza común Industrial'!C47</f>
        <v>PACIFICBLU SpA.</v>
      </c>
      <c r="F998" s="368" t="s">
        <v>103</v>
      </c>
      <c r="G998" s="371" t="s">
        <v>98</v>
      </c>
      <c r="H998" s="374">
        <f>'Merluza común Industrial'!E48</f>
        <v>3976.7679999999991</v>
      </c>
      <c r="I998" s="374">
        <f>'Merluza común Industrial'!F48</f>
        <v>0</v>
      </c>
      <c r="J998" s="374">
        <f>'Merluza común Industrial'!G48</f>
        <v>14075.425000000007</v>
      </c>
      <c r="K998" s="374">
        <f>'Merluza común Industrial'!H48</f>
        <v>0</v>
      </c>
      <c r="L998" s="374">
        <f>'Merluza común Industrial'!I48</f>
        <v>14075.425000000007</v>
      </c>
      <c r="M998" s="362">
        <f>'Merluza común Industrial'!J48</f>
        <v>0</v>
      </c>
      <c r="N998" s="348" t="s">
        <v>262</v>
      </c>
      <c r="O998" s="504">
        <f>Resumen_año!$C$5</f>
        <v>43868</v>
      </c>
      <c r="P998" s="365">
        <v>2019</v>
      </c>
    </row>
    <row r="999" spans="1:16" ht="15.75" customHeight="1">
      <c r="A999" s="371" t="s">
        <v>90</v>
      </c>
      <c r="B999" s="371" t="s">
        <v>91</v>
      </c>
      <c r="C999" s="365" t="s">
        <v>119</v>
      </c>
      <c r="D999" s="378" t="s">
        <v>120</v>
      </c>
      <c r="E999" s="368" t="str">
        <f>+'Merluza común Industrial'!C47</f>
        <v>PACIFICBLU SpA.</v>
      </c>
      <c r="F999" s="371" t="s">
        <v>94</v>
      </c>
      <c r="G999" s="371" t="s">
        <v>98</v>
      </c>
      <c r="H999" s="374">
        <f>'Merluza común Industrial'!K47</f>
        <v>15907.064000000006</v>
      </c>
      <c r="I999" s="374">
        <f>'Merluza común Industrial'!L47</f>
        <v>0</v>
      </c>
      <c r="J999" s="374">
        <f>'Merluza común Industrial'!M47</f>
        <v>15907.064000000006</v>
      </c>
      <c r="K999" s="374">
        <f>'Merluza común Industrial'!N47</f>
        <v>1831.6389999999999</v>
      </c>
      <c r="L999" s="374">
        <f>'Merluza común Industrial'!O47</f>
        <v>14075.425000000007</v>
      </c>
      <c r="M999" s="362">
        <f>'Merluza común Industrial'!P47</f>
        <v>0.1151462645778001</v>
      </c>
      <c r="N999" s="348" t="s">
        <v>262</v>
      </c>
      <c r="O999" s="504">
        <f>Resumen_año!$C$5</f>
        <v>43868</v>
      </c>
      <c r="P999" s="365">
        <v>2019</v>
      </c>
    </row>
    <row r="1000" spans="1:16" ht="15.75" customHeight="1">
      <c r="A1000" s="371" t="s">
        <v>90</v>
      </c>
      <c r="B1000" s="371" t="s">
        <v>91</v>
      </c>
      <c r="C1000" s="365" t="s">
        <v>119</v>
      </c>
      <c r="D1000" s="378" t="s">
        <v>120</v>
      </c>
      <c r="E1000" s="365" t="str">
        <f>+'Merluza común Industrial'!C11</f>
        <v xml:space="preserve">ASESORIAS FINANCIERAS Y COMUCACIONALES LTDA. </v>
      </c>
      <c r="F1000" s="371" t="s">
        <v>94</v>
      </c>
      <c r="G1000" s="371" t="s">
        <v>97</v>
      </c>
      <c r="H1000" s="374">
        <f>'Merluza común Industrial'!E11</f>
        <v>105.226</v>
      </c>
      <c r="I1000" s="374">
        <f>'Merluza común Industrial'!F11</f>
        <v>0</v>
      </c>
      <c r="J1000" s="374">
        <f>'Merluza común Industrial'!G11</f>
        <v>105.226</v>
      </c>
      <c r="K1000" s="374">
        <f>'Merluza común Industrial'!H11</f>
        <v>0</v>
      </c>
      <c r="L1000" s="374">
        <f>'Merluza común Industrial'!I11</f>
        <v>105.226</v>
      </c>
      <c r="M1000" s="362">
        <f>'Merluza común Industrial'!J11</f>
        <v>0</v>
      </c>
      <c r="N1000" s="348" t="s">
        <v>262</v>
      </c>
      <c r="O1000" s="504">
        <f>Resumen_año!$C$5</f>
        <v>43868</v>
      </c>
      <c r="P1000" s="365">
        <v>2019</v>
      </c>
    </row>
    <row r="1001" spans="1:16" ht="15.75" customHeight="1">
      <c r="A1001" s="371" t="s">
        <v>90</v>
      </c>
      <c r="B1001" s="371" t="s">
        <v>91</v>
      </c>
      <c r="C1001" s="365" t="s">
        <v>119</v>
      </c>
      <c r="D1001" s="378" t="s">
        <v>120</v>
      </c>
      <c r="E1001" s="365" t="str">
        <f>+'Merluza común Industrial'!C11</f>
        <v xml:space="preserve">ASESORIAS FINANCIERAS Y COMUCACIONALES LTDA. </v>
      </c>
      <c r="F1001" s="368" t="s">
        <v>103</v>
      </c>
      <c r="G1001" s="371" t="s">
        <v>98</v>
      </c>
      <c r="H1001" s="374">
        <f>'Merluza común Industrial'!E12</f>
        <v>35.075000000000003</v>
      </c>
      <c r="I1001" s="374">
        <f>'Merluza común Industrial'!F12</f>
        <v>0</v>
      </c>
      <c r="J1001" s="374">
        <f>'Merluza común Industrial'!G12</f>
        <v>140.30099999999999</v>
      </c>
      <c r="K1001" s="374">
        <f>'Merluza común Industrial'!H12</f>
        <v>0</v>
      </c>
      <c r="L1001" s="374">
        <f>'Merluza común Industrial'!I12</f>
        <v>140.30099999999999</v>
      </c>
      <c r="M1001" s="362">
        <f>'Merluza común Industrial'!J12</f>
        <v>0</v>
      </c>
      <c r="N1001" s="348" t="s">
        <v>262</v>
      </c>
      <c r="O1001" s="504">
        <f>Resumen_año!$C$5</f>
        <v>43868</v>
      </c>
      <c r="P1001" s="365">
        <v>2019</v>
      </c>
    </row>
    <row r="1002" spans="1:16" ht="15.75" customHeight="1">
      <c r="A1002" s="371" t="s">
        <v>90</v>
      </c>
      <c r="B1002" s="371" t="s">
        <v>91</v>
      </c>
      <c r="C1002" s="365" t="s">
        <v>119</v>
      </c>
      <c r="D1002" s="378" t="s">
        <v>120</v>
      </c>
      <c r="E1002" s="365" t="str">
        <f>+'Merluza común Industrial'!C11</f>
        <v xml:space="preserve">ASESORIAS FINANCIERAS Y COMUCACIONALES LTDA. </v>
      </c>
      <c r="F1002" s="371" t="s">
        <v>94</v>
      </c>
      <c r="G1002" s="371" t="s">
        <v>98</v>
      </c>
      <c r="H1002" s="374">
        <f>'Merluza común Industrial'!K11</f>
        <v>140.30099999999999</v>
      </c>
      <c r="I1002" s="374">
        <f>'Merluza común Industrial'!L11</f>
        <v>0</v>
      </c>
      <c r="J1002" s="374">
        <f>'Merluza común Industrial'!M11</f>
        <v>140.30099999999999</v>
      </c>
      <c r="K1002" s="374">
        <f>'Merluza común Industrial'!N11</f>
        <v>0</v>
      </c>
      <c r="L1002" s="374">
        <f>'Merluza común Industrial'!O11</f>
        <v>140.30099999999999</v>
      </c>
      <c r="M1002" s="362">
        <f>'Merluza común Industrial'!P11</f>
        <v>0</v>
      </c>
      <c r="N1002" s="348" t="s">
        <v>262</v>
      </c>
      <c r="O1002" s="504">
        <f>Resumen_año!$C$5</f>
        <v>43868</v>
      </c>
      <c r="P1002" s="365">
        <v>2019</v>
      </c>
    </row>
    <row r="1003" spans="1:16" ht="15.75" customHeight="1">
      <c r="A1003" s="371" t="s">
        <v>90</v>
      </c>
      <c r="B1003" s="371" t="s">
        <v>91</v>
      </c>
      <c r="C1003" s="365" t="s">
        <v>119</v>
      </c>
      <c r="D1003" s="346" t="s">
        <v>120</v>
      </c>
      <c r="E1003" s="368" t="str">
        <f>+'Merluza común Industrial'!C15</f>
        <v xml:space="preserve">CAMANCHACA PESCA SUR S.A. </v>
      </c>
      <c r="F1003" s="371" t="s">
        <v>94</v>
      </c>
      <c r="G1003" s="371" t="s">
        <v>97</v>
      </c>
      <c r="H1003" s="374">
        <f>'Merluza común Industrial'!E15</f>
        <v>198.64699999999999</v>
      </c>
      <c r="I1003" s="374">
        <f>'Merluza común Industrial'!F15</f>
        <v>0</v>
      </c>
      <c r="J1003" s="374">
        <f>'Merluza común Industrial'!G15</f>
        <v>198.64699999999999</v>
      </c>
      <c r="K1003" s="374">
        <f>'Merluza común Industrial'!H15</f>
        <v>0</v>
      </c>
      <c r="L1003" s="374">
        <f>'Merluza común Industrial'!I15</f>
        <v>198.64699999999999</v>
      </c>
      <c r="M1003" s="362">
        <f>'Merluza común Industrial'!J15</f>
        <v>0</v>
      </c>
      <c r="N1003" s="348" t="s">
        <v>262</v>
      </c>
      <c r="O1003" s="504">
        <f>Resumen_año!$C$5</f>
        <v>43868</v>
      </c>
      <c r="P1003" s="365">
        <v>2019</v>
      </c>
    </row>
    <row r="1004" spans="1:16" ht="15.75" customHeight="1">
      <c r="A1004" s="371" t="s">
        <v>90</v>
      </c>
      <c r="B1004" s="371" t="s">
        <v>91</v>
      </c>
      <c r="C1004" s="365" t="s">
        <v>119</v>
      </c>
      <c r="D1004" s="378" t="s">
        <v>120</v>
      </c>
      <c r="E1004" s="368" t="str">
        <f>+'Merluza común Industrial'!C15</f>
        <v xml:space="preserve">CAMANCHACA PESCA SUR S.A. </v>
      </c>
      <c r="F1004" s="368" t="s">
        <v>103</v>
      </c>
      <c r="G1004" s="371" t="s">
        <v>98</v>
      </c>
      <c r="H1004" s="374">
        <f>'Merluza común Industrial'!E16</f>
        <v>66.215999999999994</v>
      </c>
      <c r="I1004" s="374">
        <f>'Merluza común Industrial'!F16</f>
        <v>0</v>
      </c>
      <c r="J1004" s="374">
        <f>'Merluza común Industrial'!G16</f>
        <v>264.863</v>
      </c>
      <c r="K1004" s="374">
        <f>'Merluza común Industrial'!H16</f>
        <v>0</v>
      </c>
      <c r="L1004" s="374">
        <f>'Merluza común Industrial'!I16</f>
        <v>264.863</v>
      </c>
      <c r="M1004" s="362">
        <f>'Merluza común Industrial'!J16</f>
        <v>0</v>
      </c>
      <c r="N1004" s="348" t="s">
        <v>262</v>
      </c>
      <c r="O1004" s="504">
        <f>Resumen_año!$C$5</f>
        <v>43868</v>
      </c>
      <c r="P1004" s="365">
        <v>2019</v>
      </c>
    </row>
    <row r="1005" spans="1:16" ht="15.75" customHeight="1">
      <c r="A1005" s="371" t="s">
        <v>90</v>
      </c>
      <c r="B1005" s="371" t="s">
        <v>91</v>
      </c>
      <c r="C1005" s="365" t="s">
        <v>119</v>
      </c>
      <c r="D1005" s="378" t="s">
        <v>120</v>
      </c>
      <c r="E1005" s="95" t="str">
        <f>+'Merluza común Industrial'!C15</f>
        <v xml:space="preserve">CAMANCHACA PESCA SUR S.A. </v>
      </c>
      <c r="F1005" s="371" t="s">
        <v>94</v>
      </c>
      <c r="G1005" s="371" t="s">
        <v>98</v>
      </c>
      <c r="H1005" s="374">
        <f>'Merluza común Industrial'!K15</f>
        <v>264.863</v>
      </c>
      <c r="I1005" s="374">
        <f>'Merluza común Industrial'!L15</f>
        <v>0</v>
      </c>
      <c r="J1005" s="374">
        <f>'Merluza común Industrial'!M15</f>
        <v>264.863</v>
      </c>
      <c r="K1005" s="374">
        <f>'Merluza común Industrial'!N15</f>
        <v>0</v>
      </c>
      <c r="L1005" s="374">
        <f>'Merluza común Industrial'!O15</f>
        <v>264.863</v>
      </c>
      <c r="M1005" s="362">
        <f>'Merluza común Industrial'!P15</f>
        <v>0</v>
      </c>
      <c r="N1005" s="348" t="s">
        <v>262</v>
      </c>
      <c r="O1005" s="504">
        <f>Resumen_año!$C$5</f>
        <v>43868</v>
      </c>
      <c r="P1005" s="365">
        <v>2019</v>
      </c>
    </row>
    <row r="1006" spans="1:16" ht="15.75" customHeight="1">
      <c r="A1006" s="371" t="s">
        <v>90</v>
      </c>
      <c r="B1006" s="371" t="s">
        <v>91</v>
      </c>
      <c r="C1006" s="368" t="s">
        <v>119</v>
      </c>
      <c r="D1006" s="346" t="s">
        <v>120</v>
      </c>
      <c r="E1006" s="13" t="str">
        <f>+'Merluza común Industrial'!C33</f>
        <v>ISLA QUIHUA S.A</v>
      </c>
      <c r="F1006" s="371" t="s">
        <v>94</v>
      </c>
      <c r="G1006" s="371" t="s">
        <v>97</v>
      </c>
      <c r="H1006" s="374">
        <f>'Merluza común Industrial'!E33</f>
        <v>128.02000000000001</v>
      </c>
      <c r="I1006" s="374">
        <f>'Merluza común Industrial'!F33</f>
        <v>0</v>
      </c>
      <c r="J1006" s="374">
        <f>'Merluza común Industrial'!G33</f>
        <v>128.02000000000001</v>
      </c>
      <c r="K1006" s="374">
        <f>'Merluza común Industrial'!H33</f>
        <v>0</v>
      </c>
      <c r="L1006" s="374">
        <f>'Merluza común Industrial'!I33</f>
        <v>128.02000000000001</v>
      </c>
      <c r="M1006" s="362">
        <f>'Merluza común Industrial'!J33</f>
        <v>0</v>
      </c>
      <c r="N1006" s="348" t="s">
        <v>262</v>
      </c>
      <c r="O1006" s="504">
        <f>Resumen_año!$C$5</f>
        <v>43868</v>
      </c>
      <c r="P1006" s="365">
        <v>2019</v>
      </c>
    </row>
    <row r="1007" spans="1:16" ht="15.75" customHeight="1">
      <c r="A1007" s="371" t="s">
        <v>90</v>
      </c>
      <c r="B1007" s="371" t="s">
        <v>91</v>
      </c>
      <c r="C1007" s="365" t="s">
        <v>119</v>
      </c>
      <c r="D1007" s="378" t="s">
        <v>120</v>
      </c>
      <c r="E1007" s="13" t="str">
        <f>+'Merluza común Industrial'!C33</f>
        <v>ISLA QUIHUA S.A</v>
      </c>
      <c r="F1007" s="368" t="s">
        <v>103</v>
      </c>
      <c r="G1007" s="371" t="s">
        <v>98</v>
      </c>
      <c r="H1007" s="374">
        <f>'Merluza común Industrial'!E34</f>
        <v>42.673000000000002</v>
      </c>
      <c r="I1007" s="374">
        <f>'Merluza común Industrial'!F34</f>
        <v>0</v>
      </c>
      <c r="J1007" s="374">
        <f>'Merluza común Industrial'!G34</f>
        <v>170.69300000000001</v>
      </c>
      <c r="K1007" s="374">
        <f>'Merluza común Industrial'!H34</f>
        <v>0</v>
      </c>
      <c r="L1007" s="374">
        <f>'Merluza común Industrial'!I34</f>
        <v>170.69300000000001</v>
      </c>
      <c r="M1007" s="362">
        <f>'Merluza común Industrial'!J34</f>
        <v>0</v>
      </c>
      <c r="N1007" s="348" t="s">
        <v>262</v>
      </c>
      <c r="O1007" s="504">
        <f>Resumen_año!$C$5</f>
        <v>43868</v>
      </c>
      <c r="P1007" s="365">
        <v>2019</v>
      </c>
    </row>
    <row r="1008" spans="1:16" ht="15.75" customHeight="1">
      <c r="A1008" s="371" t="s">
        <v>90</v>
      </c>
      <c r="B1008" s="371" t="s">
        <v>91</v>
      </c>
      <c r="C1008" s="365" t="s">
        <v>119</v>
      </c>
      <c r="D1008" s="378" t="s">
        <v>120</v>
      </c>
      <c r="E1008" s="13" t="str">
        <f>+'Merluza común Industrial'!C33</f>
        <v>ISLA QUIHUA S.A</v>
      </c>
      <c r="F1008" s="371" t="s">
        <v>94</v>
      </c>
      <c r="G1008" s="371" t="s">
        <v>98</v>
      </c>
      <c r="H1008" s="374">
        <f>'Merluza común Industrial'!K33</f>
        <v>170.69300000000001</v>
      </c>
      <c r="I1008" s="374">
        <f>'Merluza común Industrial'!L33</f>
        <v>0</v>
      </c>
      <c r="J1008" s="374">
        <f>'Merluza común Industrial'!M33</f>
        <v>170.69300000000001</v>
      </c>
      <c r="K1008" s="374">
        <f>'Merluza común Industrial'!N33</f>
        <v>0</v>
      </c>
      <c r="L1008" s="374">
        <f>'Merluza común Industrial'!O33</f>
        <v>170.69300000000001</v>
      </c>
      <c r="M1008" s="362">
        <f>'Merluza común Industrial'!P33</f>
        <v>0</v>
      </c>
      <c r="N1008" s="348" t="s">
        <v>262</v>
      </c>
      <c r="O1008" s="504">
        <f>Resumen_año!$C$5</f>
        <v>43868</v>
      </c>
      <c r="P1008" s="365">
        <v>2019</v>
      </c>
    </row>
    <row r="1009" spans="1:16" ht="15.75" customHeight="1">
      <c r="A1009" s="371" t="s">
        <v>90</v>
      </c>
      <c r="B1009" s="371" t="s">
        <v>91</v>
      </c>
      <c r="C1009" s="365" t="s">
        <v>119</v>
      </c>
      <c r="D1009" s="378" t="s">
        <v>120</v>
      </c>
      <c r="E1009" s="365" t="str">
        <f>+'Merluza común Industrial'!C37</f>
        <v>JORGE COFRE REYES</v>
      </c>
      <c r="F1009" s="371" t="s">
        <v>94</v>
      </c>
      <c r="G1009" s="371" t="s">
        <v>97</v>
      </c>
      <c r="H1009" s="374">
        <f>'Merluza común Industrial'!E37</f>
        <v>0</v>
      </c>
      <c r="I1009" s="374">
        <f>'Merluza común Industrial'!F37</f>
        <v>0</v>
      </c>
      <c r="J1009" s="374">
        <f>'Merluza común Industrial'!G37</f>
        <v>0</v>
      </c>
      <c r="K1009" s="374">
        <f>'Merluza común Industrial'!H37</f>
        <v>0</v>
      </c>
      <c r="L1009" s="374">
        <f>'Merluza común Industrial'!I37</f>
        <v>0</v>
      </c>
      <c r="M1009" s="362" t="e">
        <f>'Merluza común Industrial'!J37</f>
        <v>#DIV/0!</v>
      </c>
      <c r="N1009" s="348" t="s">
        <v>262</v>
      </c>
      <c r="O1009" s="504">
        <f>Resumen_año!$C$5</f>
        <v>43868</v>
      </c>
      <c r="P1009" s="365">
        <v>2019</v>
      </c>
    </row>
    <row r="1010" spans="1:16" ht="15.75" customHeight="1">
      <c r="A1010" s="371" t="s">
        <v>90</v>
      </c>
      <c r="B1010" s="371" t="s">
        <v>91</v>
      </c>
      <c r="C1010" s="365" t="s">
        <v>119</v>
      </c>
      <c r="D1010" s="378" t="s">
        <v>120</v>
      </c>
      <c r="E1010" s="368" t="str">
        <f>+'Merluza común Industrial'!C37</f>
        <v>JORGE COFRE REYES</v>
      </c>
      <c r="F1010" s="368" t="s">
        <v>103</v>
      </c>
      <c r="G1010" s="371" t="s">
        <v>98</v>
      </c>
      <c r="H1010" s="374">
        <f>'Merluza común Industrial'!E38</f>
        <v>0</v>
      </c>
      <c r="I1010" s="374">
        <f>'Merluza común Industrial'!F38</f>
        <v>0</v>
      </c>
      <c r="J1010" s="374">
        <f>'Merluza común Industrial'!G38</f>
        <v>0</v>
      </c>
      <c r="K1010" s="374">
        <f>'Merluza común Industrial'!H38</f>
        <v>0</v>
      </c>
      <c r="L1010" s="374">
        <f>'Merluza común Industrial'!I38</f>
        <v>0</v>
      </c>
      <c r="M1010" s="362" t="e">
        <f>'Merluza común Industrial'!J38</f>
        <v>#DIV/0!</v>
      </c>
      <c r="N1010" s="348" t="s">
        <v>262</v>
      </c>
      <c r="O1010" s="504">
        <f>Resumen_año!$C$5</f>
        <v>43868</v>
      </c>
      <c r="P1010" s="365">
        <v>2019</v>
      </c>
    </row>
    <row r="1011" spans="1:16" ht="15.75" customHeight="1">
      <c r="A1011" s="371" t="s">
        <v>90</v>
      </c>
      <c r="B1011" s="371" t="s">
        <v>91</v>
      </c>
      <c r="C1011" s="365" t="s">
        <v>119</v>
      </c>
      <c r="D1011" s="378" t="s">
        <v>120</v>
      </c>
      <c r="E1011" s="365" t="str">
        <f>+'Merluza común Industrial'!C37</f>
        <v>JORGE COFRE REYES</v>
      </c>
      <c r="F1011" s="371" t="s">
        <v>94</v>
      </c>
      <c r="G1011" s="371" t="s">
        <v>98</v>
      </c>
      <c r="H1011" s="374">
        <f>'Merluza común Industrial'!K37</f>
        <v>0</v>
      </c>
      <c r="I1011" s="374">
        <f>'Merluza común Industrial'!L37</f>
        <v>0</v>
      </c>
      <c r="J1011" s="374">
        <f>'Merluza común Industrial'!M37</f>
        <v>0</v>
      </c>
      <c r="K1011" s="374">
        <f>'Merluza común Industrial'!N37</f>
        <v>0</v>
      </c>
      <c r="L1011" s="374">
        <f>'Merluza común Industrial'!O37</f>
        <v>0</v>
      </c>
      <c r="M1011" s="362" t="e">
        <f>'Merluza común Industrial'!P37</f>
        <v>#DIV/0!</v>
      </c>
      <c r="N1011" s="348" t="s">
        <v>262</v>
      </c>
      <c r="O1011" s="504">
        <f>Resumen_año!$C$5</f>
        <v>43868</v>
      </c>
      <c r="P1011" s="365">
        <v>2019</v>
      </c>
    </row>
    <row r="1012" spans="1:16" ht="15.75" customHeight="1">
      <c r="A1012" s="371" t="s">
        <v>90</v>
      </c>
      <c r="B1012" s="371" t="s">
        <v>91</v>
      </c>
      <c r="C1012" s="365" t="s">
        <v>119</v>
      </c>
      <c r="D1012" s="378" t="s">
        <v>120</v>
      </c>
      <c r="E1012" s="365" t="str">
        <f>+'Merluza común Industrial'!C53</f>
        <v xml:space="preserve">licitacion  Diciembre </v>
      </c>
      <c r="F1012" s="371" t="s">
        <v>94</v>
      </c>
      <c r="G1012" s="371" t="s">
        <v>97</v>
      </c>
      <c r="H1012" s="374">
        <f>+'Merluza común Industrial'!E53</f>
        <v>838.6</v>
      </c>
      <c r="I1012" s="374">
        <f>+'Merluza común Industrial'!F53</f>
        <v>0</v>
      </c>
      <c r="J1012" s="374">
        <f>+'Merluza común Industrial'!G53</f>
        <v>838.6</v>
      </c>
      <c r="K1012" s="374">
        <f>+'Merluza común Industrial'!H53</f>
        <v>0</v>
      </c>
      <c r="L1012" s="374">
        <f>+'Merluza común Industrial'!I53</f>
        <v>838.6</v>
      </c>
      <c r="M1012" s="374">
        <f>+'Merluza común Industrial'!J53</f>
        <v>0</v>
      </c>
      <c r="N1012" s="349" t="s">
        <v>262</v>
      </c>
      <c r="O1012" s="504">
        <f>Resumen_año!$C$5</f>
        <v>43868</v>
      </c>
      <c r="P1012" s="365">
        <v>2019</v>
      </c>
    </row>
    <row r="1013" spans="1:16" ht="15.75" customHeight="1">
      <c r="A1013" s="371" t="s">
        <v>90</v>
      </c>
      <c r="B1013" s="371" t="s">
        <v>91</v>
      </c>
      <c r="C1013" s="365" t="s">
        <v>119</v>
      </c>
      <c r="D1013" s="378" t="s">
        <v>120</v>
      </c>
      <c r="E1013" s="365" t="str">
        <f>+'Merluza común Industrial'!C53</f>
        <v xml:space="preserve">licitacion  Diciembre </v>
      </c>
      <c r="F1013" s="368" t="s">
        <v>103</v>
      </c>
      <c r="G1013" s="371" t="s">
        <v>98</v>
      </c>
      <c r="H1013" s="374">
        <f>+'Merluza común Industrial'!E54</f>
        <v>279.53300000000002</v>
      </c>
      <c r="I1013" s="374">
        <f>+'Merluza común Industrial'!F54</f>
        <v>0</v>
      </c>
      <c r="J1013" s="374">
        <f>+'Merluza común Industrial'!G54</f>
        <v>1118.133</v>
      </c>
      <c r="K1013" s="374">
        <f>+'Merluza común Industrial'!H54</f>
        <v>0</v>
      </c>
      <c r="L1013" s="374">
        <f>+'Merluza común Industrial'!I54</f>
        <v>1118.133</v>
      </c>
      <c r="M1013" s="374">
        <f>+'Merluza común Industrial'!J54</f>
        <v>0</v>
      </c>
      <c r="N1013" s="349" t="s">
        <v>262</v>
      </c>
      <c r="O1013" s="504">
        <f>Resumen_año!$C$5</f>
        <v>43868</v>
      </c>
      <c r="P1013" s="365">
        <v>2019</v>
      </c>
    </row>
    <row r="1014" spans="1:16" ht="15.75" customHeight="1">
      <c r="A1014" s="371" t="s">
        <v>90</v>
      </c>
      <c r="B1014" s="371" t="s">
        <v>91</v>
      </c>
      <c r="C1014" s="365" t="s">
        <v>119</v>
      </c>
      <c r="D1014" s="378" t="s">
        <v>120</v>
      </c>
      <c r="E1014" s="365" t="str">
        <f>+'Merluza común Industrial'!C53</f>
        <v xml:space="preserve">licitacion  Diciembre </v>
      </c>
      <c r="F1014" s="371" t="s">
        <v>94</v>
      </c>
      <c r="G1014" s="371" t="s">
        <v>98</v>
      </c>
      <c r="H1014" s="374">
        <f>+'Merluza común Industrial'!K53</f>
        <v>1118.133</v>
      </c>
      <c r="I1014" s="374">
        <f>+'Merluza común Industrial'!L53</f>
        <v>0</v>
      </c>
      <c r="J1014" s="374">
        <f>+'Merluza común Industrial'!M53</f>
        <v>1956.7330000000002</v>
      </c>
      <c r="K1014" s="374">
        <f>+'Merluza común Industrial'!N53</f>
        <v>0</v>
      </c>
      <c r="L1014" s="374">
        <f>+'Merluza común Industrial'!O53</f>
        <v>1956.7330000000002</v>
      </c>
      <c r="M1014" s="374">
        <f>+'Merluza común Industrial'!P53</f>
        <v>0</v>
      </c>
      <c r="N1014" s="349" t="s">
        <v>262</v>
      </c>
      <c r="O1014" s="504">
        <f>Resumen_año!$C$5</f>
        <v>43868</v>
      </c>
      <c r="P1014" s="365">
        <v>2019</v>
      </c>
    </row>
    <row r="1015" spans="1:16" ht="15.75" customHeight="1">
      <c r="A1015" s="371" t="s">
        <v>90</v>
      </c>
      <c r="B1015" s="371" t="s">
        <v>91</v>
      </c>
      <c r="C1015" s="368" t="s">
        <v>119</v>
      </c>
      <c r="D1015" s="368" t="s">
        <v>121</v>
      </c>
      <c r="E1015" s="368" t="s">
        <v>122</v>
      </c>
      <c r="F1015" s="371" t="s">
        <v>94</v>
      </c>
      <c r="G1015" s="371" t="s">
        <v>98</v>
      </c>
      <c r="H1015" s="374">
        <f>'Merluza común Industrial'!K62</f>
        <v>22362.604400000007</v>
      </c>
      <c r="I1015" s="374">
        <f>'Merluza común Industrial'!L62</f>
        <v>0</v>
      </c>
      <c r="J1015" s="374">
        <f>'Merluza común Industrial'!M62</f>
        <v>22362.604400000007</v>
      </c>
      <c r="K1015" s="374">
        <f>'Merluza común Industrial'!N62</f>
        <v>2170.761</v>
      </c>
      <c r="L1015" s="374">
        <f>'Merluza común Industrial'!O62</f>
        <v>20191.843400000009</v>
      </c>
      <c r="M1015" s="478">
        <f>'Merluza común Industrial'!P62</f>
        <v>9.7071028095457396E-2</v>
      </c>
      <c r="N1015" s="348" t="s">
        <v>262</v>
      </c>
      <c r="O1015" s="504">
        <f>Resumen_año!$C$5</f>
        <v>43868</v>
      </c>
      <c r="P1015" s="365">
        <v>2019</v>
      </c>
    </row>
  </sheetData>
  <pageMargins left="0.7" right="0.7" top="0.75" bottom="0.75" header="0.3" footer="0.3"/>
  <pageSetup paperSize="1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34" t="s">
        <v>166</v>
      </c>
      <c r="H1" s="14"/>
    </row>
    <row r="2" spans="1:14">
      <c r="A2" s="35">
        <v>14760</v>
      </c>
    </row>
    <row r="3" spans="1:14">
      <c r="A3" s="33"/>
    </row>
    <row r="4" spans="1:14" ht="24">
      <c r="B4" s="29" t="s">
        <v>163</v>
      </c>
      <c r="C4" s="30" t="s">
        <v>164</v>
      </c>
      <c r="D4" s="31"/>
      <c r="E4" s="803" t="s">
        <v>170</v>
      </c>
      <c r="F4" s="803"/>
      <c r="G4" s="28" t="s">
        <v>165</v>
      </c>
      <c r="H4" s="16" t="s">
        <v>167</v>
      </c>
      <c r="J4" s="14"/>
      <c r="N4" s="15"/>
    </row>
    <row r="5" spans="1:14">
      <c r="B5" s="36" t="s">
        <v>132</v>
      </c>
      <c r="C5" s="39">
        <v>91584000</v>
      </c>
      <c r="D5" s="38">
        <v>0</v>
      </c>
      <c r="E5" s="17" t="s">
        <v>168</v>
      </c>
      <c r="F5" s="17" t="s">
        <v>173</v>
      </c>
      <c r="G5" s="17">
        <v>8.4811999999999995E-3</v>
      </c>
      <c r="H5" s="17">
        <f>G5*$A$2</f>
        <v>125.18251199999999</v>
      </c>
      <c r="I5" t="s">
        <v>179</v>
      </c>
    </row>
    <row r="6" spans="1:14">
      <c r="B6" s="24"/>
      <c r="C6" s="18"/>
      <c r="D6" s="20"/>
      <c r="E6" s="17"/>
      <c r="F6" s="17"/>
      <c r="G6" s="17"/>
      <c r="H6" s="17"/>
    </row>
    <row r="7" spans="1:14">
      <c r="B7" s="24"/>
      <c r="C7" s="18"/>
      <c r="D7" s="20"/>
      <c r="E7" s="17"/>
      <c r="F7" s="17"/>
      <c r="G7" s="17"/>
      <c r="H7" s="17"/>
    </row>
    <row r="8" spans="1:14">
      <c r="B8" s="24"/>
      <c r="C8" s="18"/>
      <c r="D8" s="20"/>
      <c r="E8" s="17"/>
      <c r="F8" s="17"/>
      <c r="G8" s="2"/>
      <c r="H8" s="17"/>
    </row>
    <row r="9" spans="1:14">
      <c r="B9" s="24"/>
      <c r="C9" s="18"/>
      <c r="D9" s="20"/>
      <c r="E9" s="17"/>
      <c r="F9" s="17"/>
      <c r="G9" s="17"/>
      <c r="H9" s="17"/>
    </row>
    <row r="10" spans="1:14">
      <c r="B10" s="25"/>
      <c r="C10" s="21"/>
      <c r="D10" s="23"/>
      <c r="E10" s="17"/>
      <c r="F10" s="17"/>
      <c r="G10" s="17"/>
      <c r="H10" s="17"/>
    </row>
    <row r="11" spans="1:14">
      <c r="B11" s="805" t="s">
        <v>131</v>
      </c>
      <c r="C11" s="805"/>
      <c r="D11" s="805"/>
      <c r="E11" s="805"/>
      <c r="F11" s="805"/>
      <c r="G11" s="27">
        <f>SUM(G5:G10)</f>
        <v>8.4811999999999995E-3</v>
      </c>
      <c r="H11" s="27">
        <f>SUM(H5:H10)</f>
        <v>125.18251199999999</v>
      </c>
    </row>
    <row r="12" spans="1:14">
      <c r="B12" s="14"/>
      <c r="C12" s="14"/>
      <c r="D12" s="14"/>
      <c r="E12" s="14"/>
      <c r="F12" s="14"/>
      <c r="G12" s="14"/>
    </row>
    <row r="13" spans="1:14">
      <c r="B13" s="14"/>
      <c r="C13" s="14"/>
      <c r="D13" s="14"/>
      <c r="E13" s="14"/>
      <c r="F13" s="14"/>
      <c r="G13" s="14"/>
    </row>
    <row r="14" spans="1:14">
      <c r="B14" s="14"/>
      <c r="C14" s="14"/>
      <c r="D14" s="14"/>
      <c r="E14" s="14"/>
      <c r="F14" s="14"/>
      <c r="G14" s="14"/>
    </row>
    <row r="15" spans="1:14">
      <c r="B15" s="14"/>
      <c r="C15" s="14"/>
      <c r="D15" s="14"/>
      <c r="E15" s="14"/>
      <c r="F15" s="14"/>
      <c r="G15" s="14"/>
    </row>
    <row r="16" spans="1:14" ht="24">
      <c r="B16" s="29" t="s">
        <v>163</v>
      </c>
      <c r="C16" s="30" t="s">
        <v>164</v>
      </c>
      <c r="D16" s="31"/>
      <c r="E16" s="803" t="s">
        <v>170</v>
      </c>
      <c r="F16" s="803"/>
      <c r="G16" s="28" t="s">
        <v>165</v>
      </c>
      <c r="H16" s="16" t="s">
        <v>167</v>
      </c>
    </row>
    <row r="17" spans="2:9">
      <c r="B17" s="36" t="s">
        <v>133</v>
      </c>
      <c r="C17" s="37">
        <v>76014281</v>
      </c>
      <c r="D17" s="38">
        <v>6</v>
      </c>
      <c r="E17" s="17" t="s">
        <v>168</v>
      </c>
      <c r="F17" s="17" t="s">
        <v>171</v>
      </c>
      <c r="G17" s="17">
        <v>7.47E-5</v>
      </c>
      <c r="H17" s="17">
        <f>G17*$A$2</f>
        <v>1.1025719999999999</v>
      </c>
      <c r="I17" t="s">
        <v>179</v>
      </c>
    </row>
    <row r="18" spans="2:9">
      <c r="B18" s="24"/>
      <c r="C18" s="19"/>
      <c r="D18" s="20"/>
      <c r="E18" s="17" t="s">
        <v>169</v>
      </c>
      <c r="F18" s="17" t="s">
        <v>172</v>
      </c>
      <c r="G18" s="17">
        <v>2.3E-3</v>
      </c>
      <c r="H18" s="17">
        <f>G18*A2</f>
        <v>33.948</v>
      </c>
      <c r="I18" s="14" t="s">
        <v>179</v>
      </c>
    </row>
    <row r="19" spans="2:9">
      <c r="B19" s="24"/>
      <c r="C19" s="19"/>
      <c r="D19" s="20"/>
      <c r="E19" s="17"/>
      <c r="F19" s="17"/>
      <c r="G19" s="17"/>
      <c r="H19" s="17"/>
      <c r="I19" s="14"/>
    </row>
    <row r="20" spans="2:9">
      <c r="B20" s="24"/>
      <c r="C20" s="19"/>
      <c r="D20" s="20"/>
      <c r="E20" s="17"/>
      <c r="F20" s="17"/>
      <c r="G20" s="17"/>
      <c r="H20" s="17"/>
      <c r="I20" s="14"/>
    </row>
    <row r="21" spans="2:9">
      <c r="B21" s="24"/>
      <c r="C21" s="19"/>
      <c r="D21" s="20"/>
      <c r="E21" s="17"/>
      <c r="F21" s="17"/>
      <c r="G21" s="17"/>
      <c r="H21" s="17"/>
      <c r="I21" s="14"/>
    </row>
    <row r="22" spans="2:9">
      <c r="B22" s="24"/>
      <c r="C22" s="19"/>
      <c r="D22" s="20"/>
      <c r="E22" s="17"/>
      <c r="F22" s="17"/>
      <c r="G22" s="17"/>
      <c r="H22" s="17"/>
      <c r="I22" s="14"/>
    </row>
    <row r="23" spans="2:9">
      <c r="B23" s="25"/>
      <c r="C23" s="22"/>
      <c r="D23" s="23"/>
      <c r="E23" s="17"/>
      <c r="F23" s="17"/>
      <c r="G23" s="17"/>
      <c r="H23" s="17"/>
      <c r="I23" s="14"/>
    </row>
    <row r="24" spans="2:9">
      <c r="B24" s="805" t="s">
        <v>131</v>
      </c>
      <c r="C24" s="805"/>
      <c r="D24" s="805"/>
      <c r="E24" s="805"/>
      <c r="F24" s="805"/>
      <c r="G24" s="27">
        <f>SUM(G17:G23)</f>
        <v>2.3747E-3</v>
      </c>
      <c r="H24" s="27">
        <f>SUM(H17:H23)</f>
        <v>35.050572000000003</v>
      </c>
      <c r="I24" s="14"/>
    </row>
    <row r="25" spans="2:9">
      <c r="B25" s="14"/>
      <c r="C25" s="14"/>
      <c r="D25" s="14"/>
      <c r="E25" s="14"/>
      <c r="F25" s="14"/>
      <c r="G25" s="14"/>
      <c r="H25" s="14"/>
    </row>
    <row r="26" spans="2:9">
      <c r="B26" s="14"/>
      <c r="C26" s="14"/>
      <c r="D26" s="14"/>
      <c r="E26" s="14"/>
      <c r="F26" s="26"/>
      <c r="G26" s="14"/>
      <c r="H26" s="14"/>
    </row>
    <row r="27" spans="2:9">
      <c r="B27" s="14"/>
      <c r="C27" s="14"/>
      <c r="D27" s="14"/>
      <c r="E27" s="14"/>
      <c r="F27" s="26"/>
      <c r="G27" s="14"/>
      <c r="H27" s="14"/>
    </row>
    <row r="28" spans="2:9" ht="24">
      <c r="B28" s="29" t="s">
        <v>163</v>
      </c>
      <c r="C28" s="30" t="s">
        <v>164</v>
      </c>
      <c r="D28" s="31"/>
      <c r="E28" s="803" t="s">
        <v>170</v>
      </c>
      <c r="F28" s="803"/>
      <c r="G28" s="28" t="s">
        <v>165</v>
      </c>
      <c r="H28" s="16" t="s">
        <v>167</v>
      </c>
    </row>
    <row r="29" spans="2:9">
      <c r="B29" s="36" t="s">
        <v>134</v>
      </c>
      <c r="C29" s="44">
        <v>76189335</v>
      </c>
      <c r="D29" s="44">
        <v>1</v>
      </c>
      <c r="E29" s="17" t="s">
        <v>168</v>
      </c>
      <c r="F29" s="40" t="s">
        <v>174</v>
      </c>
      <c r="G29" s="41">
        <v>6.6588000000000003E-3</v>
      </c>
      <c r="H29" s="40">
        <f>G29*$A$2</f>
        <v>98.283888000000005</v>
      </c>
      <c r="I29" t="s">
        <v>179</v>
      </c>
    </row>
    <row r="30" spans="2:9">
      <c r="B30" s="24"/>
      <c r="C30" s="14"/>
      <c r="D30" s="14"/>
      <c r="E30" s="17" t="s">
        <v>178</v>
      </c>
      <c r="F30" s="40" t="s">
        <v>177</v>
      </c>
      <c r="G30" s="40">
        <v>-3.0000000000000001E-5</v>
      </c>
      <c r="H30" s="40">
        <f>G30*$A$2</f>
        <v>-0.44280000000000003</v>
      </c>
      <c r="I30" t="s">
        <v>179</v>
      </c>
    </row>
    <row r="31" spans="2:9">
      <c r="B31" s="24"/>
      <c r="C31" s="14"/>
      <c r="D31" s="14"/>
      <c r="E31" s="17" t="s">
        <v>168</v>
      </c>
      <c r="F31" s="40" t="s">
        <v>175</v>
      </c>
      <c r="G31" s="40">
        <v>6.6287999999999998E-3</v>
      </c>
      <c r="H31" s="40">
        <f>G31*$A$2</f>
        <v>97.841087999999999</v>
      </c>
      <c r="I31" t="s">
        <v>179</v>
      </c>
    </row>
    <row r="32" spans="2:9">
      <c r="B32" s="42"/>
      <c r="E32" s="17" t="s">
        <v>169</v>
      </c>
      <c r="F32" s="40" t="s">
        <v>176</v>
      </c>
      <c r="G32" s="40">
        <v>1.7503E-3</v>
      </c>
      <c r="H32" s="40">
        <f>G32*$A$2</f>
        <v>25.834427999999999</v>
      </c>
      <c r="I32" t="s">
        <v>179</v>
      </c>
    </row>
    <row r="33" spans="2:9">
      <c r="B33" s="42"/>
      <c r="E33" s="2"/>
      <c r="F33" s="2"/>
      <c r="G33" s="17"/>
      <c r="H33" s="17"/>
    </row>
    <row r="34" spans="2:9">
      <c r="B34" s="42"/>
      <c r="E34" s="2"/>
      <c r="F34" s="2"/>
      <c r="G34" s="2"/>
      <c r="H34" s="2"/>
    </row>
    <row r="35" spans="2:9">
      <c r="B35" s="42"/>
      <c r="E35" s="2"/>
      <c r="F35" s="2"/>
      <c r="G35" s="2"/>
      <c r="H35" s="2"/>
    </row>
    <row r="36" spans="2:9">
      <c r="B36" s="43"/>
      <c r="E36" s="2"/>
      <c r="F36" s="2"/>
      <c r="G36" s="2"/>
      <c r="H36" s="2"/>
    </row>
    <row r="37" spans="2:9">
      <c r="B37" s="805" t="s">
        <v>131</v>
      </c>
      <c r="C37" s="805"/>
      <c r="D37" s="805"/>
      <c r="E37" s="805"/>
      <c r="F37" s="805"/>
      <c r="G37" s="27">
        <f>G29+G30+G32</f>
        <v>8.3791000000000004E-3</v>
      </c>
      <c r="H37" s="27">
        <f>H29+H30+H32</f>
        <v>123.675516</v>
      </c>
    </row>
    <row r="40" spans="2:9" ht="24">
      <c r="B40" s="32" t="s">
        <v>163</v>
      </c>
      <c r="C40" s="30" t="s">
        <v>164</v>
      </c>
      <c r="D40" s="31"/>
      <c r="E40" s="803" t="s">
        <v>170</v>
      </c>
      <c r="F40" s="803"/>
      <c r="G40" s="28" t="s">
        <v>165</v>
      </c>
      <c r="H40" s="16" t="s">
        <v>167</v>
      </c>
    </row>
    <row r="41" spans="2:9">
      <c r="B41" s="36" t="s">
        <v>135</v>
      </c>
      <c r="C41" s="44">
        <v>5226590</v>
      </c>
      <c r="D41" s="44">
        <v>8</v>
      </c>
      <c r="E41" s="17" t="s">
        <v>168</v>
      </c>
      <c r="F41" s="17" t="s">
        <v>180</v>
      </c>
      <c r="G41" s="40">
        <v>8.4489000000000005E-3</v>
      </c>
      <c r="H41" s="40">
        <f>G41*$A$2</f>
        <v>124.705764</v>
      </c>
      <c r="I41" t="s">
        <v>179</v>
      </c>
    </row>
    <row r="42" spans="2:9">
      <c r="B42" s="42"/>
      <c r="E42" s="17" t="s">
        <v>169</v>
      </c>
      <c r="F42" s="17" t="s">
        <v>183</v>
      </c>
      <c r="G42" s="40">
        <v>1.033E-4</v>
      </c>
      <c r="H42" s="40">
        <f>G42*$A$2</f>
        <v>1.524708</v>
      </c>
      <c r="I42" t="s">
        <v>179</v>
      </c>
    </row>
    <row r="43" spans="2:9">
      <c r="B43" s="42"/>
      <c r="E43" s="17" t="s">
        <v>181</v>
      </c>
      <c r="F43" s="17" t="s">
        <v>182</v>
      </c>
      <c r="G43" s="40">
        <v>-2.0029999999999999E-4</v>
      </c>
      <c r="H43" s="40">
        <f>G43*$A$2</f>
        <v>-2.9564279999999998</v>
      </c>
      <c r="I43" t="s">
        <v>179</v>
      </c>
    </row>
    <row r="44" spans="2:9">
      <c r="B44" s="42"/>
      <c r="E44" s="17"/>
      <c r="F44" s="17"/>
      <c r="G44" s="40"/>
      <c r="H44" s="40"/>
    </row>
    <row r="45" spans="2:9">
      <c r="B45" s="42"/>
      <c r="E45" s="17"/>
      <c r="F45" s="17"/>
      <c r="G45" s="40"/>
      <c r="H45" s="40"/>
    </row>
    <row r="46" spans="2:9">
      <c r="B46" s="43"/>
      <c r="E46" s="17"/>
      <c r="F46" s="17"/>
      <c r="G46" s="40"/>
      <c r="H46" s="40"/>
    </row>
    <row r="47" spans="2:9">
      <c r="B47" s="805" t="s">
        <v>131</v>
      </c>
      <c r="C47" s="805"/>
      <c r="D47" s="805"/>
      <c r="E47" s="805"/>
      <c r="F47" s="805"/>
      <c r="G47" s="27">
        <f>SUM(G41:G46)</f>
        <v>8.3519000000000006E-3</v>
      </c>
      <c r="H47" s="27">
        <f>SUM(H41:H46)</f>
        <v>123.274044</v>
      </c>
    </row>
    <row r="48" spans="2:9">
      <c r="E48" s="14"/>
    </row>
    <row r="49" spans="2:12">
      <c r="E49" s="14"/>
    </row>
    <row r="50" spans="2:12" ht="24">
      <c r="B50" s="32" t="s">
        <v>163</v>
      </c>
      <c r="C50" s="30" t="s">
        <v>164</v>
      </c>
      <c r="D50" s="31"/>
      <c r="E50" s="803" t="s">
        <v>170</v>
      </c>
      <c r="F50" s="803"/>
      <c r="G50" s="28" t="s">
        <v>165</v>
      </c>
      <c r="H50" s="16" t="s">
        <v>167</v>
      </c>
      <c r="I50">
        <v>1.0000000000000001E-5</v>
      </c>
    </row>
    <row r="51" spans="2:12">
      <c r="B51" s="36" t="s">
        <v>136</v>
      </c>
      <c r="C51" s="44">
        <v>76346240</v>
      </c>
      <c r="D51" s="44">
        <v>4</v>
      </c>
      <c r="E51" s="17" t="s">
        <v>168</v>
      </c>
      <c r="F51" s="17" t="s">
        <v>184</v>
      </c>
      <c r="G51" s="40">
        <v>1.05576E-2</v>
      </c>
      <c r="H51" s="40">
        <f t="shared" ref="H51:H56" si="0">G51*$A$2</f>
        <v>155.83017599999999</v>
      </c>
    </row>
    <row r="52" spans="2:12">
      <c r="B52" s="42"/>
      <c r="E52" s="17" t="s">
        <v>181</v>
      </c>
      <c r="F52" s="17" t="s">
        <v>191</v>
      </c>
      <c r="G52" s="40">
        <f>-I50*30</f>
        <v>-3.0000000000000003E-4</v>
      </c>
      <c r="H52" s="40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190</v>
      </c>
    </row>
    <row r="53" spans="2:12">
      <c r="B53" s="42"/>
      <c r="E53" s="17" t="s">
        <v>181</v>
      </c>
      <c r="F53" s="17" t="s">
        <v>189</v>
      </c>
      <c r="G53" s="40">
        <f>-I50*8</f>
        <v>-8.0000000000000007E-5</v>
      </c>
      <c r="H53" s="40">
        <f t="shared" si="0"/>
        <v>-1.1808000000000001</v>
      </c>
      <c r="I53">
        <v>1.01773E-2</v>
      </c>
      <c r="J53">
        <f>I53*$A$2</f>
        <v>150.216948</v>
      </c>
      <c r="K53" s="45">
        <f>I52-I53</f>
        <v>8.0099999999999616E-5</v>
      </c>
      <c r="L53" t="s">
        <v>188</v>
      </c>
    </row>
    <row r="54" spans="2:12">
      <c r="B54" s="42"/>
      <c r="E54" s="17" t="s">
        <v>169</v>
      </c>
      <c r="F54" s="17" t="s">
        <v>185</v>
      </c>
      <c r="G54" s="40">
        <v>1.3550299999999999E-2</v>
      </c>
      <c r="H54" s="40">
        <f t="shared" si="0"/>
        <v>200.00242799999998</v>
      </c>
    </row>
    <row r="55" spans="2:12">
      <c r="B55" s="42"/>
      <c r="E55" s="17" t="s">
        <v>169</v>
      </c>
      <c r="F55" s="17" t="s">
        <v>220</v>
      </c>
      <c r="G55" s="40">
        <v>6.9709000000000004E-3</v>
      </c>
      <c r="H55" s="40">
        <f t="shared" si="0"/>
        <v>102.890484</v>
      </c>
    </row>
    <row r="56" spans="2:12">
      <c r="B56" s="42"/>
      <c r="E56" s="17" t="s">
        <v>187</v>
      </c>
      <c r="F56" s="17" t="s">
        <v>186</v>
      </c>
      <c r="G56" s="40">
        <v>-1.3550299999999999E-2</v>
      </c>
      <c r="H56" s="40">
        <f t="shared" si="0"/>
        <v>-200.00242799999998</v>
      </c>
    </row>
    <row r="57" spans="2:12">
      <c r="B57" s="42"/>
      <c r="E57" s="17"/>
      <c r="G57" s="40"/>
      <c r="H57" s="40"/>
    </row>
    <row r="58" spans="2:12">
      <c r="B58" s="43"/>
      <c r="E58" s="17"/>
      <c r="F58" s="17"/>
      <c r="G58" s="40"/>
      <c r="H58" s="40"/>
    </row>
    <row r="59" spans="2:12">
      <c r="B59" s="805" t="s">
        <v>131</v>
      </c>
      <c r="C59" s="805"/>
      <c r="D59" s="805"/>
      <c r="E59" s="805"/>
      <c r="F59" s="805"/>
      <c r="G59" s="66">
        <f>SUM(G51:G58)</f>
        <v>1.7148499999999997E-2</v>
      </c>
      <c r="H59" s="66">
        <f>SUM(H51:H58)</f>
        <v>253.11186000000001</v>
      </c>
    </row>
    <row r="60" spans="2:12">
      <c r="E60" s="14"/>
      <c r="F60" s="14"/>
      <c r="G60" s="14">
        <f>SUM(G51:G55)</f>
        <v>3.0698799999999998E-2</v>
      </c>
      <c r="H60" s="14">
        <f>SUM(H51:H55)</f>
        <v>453.11428799999999</v>
      </c>
    </row>
    <row r="61" spans="2:12">
      <c r="E61" s="14"/>
      <c r="F61" s="14"/>
      <c r="G61" s="14"/>
    </row>
    <row r="62" spans="2:12">
      <c r="E62" s="14"/>
      <c r="F62" s="14"/>
      <c r="G62" s="14"/>
    </row>
    <row r="63" spans="2:12">
      <c r="E63" s="14"/>
      <c r="F63" s="14"/>
      <c r="G63" s="14"/>
    </row>
    <row r="64" spans="2:12" ht="24">
      <c r="B64" s="32" t="s">
        <v>163</v>
      </c>
      <c r="C64" s="30" t="s">
        <v>164</v>
      </c>
      <c r="D64" s="31"/>
      <c r="E64" s="803" t="s">
        <v>170</v>
      </c>
      <c r="F64" s="803"/>
      <c r="G64" s="32" t="s">
        <v>165</v>
      </c>
      <c r="H64" s="16" t="s">
        <v>167</v>
      </c>
    </row>
    <row r="65" spans="2:8">
      <c r="B65" s="36" t="s">
        <v>137</v>
      </c>
      <c r="C65" s="39">
        <v>77318350</v>
      </c>
      <c r="D65" s="38">
        <v>3</v>
      </c>
      <c r="E65" s="17" t="s">
        <v>168</v>
      </c>
      <c r="F65" s="17" t="s">
        <v>221</v>
      </c>
      <c r="G65" s="40">
        <v>1.72724E-2</v>
      </c>
      <c r="H65" s="40">
        <f>G65*A2</f>
        <v>254.94062400000001</v>
      </c>
    </row>
    <row r="66" spans="2:8">
      <c r="B66" s="24"/>
      <c r="C66" s="18"/>
      <c r="D66" s="20"/>
      <c r="E66" s="17"/>
      <c r="F66" s="17"/>
      <c r="G66" s="40"/>
      <c r="H66" s="40"/>
    </row>
    <row r="67" spans="2:8">
      <c r="B67" s="24"/>
      <c r="C67" s="18"/>
      <c r="D67" s="20"/>
      <c r="E67" s="17"/>
      <c r="F67" s="17"/>
      <c r="G67" s="40"/>
      <c r="H67" s="40"/>
    </row>
    <row r="68" spans="2:8">
      <c r="B68" s="24"/>
      <c r="C68" s="18"/>
      <c r="D68" s="20"/>
      <c r="E68" s="17"/>
      <c r="F68" s="17"/>
      <c r="G68" s="40"/>
      <c r="H68" s="40"/>
    </row>
    <row r="69" spans="2:8">
      <c r="B69" s="24"/>
      <c r="C69" s="18"/>
      <c r="D69" s="20"/>
      <c r="E69" s="17"/>
      <c r="F69" s="17"/>
      <c r="G69" s="40"/>
      <c r="H69" s="40"/>
    </row>
    <row r="70" spans="2:8">
      <c r="B70" s="25"/>
      <c r="C70" s="21"/>
      <c r="D70" s="23"/>
      <c r="E70" s="17"/>
      <c r="F70" s="17"/>
      <c r="G70" s="40"/>
      <c r="H70" s="40"/>
    </row>
    <row r="71" spans="2:8">
      <c r="B71" s="805" t="s">
        <v>131</v>
      </c>
      <c r="C71" s="805"/>
      <c r="D71" s="805"/>
      <c r="E71" s="805"/>
      <c r="F71" s="805"/>
      <c r="G71" s="66">
        <f>SUM(G65:G70)</f>
        <v>1.72724E-2</v>
      </c>
      <c r="H71" s="66">
        <f>SUM(H65:H70)</f>
        <v>254.94062400000001</v>
      </c>
    </row>
    <row r="72" spans="2:8">
      <c r="B72" s="14"/>
      <c r="C72" s="14"/>
      <c r="D72" s="14"/>
      <c r="E72" s="14"/>
      <c r="F72" s="14"/>
      <c r="G72" s="14"/>
    </row>
    <row r="73" spans="2:8">
      <c r="B73" s="14"/>
      <c r="C73" s="14"/>
      <c r="D73" s="14"/>
      <c r="E73" s="14"/>
      <c r="F73" s="14"/>
      <c r="G73" s="14"/>
    </row>
    <row r="74" spans="2:8">
      <c r="B74" s="14"/>
      <c r="C74" s="14"/>
      <c r="D74" s="14"/>
      <c r="E74" s="14"/>
      <c r="F74" s="14"/>
      <c r="G74" s="14"/>
    </row>
    <row r="75" spans="2:8">
      <c r="B75" s="14"/>
      <c r="C75" s="14"/>
      <c r="D75" s="14"/>
      <c r="E75" s="14"/>
      <c r="F75" s="14"/>
      <c r="G75" s="14"/>
    </row>
    <row r="76" spans="2:8" ht="24">
      <c r="B76" s="32" t="s">
        <v>163</v>
      </c>
      <c r="C76" s="30" t="s">
        <v>164</v>
      </c>
      <c r="D76" s="31"/>
      <c r="E76" s="803" t="s">
        <v>170</v>
      </c>
      <c r="F76" s="803"/>
      <c r="G76" s="32" t="s">
        <v>165</v>
      </c>
      <c r="H76" s="16" t="s">
        <v>167</v>
      </c>
    </row>
    <row r="77" spans="2:8">
      <c r="B77" s="36" t="s">
        <v>117</v>
      </c>
      <c r="C77" s="44">
        <v>6322197</v>
      </c>
      <c r="D77" s="44" t="s">
        <v>138</v>
      </c>
      <c r="E77" s="17" t="s">
        <v>168</v>
      </c>
      <c r="F77" s="40" t="s">
        <v>222</v>
      </c>
      <c r="G77" s="40">
        <v>2.95681E-2</v>
      </c>
      <c r="H77" s="40">
        <f>G77*A2</f>
        <v>436.42515600000002</v>
      </c>
    </row>
    <row r="78" spans="2:8">
      <c r="B78" s="24"/>
      <c r="C78" s="14"/>
      <c r="D78" s="14"/>
      <c r="E78" s="17"/>
      <c r="F78" s="40"/>
      <c r="G78" s="17"/>
      <c r="H78" s="2"/>
    </row>
    <row r="79" spans="2:8">
      <c r="B79" s="24"/>
      <c r="C79" s="14"/>
      <c r="D79" s="14"/>
      <c r="E79" s="17"/>
      <c r="F79" s="17"/>
      <c r="G79" s="17"/>
      <c r="H79" s="2"/>
    </row>
    <row r="80" spans="2:8">
      <c r="B80" s="24"/>
      <c r="C80" s="14"/>
      <c r="D80" s="14"/>
      <c r="E80" s="17"/>
      <c r="F80" s="17"/>
      <c r="G80" s="17"/>
      <c r="H80" s="2"/>
    </row>
    <row r="81" spans="2:13">
      <c r="B81" s="24"/>
      <c r="C81" s="14"/>
      <c r="D81" s="14"/>
      <c r="E81" s="17"/>
      <c r="F81" s="17"/>
      <c r="G81" s="17"/>
      <c r="H81" s="2"/>
    </row>
    <row r="82" spans="2:13">
      <c r="B82" s="24"/>
      <c r="C82" s="14"/>
      <c r="D82" s="14"/>
      <c r="E82" s="17"/>
      <c r="F82" s="17"/>
      <c r="G82" s="17"/>
      <c r="H82" s="2"/>
    </row>
    <row r="83" spans="2:13">
      <c r="B83" s="25"/>
      <c r="C83" s="14"/>
      <c r="D83" s="14"/>
      <c r="E83" s="17"/>
      <c r="F83" s="17"/>
      <c r="G83" s="17"/>
      <c r="H83" s="2"/>
    </row>
    <row r="84" spans="2:13">
      <c r="B84" s="805" t="s">
        <v>131</v>
      </c>
      <c r="C84" s="805"/>
      <c r="D84" s="805"/>
      <c r="E84" s="805"/>
      <c r="F84" s="805"/>
      <c r="G84" s="66">
        <f>SUM(G77:G83)</f>
        <v>2.95681E-2</v>
      </c>
      <c r="H84" s="66">
        <f>SUM(H77:H83)</f>
        <v>436.42515600000002</v>
      </c>
    </row>
    <row r="85" spans="2:13">
      <c r="B85" s="14"/>
      <c r="C85" s="14"/>
      <c r="D85" s="14"/>
      <c r="E85" s="14"/>
      <c r="F85" s="14"/>
      <c r="G85" s="14"/>
      <c r="I85">
        <v>76.478999999999999</v>
      </c>
    </row>
    <row r="86" spans="2:13">
      <c r="B86" s="14"/>
      <c r="C86" s="14"/>
      <c r="D86" s="14"/>
      <c r="E86" s="14"/>
      <c r="F86" s="14"/>
      <c r="G86" s="14"/>
      <c r="I86" s="2" t="s">
        <v>237</v>
      </c>
      <c r="J86" s="2" t="s">
        <v>238</v>
      </c>
      <c r="K86" s="69" t="s">
        <v>235</v>
      </c>
      <c r="L86" s="69" t="s">
        <v>236</v>
      </c>
    </row>
    <row r="87" spans="2:13" ht="24">
      <c r="B87" s="32" t="s">
        <v>163</v>
      </c>
      <c r="C87" s="30" t="s">
        <v>164</v>
      </c>
      <c r="D87" s="31"/>
      <c r="E87" s="803" t="s">
        <v>170</v>
      </c>
      <c r="F87" s="803"/>
      <c r="G87" s="32" t="s">
        <v>165</v>
      </c>
      <c r="H87" s="70" t="s">
        <v>167</v>
      </c>
      <c r="I87" s="2">
        <v>1.0000000000000001E-5</v>
      </c>
      <c r="J87" s="2">
        <v>1.5999999999999999E-5</v>
      </c>
      <c r="K87" s="43"/>
      <c r="L87" s="43"/>
    </row>
    <row r="88" spans="2:13">
      <c r="B88" s="14" t="s">
        <v>139</v>
      </c>
      <c r="C88" s="14">
        <v>96962720</v>
      </c>
      <c r="D88" s="14">
        <v>5</v>
      </c>
      <c r="E88" s="17" t="s">
        <v>168</v>
      </c>
      <c r="F88" s="40" t="s">
        <v>223</v>
      </c>
      <c r="G88" s="40">
        <v>0.17089589999999999</v>
      </c>
      <c r="H88" s="40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14"/>
      <c r="C89" s="14"/>
      <c r="D89" s="14"/>
      <c r="E89" s="73" t="s">
        <v>181</v>
      </c>
      <c r="F89" s="73" t="s">
        <v>231</v>
      </c>
      <c r="G89" s="73">
        <v>-7.3849999999999999E-2</v>
      </c>
      <c r="H89" s="74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14"/>
      <c r="C90" s="14"/>
      <c r="D90" s="14"/>
      <c r="E90" s="17" t="s">
        <v>169</v>
      </c>
      <c r="F90" s="17" t="s">
        <v>234</v>
      </c>
      <c r="G90" s="17">
        <v>0</v>
      </c>
      <c r="H90" s="40">
        <f t="shared" si="1"/>
        <v>0</v>
      </c>
      <c r="I90" s="71">
        <v>1625</v>
      </c>
      <c r="J90">
        <v>0</v>
      </c>
      <c r="K90" s="71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14"/>
      <c r="C91" s="14"/>
      <c r="D91" s="14"/>
      <c r="E91" s="17" t="s">
        <v>169</v>
      </c>
      <c r="F91" s="17" t="s">
        <v>224</v>
      </c>
      <c r="G91" s="17">
        <v>5.1713999999999996E-3</v>
      </c>
      <c r="H91" s="40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14"/>
      <c r="C92" s="14"/>
      <c r="D92" s="14"/>
      <c r="E92" s="17" t="s">
        <v>226</v>
      </c>
      <c r="F92" s="17" t="s">
        <v>225</v>
      </c>
      <c r="G92" s="17">
        <v>-5.1713999999999996E-3</v>
      </c>
      <c r="H92" s="40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14"/>
      <c r="C93" s="14"/>
      <c r="D93" s="14"/>
      <c r="E93" s="17" t="s">
        <v>228</v>
      </c>
      <c r="F93" s="17" t="s">
        <v>227</v>
      </c>
      <c r="G93" s="17">
        <v>5.1713999999999996E-3</v>
      </c>
      <c r="H93" s="40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14"/>
      <c r="C94" s="14"/>
      <c r="D94" s="14"/>
      <c r="E94" s="17" t="s">
        <v>230</v>
      </c>
      <c r="F94" s="17" t="s">
        <v>229</v>
      </c>
      <c r="G94" s="67" t="s">
        <v>24</v>
      </c>
      <c r="H94" s="68" t="s">
        <v>24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14"/>
      <c r="C95" s="14"/>
      <c r="D95" s="14"/>
      <c r="E95" s="17" t="s">
        <v>181</v>
      </c>
      <c r="F95" s="17" t="s">
        <v>232</v>
      </c>
      <c r="G95" s="17">
        <v>-0.1053169</v>
      </c>
      <c r="H95" s="40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14"/>
      <c r="C96" s="14"/>
      <c r="D96" s="14"/>
      <c r="E96" s="17" t="s">
        <v>181</v>
      </c>
      <c r="F96" s="17" t="s">
        <v>233</v>
      </c>
      <c r="G96" s="17">
        <v>-7.9705000000000002E-3</v>
      </c>
      <c r="H96" s="40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14"/>
      <c r="C97" s="14"/>
      <c r="D97" s="14"/>
      <c r="E97" s="17" t="s">
        <v>240</v>
      </c>
      <c r="F97" s="17" t="s">
        <v>239</v>
      </c>
      <c r="G97" s="17">
        <v>8.2799999999999992E-3</v>
      </c>
      <c r="H97" s="40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14"/>
      <c r="C98" s="14"/>
      <c r="D98" s="14"/>
      <c r="E98" s="17"/>
      <c r="F98" s="17"/>
      <c r="G98" s="17"/>
      <c r="H98" s="40"/>
    </row>
    <row r="99" spans="2:16">
      <c r="B99" s="14"/>
      <c r="C99" s="14"/>
      <c r="D99" s="14"/>
      <c r="F99" s="14"/>
      <c r="G99" s="14">
        <f>SUM(G88:G98)</f>
        <v>-2.7901000000000228E-3</v>
      </c>
      <c r="H99" s="14">
        <f>SUM(H88:H98)</f>
        <v>-41.181876000000244</v>
      </c>
    </row>
    <row r="100" spans="2:16">
      <c r="B100" s="14"/>
      <c r="C100" s="14"/>
      <c r="D100" s="14"/>
      <c r="E100" s="14"/>
      <c r="F100" s="14" t="s">
        <v>241</v>
      </c>
    </row>
    <row r="101" spans="2:16">
      <c r="B101" s="14"/>
      <c r="C101" s="14"/>
      <c r="D101" s="14"/>
      <c r="E101" s="14"/>
      <c r="F101" s="14"/>
      <c r="G101" s="14"/>
    </row>
    <row r="102" spans="2:16">
      <c r="B102" s="14"/>
      <c r="C102" s="14"/>
      <c r="D102" s="14"/>
      <c r="E102" s="14"/>
      <c r="F102" s="14"/>
      <c r="G102" s="14"/>
    </row>
    <row r="103" spans="2:16">
      <c r="B103" s="14"/>
      <c r="C103" s="14"/>
      <c r="D103" s="14"/>
      <c r="E103" s="14"/>
      <c r="F103" s="14"/>
      <c r="G103" s="14"/>
    </row>
    <row r="104" spans="2:16">
      <c r="B104" s="14"/>
      <c r="C104" s="14"/>
      <c r="D104" s="14"/>
      <c r="E104" s="14"/>
      <c r="F104" s="14"/>
      <c r="G104" s="14"/>
    </row>
    <row r="105" spans="2:16">
      <c r="B105" s="14"/>
      <c r="C105" s="14"/>
      <c r="D105" s="14"/>
      <c r="E105" s="14"/>
      <c r="F105" s="14"/>
      <c r="G105" s="14"/>
      <c r="J105" s="77" t="s">
        <v>237</v>
      </c>
      <c r="K105" s="77" t="s">
        <v>238</v>
      </c>
      <c r="L105" s="78" t="s">
        <v>235</v>
      </c>
      <c r="M105" s="80" t="s">
        <v>236</v>
      </c>
      <c r="N105" s="806" t="s">
        <v>243</v>
      </c>
      <c r="O105" s="807"/>
      <c r="P105" s="808"/>
    </row>
    <row r="106" spans="2:16" ht="24">
      <c r="B106" s="72" t="s">
        <v>163</v>
      </c>
      <c r="C106" s="30" t="s">
        <v>164</v>
      </c>
      <c r="D106" s="31"/>
      <c r="E106" s="803" t="s">
        <v>170</v>
      </c>
      <c r="F106" s="803"/>
      <c r="G106" s="72" t="s">
        <v>165</v>
      </c>
      <c r="H106" s="16" t="s">
        <v>167</v>
      </c>
      <c r="I106" s="82"/>
      <c r="J106" s="69">
        <v>1.0000000000000001E-5</v>
      </c>
      <c r="K106" s="69"/>
      <c r="L106" s="42"/>
      <c r="M106" s="79"/>
      <c r="N106" s="809" t="s">
        <v>237</v>
      </c>
      <c r="O106" s="809"/>
      <c r="P106" s="3" t="s">
        <v>238</v>
      </c>
    </row>
    <row r="107" spans="2:16">
      <c r="B107" s="27" t="s">
        <v>140</v>
      </c>
      <c r="C107" s="75">
        <v>5583535</v>
      </c>
      <c r="D107" s="76">
        <v>7</v>
      </c>
      <c r="E107" s="17" t="s">
        <v>168</v>
      </c>
      <c r="F107" s="2" t="s">
        <v>242</v>
      </c>
      <c r="G107" s="17">
        <v>1.7503E-3</v>
      </c>
      <c r="H107" s="17">
        <f>G107*A2</f>
        <v>25.834427999999999</v>
      </c>
      <c r="I107" s="17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43">
        <v>85957</v>
      </c>
      <c r="O107" s="43">
        <v>96131</v>
      </c>
      <c r="P107" s="2" t="s">
        <v>24</v>
      </c>
    </row>
    <row r="108" spans="2:16">
      <c r="B108" s="805" t="s">
        <v>131</v>
      </c>
      <c r="C108" s="805"/>
      <c r="D108" s="805"/>
      <c r="E108" s="805"/>
      <c r="F108" s="805"/>
      <c r="G108" s="66">
        <f>SUM(G107)</f>
        <v>1.7503E-3</v>
      </c>
      <c r="H108" s="66">
        <f>SUM(H107)</f>
        <v>25.834427999999999</v>
      </c>
      <c r="I108" s="85"/>
    </row>
    <row r="109" spans="2:16">
      <c r="B109" s="14"/>
      <c r="C109" s="14"/>
      <c r="D109" s="14"/>
      <c r="E109" s="14"/>
      <c r="F109" s="14"/>
      <c r="G109" s="14"/>
    </row>
    <row r="110" spans="2:16">
      <c r="B110" s="14"/>
      <c r="C110" s="14"/>
      <c r="D110" s="14"/>
      <c r="E110" s="14"/>
      <c r="F110" s="14"/>
      <c r="G110" s="14"/>
    </row>
    <row r="111" spans="2:16">
      <c r="B111" s="14"/>
      <c r="C111" s="14"/>
      <c r="D111" s="14"/>
      <c r="E111" s="14"/>
      <c r="F111" s="14"/>
      <c r="G111" s="14"/>
      <c r="J111" s="77" t="s">
        <v>237</v>
      </c>
      <c r="K111" s="77" t="s">
        <v>238</v>
      </c>
      <c r="L111" s="78" t="s">
        <v>235</v>
      </c>
      <c r="M111" s="78" t="s">
        <v>236</v>
      </c>
      <c r="N111" s="806" t="s">
        <v>243</v>
      </c>
      <c r="O111" s="807"/>
      <c r="P111" s="808"/>
    </row>
    <row r="112" spans="2:16" ht="24">
      <c r="B112" s="72" t="s">
        <v>163</v>
      </c>
      <c r="C112" s="30" t="s">
        <v>164</v>
      </c>
      <c r="D112" s="31"/>
      <c r="E112" s="804" t="s">
        <v>170</v>
      </c>
      <c r="F112" s="804"/>
      <c r="G112" s="81" t="s">
        <v>165</v>
      </c>
      <c r="H112" s="82" t="s">
        <v>167</v>
      </c>
      <c r="I112" s="82"/>
      <c r="J112" s="69">
        <v>1.0000000000000001E-5</v>
      </c>
      <c r="K112" s="69">
        <v>1.9000000000000001E-5</v>
      </c>
      <c r="L112" s="42"/>
      <c r="M112" s="42"/>
      <c r="N112" s="809" t="s">
        <v>237</v>
      </c>
      <c r="O112" s="809"/>
      <c r="P112" s="3" t="s">
        <v>238</v>
      </c>
    </row>
    <row r="113" spans="2:16">
      <c r="B113" s="17" t="s">
        <v>141</v>
      </c>
      <c r="C113" s="83">
        <v>96603620</v>
      </c>
      <c r="D113" s="84">
        <v>6</v>
      </c>
      <c r="E113" s="17" t="s">
        <v>168</v>
      </c>
      <c r="F113" s="17" t="s">
        <v>244</v>
      </c>
      <c r="G113" s="17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43">
        <v>86132</v>
      </c>
      <c r="O113" s="43">
        <v>86157</v>
      </c>
      <c r="P113" s="2">
        <v>86158</v>
      </c>
    </row>
    <row r="114" spans="2:16">
      <c r="B114" s="14"/>
      <c r="C114" s="14"/>
      <c r="D114" s="14"/>
      <c r="E114" s="17" t="s">
        <v>246</v>
      </c>
      <c r="F114" s="17" t="s">
        <v>245</v>
      </c>
      <c r="G114" s="17">
        <v>1.7899999999999999E-4</v>
      </c>
      <c r="H114" s="2">
        <f>G114*$A$2</f>
        <v>2.6420399999999997</v>
      </c>
      <c r="I114" s="2" t="s">
        <v>247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17" t="s">
        <v>248</v>
      </c>
      <c r="F115" s="2" t="s">
        <v>182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17" t="s">
        <v>250</v>
      </c>
      <c r="F116" s="17" t="s">
        <v>249</v>
      </c>
      <c r="G116" s="40">
        <v>2.3700000000000001E-3</v>
      </c>
      <c r="H116" s="2">
        <f>G116*$A$2</f>
        <v>34.981200000000001</v>
      </c>
      <c r="I116" s="17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14"/>
      <c r="F117" s="14"/>
      <c r="G117" s="14"/>
    </row>
    <row r="118" spans="2:16">
      <c r="E118" s="14"/>
      <c r="F118" s="14"/>
      <c r="G118" s="14"/>
    </row>
    <row r="119" spans="2:16">
      <c r="E119" s="14"/>
      <c r="F119" s="14"/>
      <c r="G119" s="14">
        <v>2.7458999999999999E-3</v>
      </c>
      <c r="H119" s="14">
        <f>G119*$A$2</f>
        <v>40.529483999999997</v>
      </c>
    </row>
    <row r="120" spans="2:16">
      <c r="E120" s="14"/>
      <c r="F120" s="14"/>
      <c r="G120" s="14"/>
    </row>
    <row r="121" spans="2:16">
      <c r="E121" s="14"/>
      <c r="F121" s="14"/>
      <c r="G121" s="14"/>
    </row>
    <row r="122" spans="2:16">
      <c r="E122" s="14"/>
      <c r="F122" s="14"/>
      <c r="G122" s="14"/>
    </row>
    <row r="123" spans="2:16">
      <c r="E123" s="14"/>
      <c r="F123" s="14"/>
      <c r="G123" s="14"/>
    </row>
    <row r="124" spans="2:16">
      <c r="E124" s="14"/>
      <c r="F124" s="14"/>
      <c r="G124" s="14"/>
    </row>
    <row r="125" spans="2:16">
      <c r="E125" s="14"/>
      <c r="F125" s="14"/>
      <c r="G125" s="14"/>
    </row>
    <row r="126" spans="2:16">
      <c r="B126" s="14" t="s">
        <v>142</v>
      </c>
      <c r="C126" s="14">
        <v>92387000</v>
      </c>
      <c r="D126" s="14">
        <v>8</v>
      </c>
      <c r="E126" s="14"/>
      <c r="F126" s="14">
        <v>6.6251500000000005E-2</v>
      </c>
      <c r="G126" s="14">
        <f t="shared" ref="G126:G141" si="5">F126*$A$2</f>
        <v>977.87214000000006</v>
      </c>
    </row>
    <row r="127" spans="2:16">
      <c r="B127" s="14" t="s">
        <v>143</v>
      </c>
      <c r="C127" s="14">
        <v>77307850</v>
      </c>
      <c r="D127" s="14">
        <v>5</v>
      </c>
      <c r="E127" s="14"/>
      <c r="F127" s="14">
        <v>1.6967300000000001E-2</v>
      </c>
      <c r="G127" s="14">
        <f t="shared" si="5"/>
        <v>250.43734800000001</v>
      </c>
    </row>
    <row r="128" spans="2:16">
      <c r="B128" s="14" t="s">
        <v>144</v>
      </c>
      <c r="C128" s="14">
        <v>76000200</v>
      </c>
      <c r="D128" s="14">
        <v>3</v>
      </c>
      <c r="E128" s="14"/>
      <c r="F128" s="14">
        <v>5.3163000000000004E-3</v>
      </c>
      <c r="G128" s="14">
        <f t="shared" si="5"/>
        <v>78.468588000000011</v>
      </c>
    </row>
    <row r="129" spans="2:10">
      <c r="B129" s="14" t="s">
        <v>145</v>
      </c>
      <c r="C129" s="14">
        <v>96929960</v>
      </c>
      <c r="D129" s="14">
        <v>7</v>
      </c>
      <c r="E129" s="14"/>
      <c r="F129" s="14">
        <v>1.2242100000000001E-2</v>
      </c>
      <c r="G129" s="14">
        <f t="shared" si="5"/>
        <v>180.69339600000001</v>
      </c>
    </row>
    <row r="130" spans="2:10">
      <c r="B130" s="14" t="s">
        <v>146</v>
      </c>
      <c r="C130" s="14">
        <v>96808510</v>
      </c>
      <c r="D130" s="14">
        <v>7</v>
      </c>
      <c r="E130" s="14"/>
      <c r="F130" s="14">
        <v>5.7010000000000003E-4</v>
      </c>
      <c r="G130" s="14">
        <f t="shared" si="5"/>
        <v>8.414676</v>
      </c>
    </row>
    <row r="131" spans="2:10">
      <c r="B131" s="14" t="s">
        <v>147</v>
      </c>
      <c r="C131" s="14">
        <v>96542880</v>
      </c>
      <c r="D131" s="14">
        <v>1</v>
      </c>
      <c r="E131" s="14"/>
      <c r="F131" s="14">
        <v>4.0000000000000003E-5</v>
      </c>
      <c r="G131" s="14">
        <f t="shared" si="5"/>
        <v>0.59040000000000004</v>
      </c>
    </row>
    <row r="132" spans="2:10">
      <c r="B132" s="14" t="s">
        <v>148</v>
      </c>
      <c r="C132" s="14">
        <v>91374000</v>
      </c>
      <c r="D132" s="14">
        <v>9</v>
      </c>
      <c r="E132" s="14"/>
      <c r="F132" s="14">
        <v>3.0102000000000002E-3</v>
      </c>
      <c r="G132" s="14">
        <f t="shared" si="5"/>
        <v>44.430552000000006</v>
      </c>
    </row>
    <row r="133" spans="2:10">
      <c r="B133" s="14" t="s">
        <v>149</v>
      </c>
      <c r="C133" s="14">
        <v>99520490</v>
      </c>
      <c r="D133" s="14">
        <v>8</v>
      </c>
      <c r="E133" s="14"/>
      <c r="F133" s="14">
        <v>3.2001E-3</v>
      </c>
      <c r="G133" s="14">
        <f t="shared" si="5"/>
        <v>47.233476000000003</v>
      </c>
    </row>
    <row r="134" spans="2:10">
      <c r="B134" s="14" t="s">
        <v>150</v>
      </c>
      <c r="C134" s="14">
        <v>77333980</v>
      </c>
      <c r="D134" s="14">
        <v>5</v>
      </c>
      <c r="E134" s="14"/>
      <c r="F134" s="14">
        <v>3.0000000000000001E-5</v>
      </c>
      <c r="G134" s="14">
        <f t="shared" si="5"/>
        <v>0.44280000000000003</v>
      </c>
    </row>
    <row r="135" spans="2:10">
      <c r="B135" s="14" t="s">
        <v>151</v>
      </c>
      <c r="C135" s="14">
        <v>76299375</v>
      </c>
      <c r="D135" s="14">
        <v>9</v>
      </c>
      <c r="E135" s="14"/>
      <c r="F135" s="14">
        <v>0.78278820000000005</v>
      </c>
      <c r="G135" s="14">
        <f t="shared" si="5"/>
        <v>11553.953832000001</v>
      </c>
      <c r="H135" s="14">
        <v>2.3E-3</v>
      </c>
      <c r="J135">
        <f>H135*A2</f>
        <v>33.948</v>
      </c>
    </row>
    <row r="136" spans="2:10">
      <c r="B136" s="14" t="s">
        <v>152</v>
      </c>
      <c r="C136" s="14">
        <v>76143821</v>
      </c>
      <c r="D136" s="14">
        <v>2</v>
      </c>
      <c r="E136" s="14"/>
      <c r="F136" s="14">
        <v>1.3600000000000001E-3</v>
      </c>
      <c r="G136" s="14">
        <f t="shared" si="5"/>
        <v>20.073600000000003</v>
      </c>
    </row>
    <row r="137" spans="2:10">
      <c r="B137" s="14" t="s">
        <v>153</v>
      </c>
      <c r="C137" s="14">
        <v>76171414</v>
      </c>
      <c r="D137" s="14">
        <v>7</v>
      </c>
      <c r="E137" s="14"/>
      <c r="F137" s="14">
        <v>6.9709000000000004E-3</v>
      </c>
      <c r="G137" s="14">
        <f t="shared" si="5"/>
        <v>102.890484</v>
      </c>
    </row>
    <row r="138" spans="2:10">
      <c r="B138" s="14" t="s">
        <v>154</v>
      </c>
      <c r="C138" s="14">
        <v>6649498</v>
      </c>
      <c r="D138" s="14">
        <v>5</v>
      </c>
      <c r="E138" s="14"/>
      <c r="F138" s="14">
        <v>0</v>
      </c>
      <c r="G138" s="14">
        <f t="shared" si="5"/>
        <v>0</v>
      </c>
    </row>
    <row r="139" spans="2:10">
      <c r="B139" s="14" t="s">
        <v>155</v>
      </c>
      <c r="C139" s="14">
        <v>88912500</v>
      </c>
      <c r="D139" s="14">
        <v>4</v>
      </c>
      <c r="E139" s="14"/>
      <c r="F139" s="14">
        <v>0</v>
      </c>
      <c r="G139" s="14">
        <f t="shared" si="5"/>
        <v>0</v>
      </c>
    </row>
    <row r="140" spans="2:10">
      <c r="B140" s="14" t="s">
        <v>156</v>
      </c>
      <c r="C140" s="14">
        <v>76015307</v>
      </c>
      <c r="D140" s="14">
        <v>9</v>
      </c>
      <c r="E140" s="14"/>
      <c r="F140" s="14">
        <v>0</v>
      </c>
      <c r="G140" s="14">
        <f t="shared" si="5"/>
        <v>0</v>
      </c>
    </row>
    <row r="141" spans="2:10">
      <c r="B141" s="14" t="s">
        <v>157</v>
      </c>
      <c r="C141" s="14">
        <v>7868473</v>
      </c>
      <c r="D141" s="14">
        <v>9</v>
      </c>
      <c r="E141" s="14"/>
      <c r="F141" s="14">
        <v>0</v>
      </c>
      <c r="G141" s="14">
        <f t="shared" si="5"/>
        <v>0</v>
      </c>
    </row>
    <row r="142" spans="2:10">
      <c r="B142" s="14" t="s">
        <v>158</v>
      </c>
      <c r="C142" s="14">
        <v>84902900</v>
      </c>
      <c r="D142" s="14">
        <v>2</v>
      </c>
      <c r="E142" s="14"/>
      <c r="F142" s="14">
        <v>0</v>
      </c>
      <c r="G142" s="14">
        <v>0</v>
      </c>
    </row>
    <row r="143" spans="2:10">
      <c r="B143" s="14" t="s">
        <v>159</v>
      </c>
      <c r="C143" s="14">
        <v>80860400</v>
      </c>
      <c r="D143" s="14">
        <v>0</v>
      </c>
      <c r="E143" s="14"/>
      <c r="F143" s="14">
        <v>0</v>
      </c>
      <c r="G143" s="14">
        <v>0</v>
      </c>
    </row>
    <row r="144" spans="2:10">
      <c r="B144" s="14" t="s">
        <v>160</v>
      </c>
      <c r="C144" s="14">
        <v>77295860</v>
      </c>
      <c r="D144" s="14">
        <v>9</v>
      </c>
      <c r="E144" s="14"/>
      <c r="F144" s="14">
        <v>0</v>
      </c>
      <c r="G144" s="14">
        <v>0</v>
      </c>
    </row>
    <row r="145" spans="2:7">
      <c r="B145" s="14" t="s">
        <v>161</v>
      </c>
      <c r="C145" s="14">
        <v>76596549</v>
      </c>
      <c r="D145" s="14">
        <v>7</v>
      </c>
      <c r="E145" s="14"/>
      <c r="F145" s="14">
        <v>0</v>
      </c>
      <c r="G145" s="14">
        <v>0</v>
      </c>
    </row>
    <row r="146" spans="2:7">
      <c r="B146" s="14" t="s">
        <v>162</v>
      </c>
      <c r="C146" s="14">
        <v>10273896</v>
      </c>
      <c r="D146" s="14">
        <v>9</v>
      </c>
      <c r="E146" s="14"/>
      <c r="F146" s="14">
        <v>0</v>
      </c>
      <c r="G146" s="14">
        <v>0</v>
      </c>
    </row>
    <row r="154" spans="2:7" ht="25.5">
      <c r="B154" s="52" t="s">
        <v>192</v>
      </c>
      <c r="C154" s="53" t="s">
        <v>193</v>
      </c>
      <c r="D154" s="53" t="s">
        <v>194</v>
      </c>
      <c r="E154" s="56" t="s">
        <v>195</v>
      </c>
      <c r="F154" s="54" t="s">
        <v>196</v>
      </c>
    </row>
    <row r="155" spans="2:7">
      <c r="B155" s="47" t="s">
        <v>197</v>
      </c>
      <c r="C155" s="48">
        <v>8.4811999999999995E-3</v>
      </c>
      <c r="D155" s="49">
        <v>93.887</v>
      </c>
      <c r="E155" s="49">
        <v>31.295999999999999</v>
      </c>
      <c r="F155" s="49">
        <v>125.18300000000001</v>
      </c>
    </row>
    <row r="156" spans="2:7">
      <c r="B156" s="47" t="s">
        <v>198</v>
      </c>
      <c r="C156" s="48">
        <v>7.47E-5</v>
      </c>
      <c r="D156" s="49">
        <v>0.82699999999999996</v>
      </c>
      <c r="E156" s="49">
        <v>0.27600000000000002</v>
      </c>
      <c r="F156" s="49">
        <v>1.103</v>
      </c>
    </row>
    <row r="157" spans="2:7">
      <c r="B157" s="47" t="s">
        <v>199</v>
      </c>
      <c r="C157" s="48">
        <v>8.3791000000000004E-3</v>
      </c>
      <c r="D157" s="49">
        <v>92.757000000000005</v>
      </c>
      <c r="E157" s="49">
        <v>30.919</v>
      </c>
      <c r="F157" s="49">
        <v>123.676</v>
      </c>
    </row>
    <row r="158" spans="2:7">
      <c r="B158" s="58" t="s">
        <v>200</v>
      </c>
      <c r="C158" s="59">
        <v>6.9709000000000004E-3</v>
      </c>
      <c r="D158" s="60">
        <v>77.168000000000006</v>
      </c>
      <c r="E158" s="60">
        <v>25.722999999999999</v>
      </c>
      <c r="F158" s="61">
        <v>102.89</v>
      </c>
    </row>
    <row r="159" spans="2:7">
      <c r="B159" s="47" t="s">
        <v>201</v>
      </c>
      <c r="C159" s="48">
        <v>8.0099999999999995E-5</v>
      </c>
      <c r="D159" s="49">
        <v>0.88700000000000001</v>
      </c>
      <c r="E159" s="49">
        <v>0.29599999999999999</v>
      </c>
      <c r="F159" s="49">
        <v>1.1819999999999999</v>
      </c>
    </row>
    <row r="160" spans="2:7">
      <c r="B160" s="47" t="s">
        <v>202</v>
      </c>
      <c r="C160" s="48">
        <v>1.3600000000000001E-3</v>
      </c>
      <c r="D160" s="49">
        <v>15.055</v>
      </c>
      <c r="E160" s="49">
        <v>5.0179999999999998</v>
      </c>
      <c r="F160" s="49">
        <v>20.074000000000002</v>
      </c>
    </row>
    <row r="161" spans="2:7">
      <c r="B161" s="47" t="s">
        <v>203</v>
      </c>
      <c r="C161" s="48">
        <v>0.58079139999999996</v>
      </c>
      <c r="D161" s="51">
        <v>6429.3609999999999</v>
      </c>
      <c r="E161" s="55">
        <v>2143.12</v>
      </c>
      <c r="F161" s="51">
        <v>8572.4809999999998</v>
      </c>
    </row>
    <row r="162" spans="2:7">
      <c r="B162" s="47" t="s">
        <v>204</v>
      </c>
      <c r="C162" s="48">
        <v>8.3519000000000006E-3</v>
      </c>
      <c r="D162" s="49">
        <v>92.456000000000003</v>
      </c>
      <c r="E162" s="49">
        <v>30.818999999999999</v>
      </c>
      <c r="F162" s="49">
        <v>123.274</v>
      </c>
    </row>
    <row r="163" spans="2:7">
      <c r="B163" s="47" t="s">
        <v>205</v>
      </c>
      <c r="C163" s="48">
        <v>5.7010000000000003E-4</v>
      </c>
      <c r="D163" s="49">
        <v>6.3109999999999999</v>
      </c>
      <c r="E163" s="49">
        <v>2.1040000000000001</v>
      </c>
      <c r="F163" s="49">
        <v>8.4149999999999991</v>
      </c>
    </row>
    <row r="164" spans="2:7">
      <c r="B164" s="62" t="s">
        <v>206</v>
      </c>
      <c r="C164" s="63">
        <v>1.01773E-2</v>
      </c>
      <c r="D164" s="64">
        <v>112.663</v>
      </c>
      <c r="E164" s="64">
        <v>37.554000000000002</v>
      </c>
      <c r="F164" s="64">
        <v>150.21700000000001</v>
      </c>
    </row>
    <row r="165" spans="2:7">
      <c r="B165" s="62" t="s">
        <v>206</v>
      </c>
      <c r="C165" s="63">
        <v>1.3550299999999999E-2</v>
      </c>
      <c r="D165" s="64">
        <v>150.00200000000001</v>
      </c>
      <c r="E165" s="64">
        <v>50.000999999999998</v>
      </c>
      <c r="F165" s="64">
        <v>200.00200000000001</v>
      </c>
    </row>
    <row r="166" spans="2:7">
      <c r="B166" s="62" t="s">
        <v>206</v>
      </c>
      <c r="C166" s="63">
        <v>6.9709000000000004E-3</v>
      </c>
      <c r="D166" s="64">
        <v>77.168000000000006</v>
      </c>
      <c r="E166" s="64">
        <v>25.722999999999999</v>
      </c>
      <c r="F166" s="65">
        <v>102.89</v>
      </c>
      <c r="G166" s="46">
        <f>SUM(F164:F166)</f>
        <v>453.10900000000004</v>
      </c>
    </row>
    <row r="167" spans="2:7">
      <c r="B167" s="47" t="s">
        <v>207</v>
      </c>
      <c r="C167" s="48">
        <v>1.72724E-2</v>
      </c>
      <c r="D167" s="49">
        <v>191.20500000000001</v>
      </c>
      <c r="E167" s="49">
        <v>63.734999999999999</v>
      </c>
      <c r="F167" s="49">
        <v>254.941</v>
      </c>
    </row>
    <row r="168" spans="2:7">
      <c r="B168" s="47" t="s">
        <v>208</v>
      </c>
      <c r="C168" s="48">
        <v>2.95681E-2</v>
      </c>
      <c r="D168" s="49">
        <v>327.31900000000002</v>
      </c>
      <c r="E168" s="49">
        <v>109.10599999999999</v>
      </c>
      <c r="F168" s="49">
        <v>436.42500000000001</v>
      </c>
    </row>
    <row r="169" spans="2:7">
      <c r="B169" s="47" t="s">
        <v>209</v>
      </c>
      <c r="C169" s="48">
        <v>5.1815000000000003E-3</v>
      </c>
      <c r="D169" s="49">
        <v>57.359000000000002</v>
      </c>
      <c r="E169" s="57">
        <v>19.12</v>
      </c>
      <c r="F169" s="49">
        <v>76.478999999999999</v>
      </c>
    </row>
    <row r="170" spans="2:7">
      <c r="B170" s="47" t="s">
        <v>210</v>
      </c>
      <c r="C170" s="48">
        <v>1.7503E-3</v>
      </c>
      <c r="D170" s="49">
        <v>19.376000000000001</v>
      </c>
      <c r="E170" s="49">
        <v>6.4589999999999996</v>
      </c>
      <c r="F170" s="49">
        <v>25.834</v>
      </c>
    </row>
    <row r="171" spans="2:7">
      <c r="B171" s="47" t="s">
        <v>211</v>
      </c>
      <c r="C171" s="48">
        <v>3.7589999999999998E-4</v>
      </c>
      <c r="D171" s="49">
        <v>4.1609999999999996</v>
      </c>
      <c r="E171" s="49">
        <v>1.387</v>
      </c>
      <c r="F171" s="49">
        <v>5.548</v>
      </c>
    </row>
    <row r="172" spans="2:7">
      <c r="B172" s="47" t="s">
        <v>212</v>
      </c>
      <c r="C172" s="48">
        <v>5.2701199999999997E-2</v>
      </c>
      <c r="D172" s="49">
        <v>583.40200000000004</v>
      </c>
      <c r="E172" s="49">
        <v>194.46700000000001</v>
      </c>
      <c r="F172" s="50">
        <v>777.87</v>
      </c>
    </row>
    <row r="173" spans="2:7">
      <c r="B173" s="47" t="s">
        <v>213</v>
      </c>
      <c r="C173" s="48">
        <v>1.6967300000000001E-2</v>
      </c>
      <c r="D173" s="49">
        <v>187.828</v>
      </c>
      <c r="E173" s="49">
        <v>62.609000000000002</v>
      </c>
      <c r="F173" s="49">
        <v>250.43700000000001</v>
      </c>
    </row>
    <row r="174" spans="2:7">
      <c r="B174" s="47" t="s">
        <v>214</v>
      </c>
      <c r="C174" s="48">
        <v>5.3163000000000004E-3</v>
      </c>
      <c r="D174" s="49">
        <v>58.850999999999999</v>
      </c>
      <c r="E174" s="49">
        <v>19.617000000000001</v>
      </c>
      <c r="F174" s="49">
        <v>78.468999999999994</v>
      </c>
    </row>
    <row r="175" spans="2:7">
      <c r="B175" s="47" t="s">
        <v>215</v>
      </c>
      <c r="C175" s="48">
        <v>1.2242100000000001E-2</v>
      </c>
      <c r="D175" s="50">
        <v>135.52000000000001</v>
      </c>
      <c r="E175" s="49">
        <v>45.173000000000002</v>
      </c>
      <c r="F175" s="49">
        <v>180.69300000000001</v>
      </c>
    </row>
    <row r="176" spans="2:7">
      <c r="B176" s="47" t="s">
        <v>216</v>
      </c>
      <c r="C176" s="48">
        <v>0.21249680000000001</v>
      </c>
      <c r="D176" s="55">
        <v>2352.34</v>
      </c>
      <c r="E176" s="49">
        <v>784.11300000000006</v>
      </c>
      <c r="F176" s="51">
        <v>3136.453</v>
      </c>
    </row>
    <row r="177" spans="2:6">
      <c r="B177" s="47" t="s">
        <v>217</v>
      </c>
      <c r="C177" s="48">
        <v>3.0019999999999998E-4</v>
      </c>
      <c r="D177" s="49">
        <v>3.323</v>
      </c>
      <c r="E177" s="49">
        <v>1.1080000000000001</v>
      </c>
      <c r="F177" s="49">
        <v>4.431</v>
      </c>
    </row>
    <row r="178" spans="2:6">
      <c r="B178" s="47" t="s">
        <v>218</v>
      </c>
      <c r="C178" s="48">
        <v>3.0000000000000001E-5</v>
      </c>
      <c r="D178" s="49">
        <v>0.33200000000000002</v>
      </c>
      <c r="E178" s="49">
        <v>0.111</v>
      </c>
      <c r="F178" s="49">
        <v>0.443</v>
      </c>
    </row>
    <row r="179" spans="2:6">
      <c r="B179" s="47" t="s">
        <v>219</v>
      </c>
      <c r="C179" s="48">
        <v>4.0000000000000003E-5</v>
      </c>
      <c r="D179" s="49">
        <v>0.443</v>
      </c>
      <c r="E179" s="49">
        <v>0.14799999999999999</v>
      </c>
      <c r="F179" s="49">
        <v>0.59</v>
      </c>
    </row>
    <row r="180" spans="2:6">
      <c r="D180" s="46">
        <f t="shared" ref="D180:E180" si="6">SUM(D155:D179)</f>
        <v>11070.001000000002</v>
      </c>
      <c r="E180" s="46">
        <f t="shared" si="6"/>
        <v>3690.0020000000004</v>
      </c>
      <c r="F180" s="46">
        <f>SUM(F155:F179)</f>
        <v>14760</v>
      </c>
    </row>
  </sheetData>
  <mergeCells count="22">
    <mergeCell ref="B24:F24"/>
    <mergeCell ref="E16:F16"/>
    <mergeCell ref="E4:F4"/>
    <mergeCell ref="B11:F11"/>
    <mergeCell ref="E28:F28"/>
    <mergeCell ref="B37:F37"/>
    <mergeCell ref="E40:F40"/>
    <mergeCell ref="B47:F47"/>
    <mergeCell ref="E50:F50"/>
    <mergeCell ref="B59:F59"/>
    <mergeCell ref="E64:F64"/>
    <mergeCell ref="B71:F71"/>
    <mergeCell ref="E76:F76"/>
    <mergeCell ref="B84:F84"/>
    <mergeCell ref="E87:F87"/>
    <mergeCell ref="E106:F106"/>
    <mergeCell ref="E112:F112"/>
    <mergeCell ref="B108:F108"/>
    <mergeCell ref="N105:P105"/>
    <mergeCell ref="N106:O106"/>
    <mergeCell ref="N111:P111"/>
    <mergeCell ref="N112:O112"/>
  </mergeCells>
  <pageMargins left="0.7" right="0.7" top="0.75" bottom="0.75" header="0.3" footer="0.3"/>
  <pageSetup paperSize="1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12" bestFit="1" customWidth="1"/>
    <col min="7" max="7" width="18.28515625" bestFit="1" customWidth="1"/>
    <col min="8" max="8" width="16" bestFit="1" customWidth="1"/>
  </cols>
  <sheetData>
    <row r="4" spans="1:8" ht="56.25">
      <c r="A4" s="88" t="s">
        <v>1</v>
      </c>
      <c r="B4" s="88" t="s">
        <v>2</v>
      </c>
      <c r="C4" s="88"/>
      <c r="D4" s="88"/>
      <c r="E4" s="88" t="s">
        <v>5</v>
      </c>
      <c r="F4" s="88" t="s">
        <v>6</v>
      </c>
      <c r="G4" s="88" t="s">
        <v>7</v>
      </c>
      <c r="H4" s="88" t="s">
        <v>8</v>
      </c>
    </row>
    <row r="5" spans="1:8">
      <c r="A5" s="12"/>
      <c r="B5" s="12"/>
      <c r="C5" s="12"/>
      <c r="D5" s="12"/>
      <c r="E5" s="12"/>
      <c r="G5" s="12"/>
      <c r="H5" s="12"/>
    </row>
    <row r="6" spans="1:8" ht="23.25">
      <c r="A6" s="816" t="s">
        <v>81</v>
      </c>
      <c r="B6" s="810" t="s">
        <v>39</v>
      </c>
      <c r="C6" s="90"/>
      <c r="D6" s="90"/>
      <c r="E6" s="87" t="s">
        <v>20</v>
      </c>
      <c r="F6" s="86" t="e">
        <f>'Merluza común Artesanal'!#REF!+'Merluza común Artesanal'!G689+'Merluza común Artesanal'!G692+'Merluza común Artesanal'!G695+'Merluza común Artesanal'!G698+'Merluza común Artesanal'!G701+'Merluza común Artesanal'!G704+'Merluza común Artesanal'!G707+'Merluza común Artesanal'!G710+'Merluza común Artesanal'!G713+'Merluza común Artesanal'!G716+'Merluza común Artesanal'!G719+'Merluza común Artesanal'!G722+'Merluza común Artesanal'!G725+'Merluza común Artesanal'!G728+'Merluza común Artesanal'!G731+'Merluza común Artesanal'!G734+'Merluza común Artesanal'!G737+'Merluza común Artesanal'!G740+'Merluza común Artesanal'!G743+'Merluza común Artesanal'!G746+'Merluza común Artesanal'!G749+'Merluza común Artesanal'!G752+'Merluza común Artesanal'!G755+'Merluza común Artesanal'!G758+'Merluza común Artesanal'!G761+'Merluza común Artesanal'!G764+'Merluza común Artesanal'!G767</f>
        <v>#REF!</v>
      </c>
      <c r="G6" s="86" t="e">
        <f>'Merluza común Artesanal'!#REF!+'Merluza común Artesanal'!H689+'Merluza común Artesanal'!H692+'Merluza común Artesanal'!H695+'Merluza común Artesanal'!H698+'Merluza común Artesanal'!H701+'Merluza común Artesanal'!H704+'Merluza común Artesanal'!H707+'Merluza común Artesanal'!H710+'Merluza común Artesanal'!H713+'Merluza común Artesanal'!H716+'Merluza común Artesanal'!H719+'Merluza común Artesanal'!H722+'Merluza común Artesanal'!H725+'Merluza común Artesanal'!H728+'Merluza común Artesanal'!H731+'Merluza común Artesanal'!H734+'Merluza común Artesanal'!H737+'Merluza común Artesanal'!H740+'Merluza común Artesanal'!H743+'Merluza común Artesanal'!H746+'Merluza común Artesanal'!H749+'Merluza común Artesanal'!H752+'Merluza común Artesanal'!H755+'Merluza común Artesanal'!H758+'Merluza común Artesanal'!H761+'Merluza común Artesanal'!H764+'Merluza común Artesanal'!H767</f>
        <v>#REF!</v>
      </c>
      <c r="H6" s="86" t="e">
        <f>F6+G6</f>
        <v>#REF!</v>
      </c>
    </row>
    <row r="7" spans="1:8" ht="23.25">
      <c r="A7" s="817"/>
      <c r="B7" s="811"/>
      <c r="C7" s="91"/>
      <c r="D7" s="91"/>
      <c r="E7" s="87" t="s">
        <v>21</v>
      </c>
      <c r="F7" s="86">
        <f>'Merluza común Artesanal'!G687+'Merluza común Artesanal'!G690+'Merluza común Artesanal'!G693+'Merluza común Artesanal'!G696+'Merluza común Artesanal'!G699+'Merluza común Artesanal'!G702+'Merluza común Artesanal'!G705+'Merluza común Artesanal'!G708+'Merluza común Artesanal'!G711+'Merluza común Artesanal'!G714+'Merluza común Artesanal'!G717+'Merluza común Artesanal'!G720+'Merluza común Artesanal'!G723+'Merluza común Artesanal'!G726+'Merluza común Artesanal'!G729+'Merluza común Artesanal'!G732+'Merluza común Artesanal'!G735+'Merluza común Artesanal'!G738+'Merluza común Artesanal'!G741+'Merluza común Artesanal'!G744+'Merluza común Artesanal'!G747+'Merluza común Artesanal'!G750+'Merluza común Artesanal'!G753+'Merluza común Artesanal'!G756+'Merluza común Artesanal'!G759+'Merluza común Artesanal'!G762+'Merluza común Artesanal'!G765+'Merluza común Artesanal'!G768</f>
        <v>1032.893</v>
      </c>
      <c r="G7" s="86">
        <f>'Merluza común Artesanal'!H687+'Merluza común Artesanal'!H690+'Merluza común Artesanal'!H693+'Merluza común Artesanal'!H696+'Merluza común Artesanal'!H699+'Merluza común Artesanal'!H702+'Merluza común Artesanal'!H705+'Merluza común Artesanal'!H708+'Merluza común Artesanal'!H711+'Merluza común Artesanal'!H714+'Merluza común Artesanal'!H717+'Merluza común Artesanal'!H720+'Merluza común Artesanal'!H723+'Merluza común Artesanal'!H726+'Merluza común Artesanal'!H729+'Merluza común Artesanal'!H732+'Merluza común Artesanal'!H735+'Merluza común Artesanal'!H738+'Merluza común Artesanal'!H741+'Merluza común Artesanal'!H744+'Merluza común Artesanal'!H747+'Merluza común Artesanal'!H750+'Merluza común Artesanal'!H753+'Merluza común Artesanal'!H756+'Merluza común Artesanal'!H759+'Merluza común Artesanal'!H762+'Merluza común Artesanal'!H765+'Merluza común Artesanal'!H768</f>
        <v>0</v>
      </c>
      <c r="H7" s="86">
        <f t="shared" ref="H7:H14" si="0">F7+G7</f>
        <v>1032.893</v>
      </c>
    </row>
    <row r="8" spans="1:8" ht="23.25">
      <c r="A8" s="817"/>
      <c r="B8" s="812"/>
      <c r="C8" s="92"/>
      <c r="D8" s="92"/>
      <c r="E8" s="87" t="s">
        <v>22</v>
      </c>
      <c r="F8" s="86">
        <f>'Merluza común Artesanal'!G688+'Merluza común Artesanal'!G691+'Merluza común Artesanal'!G694+'Merluza común Artesanal'!G697+'Merluza común Artesanal'!G700+'Merluza común Artesanal'!G703+'Merluza común Artesanal'!G706+'Merluza común Artesanal'!G709+'Merluza común Artesanal'!G712+'Merluza común Artesanal'!G715+'Merluza común Artesanal'!G718+'Merluza común Artesanal'!G721+'Merluza común Artesanal'!G724+'Merluza común Artesanal'!G727+'Merluza común Artesanal'!G730+'Merluza común Artesanal'!G733+'Merluza común Artesanal'!G736+'Merluza común Artesanal'!G739+'Merluza común Artesanal'!G742+'Merluza común Artesanal'!G745+'Merluza común Artesanal'!G748+'Merluza común Artesanal'!G751+'Merluza común Artesanal'!G754+'Merluza común Artesanal'!G757+'Merluza común Artesanal'!G760+'Merluza común Artesanal'!G763+'Merluza común Artesanal'!G766+'Merluza común Artesanal'!G769</f>
        <v>1253.5140000000001</v>
      </c>
      <c r="G8" s="86">
        <f>'Merluza común Artesanal'!H688+'Merluza común Artesanal'!H691+'Merluza común Artesanal'!H694+'Merluza común Artesanal'!H697+'Merluza común Artesanal'!H700+'Merluza común Artesanal'!H703+'Merluza común Artesanal'!H706+'Merluza común Artesanal'!H709+'Merluza común Artesanal'!H712+'Merluza común Artesanal'!H715+'Merluza común Artesanal'!H718+'Merluza común Artesanal'!H721+'Merluza común Artesanal'!H724+'Merluza común Artesanal'!H727+'Merluza común Artesanal'!H730+'Merluza común Artesanal'!H733+'Merluza común Artesanal'!H736+'Merluza común Artesanal'!H739+'Merluza común Artesanal'!H742+'Merluza común Artesanal'!H745+'Merluza común Artesanal'!H748+'Merluza común Artesanal'!H751+'Merluza común Artesanal'!H754+'Merluza común Artesanal'!H757+'Merluza común Artesanal'!H760+'Merluza común Artesanal'!H763+'Merluza común Artesanal'!H766+'Merluza común Artesanal'!H769</f>
        <v>0</v>
      </c>
      <c r="H8" s="86">
        <f t="shared" si="0"/>
        <v>1253.5140000000001</v>
      </c>
    </row>
    <row r="9" spans="1:8" ht="23.25">
      <c r="A9" s="817"/>
      <c r="B9" s="810" t="s">
        <v>23</v>
      </c>
      <c r="C9" s="90"/>
      <c r="D9" s="90"/>
      <c r="E9" s="87" t="s">
        <v>20</v>
      </c>
      <c r="F9" s="86">
        <f>'Merluza común Artesanal'!G773+'Merluza común Artesanal'!G776+'Merluza común Artesanal'!G779+'Merluza común Artesanal'!G782+'Merluza común Artesanal'!G785+'Merluza común Artesanal'!G788+'Merluza común Artesanal'!G791+'Merluza común Artesanal'!G794+'Merluza común Artesanal'!G797+'Merluza común Artesanal'!G800+'Merluza común Artesanal'!G803+'Merluza común Artesanal'!G806+'Merluza común Artesanal'!G809+'Merluza común Artesanal'!G812+'Merluza común Artesanal'!G815+'Merluza común Artesanal'!G818+'Merluza común Artesanal'!G821+'Merluza común Artesanal'!G827</f>
        <v>124.16100000000002</v>
      </c>
      <c r="G9" s="86">
        <f>'Merluza común Artesanal'!H773+'Merluza común Artesanal'!H776+'Merluza común Artesanal'!H779+'Merluza común Artesanal'!H782+'Merluza común Artesanal'!H785+'Merluza común Artesanal'!H788+'Merluza común Artesanal'!H791+'Merluza común Artesanal'!H794+'Merluza común Artesanal'!H797+'Merluza común Artesanal'!H800+'Merluza común Artesanal'!H803+'Merluza común Artesanal'!H806+'Merluza común Artesanal'!H809+'Merluza común Artesanal'!H812+'Merluza común Artesanal'!H815+'Merluza común Artesanal'!H818+'Merluza común Artesanal'!H821+'Merluza común Artesanal'!H827</f>
        <v>0</v>
      </c>
      <c r="H9" s="86">
        <f t="shared" si="0"/>
        <v>124.16100000000002</v>
      </c>
    </row>
    <row r="10" spans="1:8" ht="23.25">
      <c r="A10" s="817"/>
      <c r="B10" s="811"/>
      <c r="C10" s="91"/>
      <c r="D10" s="91"/>
      <c r="E10" s="87" t="s">
        <v>21</v>
      </c>
      <c r="F10" s="86">
        <f>'Merluza común Artesanal'!G774+'Merluza común Artesanal'!G777+'Merluza común Artesanal'!G780+'Merluza común Artesanal'!G783+'Merluza común Artesanal'!G786+'Merluza común Artesanal'!G789+'Merluza común Artesanal'!G792+'Merluza común Artesanal'!G795+'Merluza común Artesanal'!G798+'Merluza común Artesanal'!G801+'Merluza común Artesanal'!G804+'Merluza común Artesanal'!G807+'Merluza común Artesanal'!G810+'Merluza común Artesanal'!G813+'Merluza común Artesanal'!G816+'Merluza común Artesanal'!G819+'Merluza común Artesanal'!G822+'Merluza común Artesanal'!G828</f>
        <v>581.29999999999995</v>
      </c>
      <c r="G10" s="86">
        <f>'Merluza común Artesanal'!H774+'Merluza común Artesanal'!H777+'Merluza común Artesanal'!H780+'Merluza común Artesanal'!H783+'Merluza común Artesanal'!H786+'Merluza común Artesanal'!H789+'Merluza común Artesanal'!H792+'Merluza común Artesanal'!H795+'Merluza común Artesanal'!H798+'Merluza común Artesanal'!H801+'Merluza común Artesanal'!H804+'Merluza común Artesanal'!H807+'Merluza común Artesanal'!H810+'Merluza común Artesanal'!H813+'Merluza común Artesanal'!H816+'Merluza común Artesanal'!H819+'Merluza común Artesanal'!H822+'Merluza común Artesanal'!H828</f>
        <v>0</v>
      </c>
      <c r="H10" s="86">
        <f t="shared" si="0"/>
        <v>581.29999999999995</v>
      </c>
    </row>
    <row r="11" spans="1:8" ht="23.25">
      <c r="A11" s="817"/>
      <c r="B11" s="811"/>
      <c r="C11" s="91"/>
      <c r="D11" s="91"/>
      <c r="E11" s="87" t="s">
        <v>22</v>
      </c>
      <c r="F11" s="86">
        <f>'Merluza común Artesanal'!G775+'Merluza común Artesanal'!G778+'Merluza común Artesanal'!G781+'Merluza común Artesanal'!G784+'Merluza común Artesanal'!G787+'Merluza común Artesanal'!G790+'Merluza común Artesanal'!G793+'Merluza común Artesanal'!G796+'Merluza común Artesanal'!G799+'Merluza común Artesanal'!G802+'Merluza común Artesanal'!G805+'Merluza común Artesanal'!G808+'Merluza común Artesanal'!G811+'Merluza común Artesanal'!G814+'Merluza común Artesanal'!G817+'Merluza común Artesanal'!G820+'Merluza común Artesanal'!G823+'Merluza común Artesanal'!G829</f>
        <v>705.46399999999994</v>
      </c>
      <c r="G11" s="86">
        <f>'Merluza común Artesanal'!H775+'Merluza común Artesanal'!H778+'Merluza común Artesanal'!H781+'Merluza común Artesanal'!H784+'Merluza común Artesanal'!H787+'Merluza común Artesanal'!H790+'Merluza común Artesanal'!H793+'Merluza común Artesanal'!H796+'Merluza común Artesanal'!H799+'Merluza común Artesanal'!H802+'Merluza común Artesanal'!H805+'Merluza común Artesanal'!H808+'Merluza común Artesanal'!H811+'Merluza común Artesanal'!H814+'Merluza común Artesanal'!H817+'Merluza común Artesanal'!H820+'Merluza común Artesanal'!H823+'Merluza común Artesanal'!H829</f>
        <v>0</v>
      </c>
      <c r="H11" s="86">
        <f t="shared" si="0"/>
        <v>705.46399999999994</v>
      </c>
    </row>
    <row r="12" spans="1:8" ht="23.25">
      <c r="A12" s="817"/>
      <c r="B12" s="810" t="s">
        <v>40</v>
      </c>
      <c r="C12" s="90"/>
      <c r="D12" s="90"/>
      <c r="E12" s="87" t="s">
        <v>20</v>
      </c>
      <c r="F12" s="86">
        <f>'Merluza común Artesanal'!G830+'Merluza común Artesanal'!G833+'Merluza común Artesanal'!G836+'Merluza común Artesanal'!G839</f>
        <v>38.068999999999996</v>
      </c>
      <c r="G12" s="86">
        <f>'Merluza común Artesanal'!H830+'Merluza común Artesanal'!H833+'Merluza común Artesanal'!H836+'Merluza común Artesanal'!H839</f>
        <v>0</v>
      </c>
      <c r="H12" s="86">
        <f t="shared" si="0"/>
        <v>38.068999999999996</v>
      </c>
    </row>
    <row r="13" spans="1:8" ht="23.25">
      <c r="A13" s="817"/>
      <c r="B13" s="811"/>
      <c r="C13" s="91"/>
      <c r="D13" s="91"/>
      <c r="E13" s="87" t="s">
        <v>21</v>
      </c>
      <c r="F13" s="86">
        <f>'Merluza común Artesanal'!G831+'Merluza común Artesanal'!G834+'Merluza común Artesanal'!G837+'Merluza común Artesanal'!G840</f>
        <v>178.23400000000001</v>
      </c>
      <c r="G13" s="86">
        <f>'Merluza común Artesanal'!H831+'Merluza común Artesanal'!H834+'Merluza común Artesanal'!H837+'Merluza común Artesanal'!H840</f>
        <v>0</v>
      </c>
      <c r="H13" s="86">
        <f t="shared" si="0"/>
        <v>178.23400000000001</v>
      </c>
    </row>
    <row r="14" spans="1:8" ht="23.25">
      <c r="A14" s="818"/>
      <c r="B14" s="812"/>
      <c r="C14" s="92"/>
      <c r="D14" s="92"/>
      <c r="E14" s="87" t="s">
        <v>22</v>
      </c>
      <c r="F14" s="86">
        <f>'Merluza común Artesanal'!G832+'Merluza común Artesanal'!G835+'Merluza común Artesanal'!G838+'Merluza común Artesanal'!G841</f>
        <v>216.30699999999999</v>
      </c>
      <c r="G14" s="86">
        <f>'Merluza común Artesanal'!H832+'Merluza común Artesanal'!H835+'Merluza común Artesanal'!H838+'Merluza común Artesanal'!H841</f>
        <v>0</v>
      </c>
      <c r="H14" s="86">
        <f t="shared" si="0"/>
        <v>216.30699999999999</v>
      </c>
    </row>
    <row r="17" spans="1:8" ht="15" customHeight="1">
      <c r="A17" s="813" t="s">
        <v>286</v>
      </c>
      <c r="B17" s="810" t="s">
        <v>39</v>
      </c>
      <c r="C17" s="90"/>
      <c r="D17" s="90"/>
      <c r="E17" s="87" t="s">
        <v>20</v>
      </c>
      <c r="F17" s="89" t="e">
        <f>'Merluza común Artesanal'!#REF!</f>
        <v>#REF!</v>
      </c>
      <c r="G17" s="89" t="e">
        <f>'Merluza común Artesanal'!#REF!</f>
        <v>#REF!</v>
      </c>
      <c r="H17" s="2" t="e">
        <f>F17+G17</f>
        <v>#REF!</v>
      </c>
    </row>
    <row r="18" spans="1:8" ht="15" customHeight="1">
      <c r="A18" s="814"/>
      <c r="B18" s="811"/>
      <c r="C18" s="91"/>
      <c r="D18" s="91"/>
      <c r="E18" s="87" t="s">
        <v>21</v>
      </c>
      <c r="F18" s="89" t="e">
        <f>'Merluza común Artesanal'!#REF!</f>
        <v>#REF!</v>
      </c>
      <c r="G18" s="89" t="e">
        <f>'Merluza común Artesanal'!#REF!</f>
        <v>#REF!</v>
      </c>
      <c r="H18" s="2" t="e">
        <f t="shared" ref="H18:H19" si="1">F18+G18</f>
        <v>#REF!</v>
      </c>
    </row>
    <row r="19" spans="1:8" ht="15" customHeight="1">
      <c r="A19" s="814"/>
      <c r="B19" s="812"/>
      <c r="C19" s="92"/>
      <c r="D19" s="92"/>
      <c r="E19" s="87" t="s">
        <v>22</v>
      </c>
      <c r="F19" s="89" t="e">
        <f>'Merluza común Artesanal'!#REF!</f>
        <v>#REF!</v>
      </c>
      <c r="G19" s="89" t="e">
        <f>'Merluza común Artesanal'!#REF!</f>
        <v>#REF!</v>
      </c>
      <c r="H19" s="2" t="e">
        <f t="shared" si="1"/>
        <v>#REF!</v>
      </c>
    </row>
    <row r="20" spans="1:8" ht="15" customHeight="1">
      <c r="A20" s="814"/>
      <c r="B20" s="810" t="s">
        <v>40</v>
      </c>
      <c r="C20" s="90"/>
      <c r="D20" s="90"/>
      <c r="E20" s="87" t="s">
        <v>20</v>
      </c>
      <c r="F20" s="89" t="e">
        <f>'Merluza común Artesanal'!#REF!+'Merluza común Artesanal'!#REF!+'Merluza común Artesanal'!#REF!+'Merluza común Artesanal'!#REF!+'Merluza común Artesanal'!#REF!+'Merluza común Artesanal'!#REF!+'Merluza común Artesanal'!#REF!+'Merluza común Artesanal'!G72+'Merluza común Artesanal'!#REF!+'Merluza común Artesanal'!#REF!+'Merluza común Artesanal'!G81+'Merluza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0" s="89" t="e">
        <f>'Merluza común Artesanal'!#REF!+'Merluza común Artesanal'!#REF!+'Merluza común Artesanal'!#REF!+'Merluza común Artesanal'!#REF!+'Merluza común Artesanal'!#REF!+'Merluza común Artesanal'!#REF!+'Merluza común Artesanal'!#REF!+'Merluza común Artesanal'!H72+'Merluza común Artesanal'!#REF!+'Merluza común Artesanal'!#REF!+'Merluza común Artesanal'!H81+'Merluza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0" s="89" t="e">
        <f>F20+G20</f>
        <v>#REF!</v>
      </c>
    </row>
    <row r="21" spans="1:8" ht="15" customHeight="1">
      <c r="A21" s="814"/>
      <c r="B21" s="811"/>
      <c r="C21" s="91"/>
      <c r="D21" s="91"/>
      <c r="E21" s="87" t="s">
        <v>21</v>
      </c>
      <c r="F21" s="89" t="e">
        <f>'Merluza común Artesanal'!G57+'Merluza común Artesanal'!#REF!+'Merluza común Artesanal'!#REF!+'Merluza común Artesanal'!#REF!+'Merluza común Artesanal'!#REF!+'Merluza común Artesanal'!#REF!+'Merluza común Artesanal'!#REF!+'Merluza común Artesanal'!G73+'Merluza común Artesanal'!#REF!+'Merluza común Artesanal'!#REF!+'Merluza común Artesanal'!G82+'Merluza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1" s="89" t="e">
        <f>'Merluza común Artesanal'!H57+'Merluza común Artesanal'!#REF!+'Merluza común Artesanal'!#REF!+'Merluza común Artesanal'!#REF!+'Merluza común Artesanal'!#REF!+'Merluza común Artesanal'!#REF!+'Merluza común Artesanal'!#REF!+'Merluza común Artesanal'!H73+'Merluza común Artesanal'!#REF!+'Merluza común Artesanal'!#REF!+'Merluza común Artesanal'!H82+'Merluza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1" s="89" t="e">
        <f t="shared" ref="H21:H22" si="2">F21+G21</f>
        <v>#REF!</v>
      </c>
    </row>
    <row r="22" spans="1:8" ht="15" customHeight="1">
      <c r="A22" s="815"/>
      <c r="B22" s="812"/>
      <c r="C22" s="92"/>
      <c r="D22" s="92"/>
      <c r="E22" s="87" t="s">
        <v>22</v>
      </c>
      <c r="F22" s="89" t="e">
        <f>'Merluza común Artesanal'!G59+'Merluza común Artesanal'!#REF!+'Merluza común Artesanal'!#REF!+'Merluza común Artesanal'!#REF!+'Merluza común Artesanal'!#REF!+'Merluza común Artesanal'!#REF!+'Merluza común Artesanal'!#REF!+'Merluza común Artesanal'!G74+'Merluza común Artesanal'!#REF!+'Merluza común Artesanal'!#REF!+'Merluza común Artesanal'!G83+'Merluza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G22" s="89" t="e">
        <f>'Merluza común Artesanal'!H59+'Merluza común Artesanal'!#REF!+'Merluza común Artesanal'!#REF!+'Merluza común Artesanal'!#REF!+'Merluza común Artesanal'!#REF!+'Merluza común Artesanal'!#REF!+'Merluza común Artesanal'!#REF!+'Merluza común Artesanal'!H74+'Merluza común Artesanal'!#REF!+'Merluza común Artesanal'!#REF!+'Merluza común Artesanal'!H83+'Merluza común Artesanal'!#REF!+'Merluza común Artesanal'!#REF!+'Merluza común Artesanal'!#REF!+'Merluza común Artesanal'!#REF!+'Merluza común Artesanal'!#REF!+'Merluza común Artesanal'!#REF!+'Merluza común Artesanal'!#REF!+'Merluza común Artesanal'!#REF!+'Merluza común Artesanal'!#REF!</f>
        <v>#REF!</v>
      </c>
      <c r="H22" s="89" t="e">
        <f t="shared" si="2"/>
        <v>#REF!</v>
      </c>
    </row>
    <row r="28" spans="1:8" ht="75">
      <c r="A28" s="1" t="s">
        <v>2</v>
      </c>
      <c r="B28" s="1" t="s">
        <v>290</v>
      </c>
      <c r="C28" s="88" t="s">
        <v>5</v>
      </c>
      <c r="D28" s="88" t="s">
        <v>291</v>
      </c>
      <c r="E28" s="88" t="s">
        <v>288</v>
      </c>
      <c r="F28" s="88" t="s">
        <v>289</v>
      </c>
      <c r="G28" s="88" t="s">
        <v>5</v>
      </c>
      <c r="H28" s="88" t="s">
        <v>291</v>
      </c>
    </row>
    <row r="29" spans="1:8">
      <c r="A29" s="822" t="s">
        <v>35</v>
      </c>
      <c r="B29" s="829">
        <f>D29+D34+D39</f>
        <v>241.76600000000002</v>
      </c>
      <c r="C29" s="776" t="s">
        <v>20</v>
      </c>
      <c r="D29" s="838">
        <f>H29+H32+H35+H38+H41</f>
        <v>21.275000000000002</v>
      </c>
      <c r="E29" s="819" t="s">
        <v>264</v>
      </c>
      <c r="F29" s="829">
        <f>H29+H30+H31</f>
        <v>110.83199999999999</v>
      </c>
      <c r="G29" s="87" t="s">
        <v>20</v>
      </c>
      <c r="H29" s="94">
        <v>9.7530000000000001</v>
      </c>
    </row>
    <row r="30" spans="1:8">
      <c r="A30" s="823"/>
      <c r="B30" s="830"/>
      <c r="C30" s="828"/>
      <c r="D30" s="839"/>
      <c r="E30" s="820"/>
      <c r="F30" s="830"/>
      <c r="G30" s="87" t="s">
        <v>21</v>
      </c>
      <c r="H30" s="94">
        <v>45.663000000000004</v>
      </c>
    </row>
    <row r="31" spans="1:8">
      <c r="A31" s="823"/>
      <c r="B31" s="830"/>
      <c r="C31" s="828"/>
      <c r="D31" s="839"/>
      <c r="E31" s="821"/>
      <c r="F31" s="831"/>
      <c r="G31" s="87" t="s">
        <v>22</v>
      </c>
      <c r="H31" s="94">
        <v>55.415999999999997</v>
      </c>
    </row>
    <row r="32" spans="1:8">
      <c r="A32" s="823"/>
      <c r="B32" s="830"/>
      <c r="C32" s="828"/>
      <c r="D32" s="839"/>
      <c r="E32" s="819" t="s">
        <v>263</v>
      </c>
      <c r="F32" s="829">
        <f>H32+H33+H34</f>
        <v>60.448999999999998</v>
      </c>
      <c r="G32" s="87" t="s">
        <v>20</v>
      </c>
      <c r="H32" s="94">
        <v>5.3190000000000008</v>
      </c>
    </row>
    <row r="33" spans="1:8">
      <c r="A33" s="823"/>
      <c r="B33" s="830"/>
      <c r="C33" s="777"/>
      <c r="D33" s="840"/>
      <c r="E33" s="820"/>
      <c r="F33" s="830"/>
      <c r="G33" s="87" t="s">
        <v>21</v>
      </c>
      <c r="H33" s="94">
        <v>24.905000000000001</v>
      </c>
    </row>
    <row r="34" spans="1:8">
      <c r="A34" s="823"/>
      <c r="B34" s="830"/>
      <c r="C34" s="776" t="s">
        <v>21</v>
      </c>
      <c r="D34" s="838">
        <f>H30+H33+H36+H39+H42</f>
        <v>99.608000000000018</v>
      </c>
      <c r="E34" s="821"/>
      <c r="F34" s="831"/>
      <c r="G34" s="87" t="s">
        <v>22</v>
      </c>
      <c r="H34" s="94">
        <v>30.224999999999994</v>
      </c>
    </row>
    <row r="35" spans="1:8">
      <c r="A35" s="823"/>
      <c r="B35" s="830"/>
      <c r="C35" s="828"/>
      <c r="D35" s="839"/>
      <c r="E35" s="819" t="s">
        <v>265</v>
      </c>
      <c r="F35" s="829">
        <f>H35+H36+H37</f>
        <v>20.134</v>
      </c>
      <c r="G35" s="87" t="s">
        <v>20</v>
      </c>
      <c r="H35" s="94">
        <v>1.772</v>
      </c>
    </row>
    <row r="36" spans="1:8">
      <c r="A36" s="823"/>
      <c r="B36" s="830"/>
      <c r="C36" s="828"/>
      <c r="D36" s="839"/>
      <c r="E36" s="820"/>
      <c r="F36" s="830"/>
      <c r="G36" s="87" t="s">
        <v>21</v>
      </c>
      <c r="H36" s="94">
        <v>8.2949999999999999</v>
      </c>
    </row>
    <row r="37" spans="1:8">
      <c r="A37" s="823"/>
      <c r="B37" s="830"/>
      <c r="C37" s="828"/>
      <c r="D37" s="839"/>
      <c r="E37" s="821"/>
      <c r="F37" s="831"/>
      <c r="G37" s="87" t="s">
        <v>22</v>
      </c>
      <c r="H37" s="94">
        <v>10.067</v>
      </c>
    </row>
    <row r="38" spans="1:8">
      <c r="A38" s="823"/>
      <c r="B38" s="830"/>
      <c r="C38" s="777"/>
      <c r="D38" s="840"/>
      <c r="E38" s="819" t="s">
        <v>266</v>
      </c>
      <c r="F38" s="829">
        <f>H38+H39+H40</f>
        <v>20.147999999999996</v>
      </c>
      <c r="G38" s="87" t="s">
        <v>20</v>
      </c>
      <c r="H38" s="94">
        <v>1.7730000000000001</v>
      </c>
    </row>
    <row r="39" spans="1:8">
      <c r="A39" s="823"/>
      <c r="B39" s="830"/>
      <c r="C39" s="776" t="s">
        <v>22</v>
      </c>
      <c r="D39" s="838">
        <f>H31+H34+H37+H40+H43</f>
        <v>120.883</v>
      </c>
      <c r="E39" s="820"/>
      <c r="F39" s="830"/>
      <c r="G39" s="87" t="s">
        <v>21</v>
      </c>
      <c r="H39" s="94">
        <v>8.3009999999999984</v>
      </c>
    </row>
    <row r="40" spans="1:8">
      <c r="A40" s="823"/>
      <c r="B40" s="830"/>
      <c r="C40" s="828"/>
      <c r="D40" s="839"/>
      <c r="E40" s="821"/>
      <c r="F40" s="831"/>
      <c r="G40" s="87" t="s">
        <v>22</v>
      </c>
      <c r="H40" s="94">
        <v>10.074</v>
      </c>
    </row>
    <row r="41" spans="1:8">
      <c r="A41" s="823"/>
      <c r="B41" s="830"/>
      <c r="C41" s="828"/>
      <c r="D41" s="839"/>
      <c r="E41" s="819" t="s">
        <v>267</v>
      </c>
      <c r="F41" s="829">
        <f>H41+H42+H43</f>
        <v>30.203000000000003</v>
      </c>
      <c r="G41" s="87" t="s">
        <v>20</v>
      </c>
      <c r="H41" s="94">
        <v>2.6579999999999999</v>
      </c>
    </row>
    <row r="42" spans="1:8">
      <c r="A42" s="823"/>
      <c r="B42" s="830"/>
      <c r="C42" s="828"/>
      <c r="D42" s="839"/>
      <c r="E42" s="820"/>
      <c r="F42" s="830"/>
      <c r="G42" s="87" t="s">
        <v>21</v>
      </c>
      <c r="H42" s="94">
        <v>12.444000000000001</v>
      </c>
    </row>
    <row r="43" spans="1:8">
      <c r="A43" s="824"/>
      <c r="B43" s="831"/>
      <c r="C43" s="777"/>
      <c r="D43" s="840"/>
      <c r="E43" s="821"/>
      <c r="F43" s="831"/>
      <c r="G43" s="87" t="s">
        <v>22</v>
      </c>
      <c r="H43" s="94">
        <v>15.101000000000001</v>
      </c>
    </row>
    <row r="44" spans="1:8">
      <c r="A44" s="822" t="s">
        <v>36</v>
      </c>
      <c r="B44" s="829">
        <f>D44+D51+D58</f>
        <v>1240.7380000000001</v>
      </c>
      <c r="C44" s="776" t="s">
        <v>20</v>
      </c>
      <c r="D44" s="829">
        <f>H44+H47+H50+H53+H56+H59+H62</f>
        <v>109.185</v>
      </c>
      <c r="E44" s="819" t="s">
        <v>268</v>
      </c>
      <c r="F44" s="829">
        <f>H44+H45+H46</f>
        <v>338.38799999999998</v>
      </c>
      <c r="G44" s="87" t="s">
        <v>20</v>
      </c>
      <c r="H44" s="94">
        <v>29.777999999999999</v>
      </c>
    </row>
    <row r="45" spans="1:8">
      <c r="A45" s="823"/>
      <c r="B45" s="830"/>
      <c r="C45" s="828"/>
      <c r="D45" s="830"/>
      <c r="E45" s="820"/>
      <c r="F45" s="830"/>
      <c r="G45" s="87" t="s">
        <v>21</v>
      </c>
      <c r="H45" s="94">
        <v>139.416</v>
      </c>
    </row>
    <row r="46" spans="1:8">
      <c r="A46" s="823"/>
      <c r="B46" s="830"/>
      <c r="C46" s="828"/>
      <c r="D46" s="830"/>
      <c r="E46" s="821"/>
      <c r="F46" s="831"/>
      <c r="G46" s="87" t="s">
        <v>22</v>
      </c>
      <c r="H46" s="94">
        <v>169.19399999999999</v>
      </c>
    </row>
    <row r="47" spans="1:8">
      <c r="A47" s="823"/>
      <c r="B47" s="830"/>
      <c r="C47" s="828"/>
      <c r="D47" s="830"/>
      <c r="E47" s="819" t="s">
        <v>269</v>
      </c>
      <c r="F47" s="829">
        <f>H47+H48+H49</f>
        <v>620.37199999999996</v>
      </c>
      <c r="G47" s="87" t="s">
        <v>20</v>
      </c>
      <c r="H47" s="94">
        <v>54.593000000000004</v>
      </c>
    </row>
    <row r="48" spans="1:8">
      <c r="A48" s="823"/>
      <c r="B48" s="830"/>
      <c r="C48" s="828"/>
      <c r="D48" s="830"/>
      <c r="E48" s="820"/>
      <c r="F48" s="830"/>
      <c r="G48" s="87" t="s">
        <v>21</v>
      </c>
      <c r="H48" s="94">
        <v>255.59299999999999</v>
      </c>
    </row>
    <row r="49" spans="1:8">
      <c r="A49" s="823"/>
      <c r="B49" s="830"/>
      <c r="C49" s="828"/>
      <c r="D49" s="830"/>
      <c r="E49" s="821"/>
      <c r="F49" s="831"/>
      <c r="G49" s="87" t="s">
        <v>22</v>
      </c>
      <c r="H49" s="94">
        <v>310.18599999999998</v>
      </c>
    </row>
    <row r="50" spans="1:8">
      <c r="A50" s="823"/>
      <c r="B50" s="830"/>
      <c r="C50" s="777"/>
      <c r="D50" s="831"/>
      <c r="E50" s="819" t="s">
        <v>270</v>
      </c>
      <c r="F50" s="829">
        <f>H50+H51+H52</f>
        <v>183.28700000000001</v>
      </c>
      <c r="G50" s="87" t="s">
        <v>20</v>
      </c>
      <c r="H50" s="94">
        <v>16.129000000000001</v>
      </c>
    </row>
    <row r="51" spans="1:8">
      <c r="A51" s="823"/>
      <c r="B51" s="830"/>
      <c r="C51" s="776" t="s">
        <v>21</v>
      </c>
      <c r="D51" s="829">
        <f>H45+H48+H51+H54+H57+H60+H63</f>
        <v>511.18400000000003</v>
      </c>
      <c r="E51" s="820"/>
      <c r="F51" s="830"/>
      <c r="G51" s="87" t="s">
        <v>21</v>
      </c>
      <c r="H51" s="94">
        <v>75.513999999999996</v>
      </c>
    </row>
    <row r="52" spans="1:8">
      <c r="A52" s="823"/>
      <c r="B52" s="830"/>
      <c r="C52" s="828"/>
      <c r="D52" s="830"/>
      <c r="E52" s="821"/>
      <c r="F52" s="831"/>
      <c r="G52" s="87" t="s">
        <v>22</v>
      </c>
      <c r="H52" s="94">
        <v>91.644000000000005</v>
      </c>
    </row>
    <row r="53" spans="1:8">
      <c r="A53" s="823"/>
      <c r="B53" s="830"/>
      <c r="C53" s="828"/>
      <c r="D53" s="830"/>
      <c r="E53" s="819" t="s">
        <v>274</v>
      </c>
      <c r="F53" s="829">
        <f>H53+H54+H55</f>
        <v>28.198</v>
      </c>
      <c r="G53" s="87" t="s">
        <v>20</v>
      </c>
      <c r="H53" s="94">
        <v>2.4809999999999999</v>
      </c>
    </row>
    <row r="54" spans="1:8">
      <c r="A54" s="823"/>
      <c r="B54" s="830"/>
      <c r="C54" s="828"/>
      <c r="D54" s="830"/>
      <c r="E54" s="820"/>
      <c r="F54" s="830"/>
      <c r="G54" s="87" t="s">
        <v>21</v>
      </c>
      <c r="H54" s="94">
        <v>11.618</v>
      </c>
    </row>
    <row r="55" spans="1:8">
      <c r="A55" s="823"/>
      <c r="B55" s="830"/>
      <c r="C55" s="828"/>
      <c r="D55" s="830"/>
      <c r="E55" s="821"/>
      <c r="F55" s="831"/>
      <c r="G55" s="87" t="s">
        <v>22</v>
      </c>
      <c r="H55" s="94">
        <v>14.099</v>
      </c>
    </row>
    <row r="56" spans="1:8">
      <c r="A56" s="823"/>
      <c r="B56" s="830"/>
      <c r="C56" s="828"/>
      <c r="D56" s="830"/>
      <c r="E56" s="819" t="s">
        <v>271</v>
      </c>
      <c r="F56" s="829">
        <f>H56+H57+H58</f>
        <v>14.097999999999999</v>
      </c>
      <c r="G56" s="87" t="s">
        <v>20</v>
      </c>
      <c r="H56" s="94">
        <v>1.2410000000000001</v>
      </c>
    </row>
    <row r="57" spans="1:8">
      <c r="A57" s="823"/>
      <c r="B57" s="830"/>
      <c r="C57" s="777"/>
      <c r="D57" s="831"/>
      <c r="E57" s="820"/>
      <c r="F57" s="830"/>
      <c r="G57" s="87" t="s">
        <v>21</v>
      </c>
      <c r="H57" s="94">
        <v>5.8079999999999998</v>
      </c>
    </row>
    <row r="58" spans="1:8">
      <c r="A58" s="823"/>
      <c r="B58" s="830"/>
      <c r="C58" s="776" t="s">
        <v>22</v>
      </c>
      <c r="D58" s="829">
        <f>H46+H49+H52+H55+H58+H61+H64</f>
        <v>620.36900000000003</v>
      </c>
      <c r="E58" s="821"/>
      <c r="F58" s="831"/>
      <c r="G58" s="87" t="s">
        <v>22</v>
      </c>
      <c r="H58" s="94">
        <v>7.0490000000000004</v>
      </c>
    </row>
    <row r="59" spans="1:8">
      <c r="A59" s="823"/>
      <c r="B59" s="830"/>
      <c r="C59" s="828"/>
      <c r="D59" s="830"/>
      <c r="E59" s="819" t="s">
        <v>272</v>
      </c>
      <c r="F59" s="829">
        <f>H59+H60+H61</f>
        <v>14.100000000000001</v>
      </c>
      <c r="G59" s="87" t="s">
        <v>20</v>
      </c>
      <c r="H59" s="94">
        <v>1.2410000000000001</v>
      </c>
    </row>
    <row r="60" spans="1:8">
      <c r="A60" s="823"/>
      <c r="B60" s="830"/>
      <c r="C60" s="828"/>
      <c r="D60" s="830"/>
      <c r="E60" s="820"/>
      <c r="F60" s="830"/>
      <c r="G60" s="87" t="s">
        <v>21</v>
      </c>
      <c r="H60" s="94">
        <v>5.8090000000000002</v>
      </c>
    </row>
    <row r="61" spans="1:8">
      <c r="A61" s="823"/>
      <c r="B61" s="830"/>
      <c r="C61" s="828"/>
      <c r="D61" s="830"/>
      <c r="E61" s="821"/>
      <c r="F61" s="831"/>
      <c r="G61" s="87" t="s">
        <v>22</v>
      </c>
      <c r="H61" s="94">
        <v>7.05</v>
      </c>
    </row>
    <row r="62" spans="1:8">
      <c r="A62" s="823"/>
      <c r="B62" s="830"/>
      <c r="C62" s="828"/>
      <c r="D62" s="830"/>
      <c r="E62" s="819" t="s">
        <v>273</v>
      </c>
      <c r="F62" s="829">
        <f>H62+H63+H64</f>
        <v>42.295000000000002</v>
      </c>
      <c r="G62" s="87" t="s">
        <v>20</v>
      </c>
      <c r="H62" s="94">
        <v>3.722</v>
      </c>
    </row>
    <row r="63" spans="1:8">
      <c r="A63" s="823"/>
      <c r="B63" s="830"/>
      <c r="C63" s="828"/>
      <c r="D63" s="830"/>
      <c r="E63" s="820"/>
      <c r="F63" s="830"/>
      <c r="G63" s="87" t="s">
        <v>21</v>
      </c>
      <c r="H63" s="94">
        <v>17.425999999999998</v>
      </c>
    </row>
    <row r="64" spans="1:8">
      <c r="A64" s="824"/>
      <c r="B64" s="831"/>
      <c r="C64" s="777"/>
      <c r="D64" s="831"/>
      <c r="E64" s="821"/>
      <c r="F64" s="831"/>
      <c r="G64" s="87" t="s">
        <v>22</v>
      </c>
      <c r="H64" s="94">
        <v>21.146999999999998</v>
      </c>
    </row>
    <row r="65" spans="1:8">
      <c r="A65" s="825" t="s">
        <v>37</v>
      </c>
      <c r="B65" s="832">
        <f>F65</f>
        <v>58.245000000000005</v>
      </c>
      <c r="C65" s="87" t="s">
        <v>20</v>
      </c>
      <c r="D65" s="94">
        <v>5.1260000000000003</v>
      </c>
      <c r="E65" s="776" t="s">
        <v>287</v>
      </c>
      <c r="F65" s="829">
        <f>H65+H66+H67</f>
        <v>58.245000000000005</v>
      </c>
      <c r="G65" s="87" t="s">
        <v>20</v>
      </c>
      <c r="H65" s="94">
        <v>5.1260000000000003</v>
      </c>
    </row>
    <row r="66" spans="1:8">
      <c r="A66" s="826"/>
      <c r="B66" s="833"/>
      <c r="C66" s="87" t="s">
        <v>21</v>
      </c>
      <c r="D66" s="94">
        <v>23.997</v>
      </c>
      <c r="E66" s="828"/>
      <c r="F66" s="830"/>
      <c r="G66" s="87" t="s">
        <v>21</v>
      </c>
      <c r="H66" s="94">
        <v>23.997</v>
      </c>
    </row>
    <row r="67" spans="1:8">
      <c r="A67" s="827"/>
      <c r="B67" s="834"/>
      <c r="C67" s="87" t="s">
        <v>22</v>
      </c>
      <c r="D67" s="94">
        <v>29.122</v>
      </c>
      <c r="E67" s="777"/>
      <c r="F67" s="831"/>
      <c r="G67" s="87" t="s">
        <v>22</v>
      </c>
      <c r="H67" s="94">
        <v>29.122</v>
      </c>
    </row>
    <row r="68" spans="1:8">
      <c r="A68" s="822" t="s">
        <v>40</v>
      </c>
      <c r="B68" s="829">
        <f>D68+D78+D88</f>
        <v>1198.7179999999998</v>
      </c>
      <c r="C68" s="776" t="s">
        <v>20</v>
      </c>
      <c r="D68" s="829">
        <f>H68+H71+H74+H77+H80+H83+H86+H89+H92+H95</f>
        <v>105.48700000000001</v>
      </c>
      <c r="E68" s="819" t="s">
        <v>275</v>
      </c>
      <c r="F68" s="829">
        <f>H68+H69+H70</f>
        <v>101.19200000000001</v>
      </c>
      <c r="G68" s="87" t="s">
        <v>20</v>
      </c>
      <c r="H68" s="94">
        <v>8.9049999999999994</v>
      </c>
    </row>
    <row r="69" spans="1:8">
      <c r="A69" s="823"/>
      <c r="B69" s="830"/>
      <c r="C69" s="828"/>
      <c r="D69" s="830"/>
      <c r="E69" s="820"/>
      <c r="F69" s="830"/>
      <c r="G69" s="87" t="s">
        <v>21</v>
      </c>
      <c r="H69" s="94">
        <v>41.691000000000003</v>
      </c>
    </row>
    <row r="70" spans="1:8">
      <c r="A70" s="823"/>
      <c r="B70" s="830"/>
      <c r="C70" s="828"/>
      <c r="D70" s="830"/>
      <c r="E70" s="821"/>
      <c r="F70" s="831"/>
      <c r="G70" s="87" t="s">
        <v>22</v>
      </c>
      <c r="H70" s="94">
        <v>50.595999999999997</v>
      </c>
    </row>
    <row r="71" spans="1:8">
      <c r="A71" s="823"/>
      <c r="B71" s="830"/>
      <c r="C71" s="828"/>
      <c r="D71" s="830"/>
      <c r="E71" s="819" t="s">
        <v>283</v>
      </c>
      <c r="F71" s="829">
        <f>H71+H72+H73</f>
        <v>50.532000000000004</v>
      </c>
      <c r="G71" s="87" t="s">
        <v>20</v>
      </c>
      <c r="H71" s="94">
        <v>4.4469999999999992</v>
      </c>
    </row>
    <row r="72" spans="1:8">
      <c r="A72" s="823"/>
      <c r="B72" s="830"/>
      <c r="C72" s="828"/>
      <c r="D72" s="830"/>
      <c r="E72" s="820"/>
      <c r="F72" s="830"/>
      <c r="G72" s="87" t="s">
        <v>21</v>
      </c>
      <c r="H72" s="94">
        <v>20.818999999999999</v>
      </c>
    </row>
    <row r="73" spans="1:8">
      <c r="A73" s="823"/>
      <c r="B73" s="830"/>
      <c r="C73" s="828"/>
      <c r="D73" s="830"/>
      <c r="E73" s="821"/>
      <c r="F73" s="831"/>
      <c r="G73" s="87" t="s">
        <v>22</v>
      </c>
      <c r="H73" s="94">
        <v>25.266000000000005</v>
      </c>
    </row>
    <row r="74" spans="1:8">
      <c r="A74" s="823"/>
      <c r="B74" s="830"/>
      <c r="C74" s="828"/>
      <c r="D74" s="830"/>
      <c r="E74" s="819" t="s">
        <v>276</v>
      </c>
      <c r="F74" s="829">
        <f>H74+H75+H76</f>
        <v>137.18699999999998</v>
      </c>
      <c r="G74" s="87" t="s">
        <v>20</v>
      </c>
      <c r="H74" s="94">
        <v>12.071999999999997</v>
      </c>
    </row>
    <row r="75" spans="1:8">
      <c r="A75" s="823"/>
      <c r="B75" s="830"/>
      <c r="C75" s="828"/>
      <c r="D75" s="830"/>
      <c r="E75" s="820"/>
      <c r="F75" s="830"/>
      <c r="G75" s="87" t="s">
        <v>21</v>
      </c>
      <c r="H75" s="94">
        <v>56.521000000000001</v>
      </c>
    </row>
    <row r="76" spans="1:8">
      <c r="A76" s="823"/>
      <c r="B76" s="830"/>
      <c r="C76" s="828"/>
      <c r="D76" s="830"/>
      <c r="E76" s="821"/>
      <c r="F76" s="831"/>
      <c r="G76" s="87" t="s">
        <v>22</v>
      </c>
      <c r="H76" s="94">
        <v>68.59399999999998</v>
      </c>
    </row>
    <row r="77" spans="1:8">
      <c r="A77" s="823"/>
      <c r="B77" s="830"/>
      <c r="C77" s="777"/>
      <c r="D77" s="831"/>
      <c r="E77" s="819" t="s">
        <v>284</v>
      </c>
      <c r="F77" s="829">
        <f>H77+H78+H79</f>
        <v>252.79699999999997</v>
      </c>
      <c r="G77" s="87" t="s">
        <v>20</v>
      </c>
      <c r="H77" s="94">
        <v>22.245999999999999</v>
      </c>
    </row>
    <row r="78" spans="1:8">
      <c r="A78" s="823"/>
      <c r="B78" s="830"/>
      <c r="C78" s="776" t="s">
        <v>21</v>
      </c>
      <c r="D78" s="829">
        <f>H69+H72+H75+H78+H81+H84+H87+H90+H93+H96</f>
        <v>493.87200000000007</v>
      </c>
      <c r="E78" s="820"/>
      <c r="F78" s="830"/>
      <c r="G78" s="87" t="s">
        <v>21</v>
      </c>
      <c r="H78" s="94">
        <v>104.15200000000002</v>
      </c>
    </row>
    <row r="79" spans="1:8">
      <c r="A79" s="823"/>
      <c r="B79" s="830"/>
      <c r="C79" s="828"/>
      <c r="D79" s="830"/>
      <c r="E79" s="821"/>
      <c r="F79" s="831"/>
      <c r="G79" s="87" t="s">
        <v>22</v>
      </c>
      <c r="H79" s="94">
        <v>126.39899999999997</v>
      </c>
    </row>
    <row r="80" spans="1:8">
      <c r="A80" s="823"/>
      <c r="B80" s="830"/>
      <c r="C80" s="828"/>
      <c r="D80" s="830"/>
      <c r="E80" s="819" t="s">
        <v>277</v>
      </c>
      <c r="F80" s="829">
        <f>H80+H81+H82</f>
        <v>101.056</v>
      </c>
      <c r="G80" s="87" t="s">
        <v>20</v>
      </c>
      <c r="H80" s="94">
        <v>8.8929999999999989</v>
      </c>
    </row>
    <row r="81" spans="1:8">
      <c r="A81" s="823"/>
      <c r="B81" s="830"/>
      <c r="C81" s="828"/>
      <c r="D81" s="830"/>
      <c r="E81" s="820"/>
      <c r="F81" s="830"/>
      <c r="G81" s="87" t="s">
        <v>21</v>
      </c>
      <c r="H81" s="94">
        <v>41.634999999999998</v>
      </c>
    </row>
    <row r="82" spans="1:8">
      <c r="A82" s="823"/>
      <c r="B82" s="830"/>
      <c r="C82" s="828"/>
      <c r="D82" s="830"/>
      <c r="E82" s="821"/>
      <c r="F82" s="831"/>
      <c r="G82" s="87" t="s">
        <v>22</v>
      </c>
      <c r="H82" s="94">
        <v>50.527999999999999</v>
      </c>
    </row>
    <row r="83" spans="1:8">
      <c r="A83" s="823"/>
      <c r="B83" s="830"/>
      <c r="C83" s="828"/>
      <c r="D83" s="830"/>
      <c r="E83" s="819" t="s">
        <v>278</v>
      </c>
      <c r="F83" s="829">
        <f>H83+H84+H85</f>
        <v>101.07</v>
      </c>
      <c r="G83" s="87" t="s">
        <v>20</v>
      </c>
      <c r="H83" s="94">
        <v>8.8939999999999984</v>
      </c>
    </row>
    <row r="84" spans="1:8">
      <c r="A84" s="823"/>
      <c r="B84" s="830"/>
      <c r="C84" s="828"/>
      <c r="D84" s="830"/>
      <c r="E84" s="820"/>
      <c r="F84" s="830"/>
      <c r="G84" s="87" t="s">
        <v>21</v>
      </c>
      <c r="H84" s="94">
        <v>41.640999999999991</v>
      </c>
    </row>
    <row r="85" spans="1:8">
      <c r="A85" s="823"/>
      <c r="B85" s="830"/>
      <c r="C85" s="828"/>
      <c r="D85" s="830"/>
      <c r="E85" s="821"/>
      <c r="F85" s="831"/>
      <c r="G85" s="87" t="s">
        <v>22</v>
      </c>
      <c r="H85" s="94">
        <v>50.535000000000004</v>
      </c>
    </row>
    <row r="86" spans="1:8">
      <c r="A86" s="823"/>
      <c r="B86" s="830"/>
      <c r="C86" s="828"/>
      <c r="D86" s="830"/>
      <c r="E86" s="819" t="s">
        <v>279</v>
      </c>
      <c r="F86" s="829">
        <f>H86+H87+H88</f>
        <v>288.83799999999997</v>
      </c>
      <c r="G86" s="87" t="s">
        <v>20</v>
      </c>
      <c r="H86" s="94">
        <v>25.418000000000003</v>
      </c>
    </row>
    <row r="87" spans="1:8">
      <c r="A87" s="823"/>
      <c r="B87" s="830"/>
      <c r="C87" s="777"/>
      <c r="D87" s="831"/>
      <c r="E87" s="820"/>
      <c r="F87" s="830"/>
      <c r="G87" s="87" t="s">
        <v>21</v>
      </c>
      <c r="H87" s="94">
        <v>119.00099999999998</v>
      </c>
    </row>
    <row r="88" spans="1:8">
      <c r="A88" s="823"/>
      <c r="B88" s="830"/>
      <c r="C88" s="776" t="s">
        <v>22</v>
      </c>
      <c r="D88" s="829">
        <f>H70+H73+H76+H79+H82+H85+H88+H91+H94+H97</f>
        <v>599.35899999999992</v>
      </c>
      <c r="E88" s="821"/>
      <c r="F88" s="831"/>
      <c r="G88" s="87" t="s">
        <v>22</v>
      </c>
      <c r="H88" s="94">
        <v>144.41899999999998</v>
      </c>
    </row>
    <row r="89" spans="1:8">
      <c r="A89" s="823"/>
      <c r="B89" s="830"/>
      <c r="C89" s="828"/>
      <c r="D89" s="830"/>
      <c r="E89" s="819" t="s">
        <v>280</v>
      </c>
      <c r="F89" s="829">
        <f>H89+H90+H91</f>
        <v>101.08699999999999</v>
      </c>
      <c r="G89" s="87" t="s">
        <v>20</v>
      </c>
      <c r="H89" s="94">
        <v>8.895999999999999</v>
      </c>
    </row>
    <row r="90" spans="1:8">
      <c r="A90" s="823"/>
      <c r="B90" s="830"/>
      <c r="C90" s="828"/>
      <c r="D90" s="830"/>
      <c r="E90" s="820"/>
      <c r="F90" s="830"/>
      <c r="G90" s="87" t="s">
        <v>21</v>
      </c>
      <c r="H90" s="94">
        <v>41.647999999999996</v>
      </c>
    </row>
    <row r="91" spans="1:8">
      <c r="A91" s="823"/>
      <c r="B91" s="830"/>
      <c r="C91" s="828"/>
      <c r="D91" s="830"/>
      <c r="E91" s="821"/>
      <c r="F91" s="831"/>
      <c r="G91" s="87" t="s">
        <v>22</v>
      </c>
      <c r="H91" s="94">
        <v>50.542999999999999</v>
      </c>
    </row>
    <row r="92" spans="1:8">
      <c r="A92" s="823"/>
      <c r="B92" s="830"/>
      <c r="C92" s="828"/>
      <c r="D92" s="830"/>
      <c r="E92" s="819" t="s">
        <v>281</v>
      </c>
      <c r="F92" s="829">
        <f>H92+H93+H94</f>
        <v>7.2140000000000004</v>
      </c>
      <c r="G92" s="87" t="s">
        <v>20</v>
      </c>
      <c r="H92" s="94">
        <v>0.63500000000000001</v>
      </c>
    </row>
    <row r="93" spans="1:8">
      <c r="A93" s="823"/>
      <c r="B93" s="830"/>
      <c r="C93" s="828"/>
      <c r="D93" s="830"/>
      <c r="E93" s="820"/>
      <c r="F93" s="830"/>
      <c r="G93" s="87" t="s">
        <v>21</v>
      </c>
      <c r="H93" s="94">
        <v>2.972</v>
      </c>
    </row>
    <row r="94" spans="1:8">
      <c r="A94" s="823"/>
      <c r="B94" s="830"/>
      <c r="C94" s="828"/>
      <c r="D94" s="830"/>
      <c r="E94" s="821"/>
      <c r="F94" s="831"/>
      <c r="G94" s="87" t="s">
        <v>22</v>
      </c>
      <c r="H94" s="94">
        <v>3.6070000000000002</v>
      </c>
    </row>
    <row r="95" spans="1:8">
      <c r="A95" s="823"/>
      <c r="B95" s="830"/>
      <c r="C95" s="828"/>
      <c r="D95" s="830"/>
      <c r="E95" s="819" t="s">
        <v>282</v>
      </c>
      <c r="F95" s="829">
        <f>H95+H96+H97</f>
        <v>57.745000000000005</v>
      </c>
      <c r="G95" s="87" t="s">
        <v>20</v>
      </c>
      <c r="H95" s="94">
        <v>5.0810000000000004</v>
      </c>
    </row>
    <row r="96" spans="1:8">
      <c r="A96" s="823"/>
      <c r="B96" s="830"/>
      <c r="C96" s="828"/>
      <c r="D96" s="830"/>
      <c r="E96" s="820"/>
      <c r="F96" s="830"/>
      <c r="G96" s="87" t="s">
        <v>21</v>
      </c>
      <c r="H96" s="94">
        <v>23.792000000000002</v>
      </c>
    </row>
    <row r="97" spans="1:8">
      <c r="A97" s="824"/>
      <c r="B97" s="831"/>
      <c r="C97" s="777"/>
      <c r="D97" s="831"/>
      <c r="E97" s="821"/>
      <c r="F97" s="831"/>
      <c r="G97" s="87" t="s">
        <v>22</v>
      </c>
      <c r="H97" s="94">
        <v>28.872</v>
      </c>
    </row>
    <row r="99" spans="1:8" ht="24.75" customHeight="1">
      <c r="A99" s="835" t="s">
        <v>285</v>
      </c>
      <c r="B99" s="832">
        <f>D99+D100+D101</f>
        <v>2739.4670000000001</v>
      </c>
      <c r="C99" s="87" t="s">
        <v>20</v>
      </c>
      <c r="D99" s="94">
        <f>D29+D44+D65+D68</f>
        <v>241.07300000000004</v>
      </c>
    </row>
    <row r="100" spans="1:8">
      <c r="A100" s="836"/>
      <c r="B100" s="833"/>
      <c r="C100" s="87" t="s">
        <v>21</v>
      </c>
      <c r="D100" s="94">
        <f>D34+D51+D66+D78</f>
        <v>1128.6610000000001</v>
      </c>
    </row>
    <row r="101" spans="1:8">
      <c r="A101" s="837"/>
      <c r="B101" s="834"/>
      <c r="C101" s="87" t="s">
        <v>22</v>
      </c>
      <c r="D101" s="94">
        <f>D39+D58+D67+D88</f>
        <v>1369.7329999999999</v>
      </c>
    </row>
    <row r="102" spans="1:8">
      <c r="B102" s="93"/>
      <c r="C102" s="93"/>
      <c r="D102" s="93"/>
    </row>
    <row r="103" spans="1:8">
      <c r="B103" s="93"/>
      <c r="C103" s="93"/>
      <c r="D103" s="93"/>
    </row>
    <row r="104" spans="1:8">
      <c r="B104" s="93"/>
      <c r="C104" s="93"/>
      <c r="D104" s="93"/>
    </row>
    <row r="105" spans="1:8">
      <c r="B105" s="93"/>
      <c r="C105" s="93"/>
      <c r="D105" s="93"/>
    </row>
    <row r="106" spans="1:8">
      <c r="B106" s="93"/>
      <c r="C106" s="93"/>
      <c r="D106" s="93"/>
    </row>
    <row r="107" spans="1:8">
      <c r="B107" s="93"/>
      <c r="C107" s="93"/>
      <c r="D107" s="93"/>
    </row>
    <row r="108" spans="1:8">
      <c r="B108" s="93"/>
      <c r="C108" s="93"/>
      <c r="D108" s="93"/>
    </row>
    <row r="109" spans="1:8">
      <c r="B109" s="93"/>
      <c r="C109" s="93"/>
      <c r="D109" s="93"/>
    </row>
    <row r="110" spans="1:8">
      <c r="B110" s="93"/>
      <c r="C110" s="93"/>
      <c r="D110" s="93"/>
    </row>
    <row r="111" spans="1:8">
      <c r="B111" s="93"/>
      <c r="C111" s="93"/>
      <c r="D111" s="93"/>
    </row>
    <row r="112" spans="1:8">
      <c r="B112" s="93"/>
      <c r="C112" s="93"/>
      <c r="D112" s="93"/>
    </row>
    <row r="113" spans="2:4">
      <c r="B113" s="93"/>
      <c r="C113" s="93"/>
      <c r="D113" s="93"/>
    </row>
    <row r="114" spans="2:4">
      <c r="B114" s="93"/>
      <c r="C114" s="93"/>
      <c r="D114" s="93"/>
    </row>
    <row r="115" spans="2:4">
      <c r="B115" s="93"/>
      <c r="C115" s="93"/>
      <c r="D115" s="93"/>
    </row>
  </sheetData>
  <mergeCells count="81"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F59:F61"/>
    <mergeCell ref="F62:F64"/>
    <mergeCell ref="F65:F67"/>
    <mergeCell ref="F68:F70"/>
    <mergeCell ref="F71:F73"/>
    <mergeCell ref="F44:F46"/>
    <mergeCell ref="F47:F49"/>
    <mergeCell ref="F50:F52"/>
    <mergeCell ref="F53:F55"/>
    <mergeCell ref="F56:F58"/>
    <mergeCell ref="F29:F31"/>
    <mergeCell ref="F32:F34"/>
    <mergeCell ref="F35:F37"/>
    <mergeCell ref="F38:F40"/>
    <mergeCell ref="F41:F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B17:B19"/>
    <mergeCell ref="B20:B22"/>
    <mergeCell ref="A17:A22"/>
    <mergeCell ref="A6:A14"/>
    <mergeCell ref="B6:B8"/>
    <mergeCell ref="B9:B11"/>
    <mergeCell ref="B12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Resumen_año</vt:lpstr>
      <vt:lpstr>Merluza común Artesanal</vt:lpstr>
      <vt:lpstr>Merluza común Industrial</vt:lpstr>
      <vt:lpstr>M. común FUP y P.Investigación</vt:lpstr>
      <vt:lpstr>Cesiones individuales</vt:lpstr>
      <vt:lpstr>Publicacion Web</vt:lpstr>
      <vt:lpstr>coeficientes LTP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dcterms:created xsi:type="dcterms:W3CDTF">2018-02-08T19:35:52Z</dcterms:created>
  <dcterms:modified xsi:type="dcterms:W3CDTF">2020-02-12T16:40:16Z</dcterms:modified>
</cp:coreProperties>
</file>