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.- PUBLICADOS\2019 Archivos web\27_Semana_11 jul_al_18 jul_2019\"/>
    </mc:Choice>
  </mc:AlternateContent>
  <bookViews>
    <workbookView xWindow="19320" yWindow="45" windowWidth="19020" windowHeight="11355" tabRatio="427"/>
  </bookViews>
  <sheets>
    <sheet name="Resumen_Cuota Global_Jibia " sheetId="1" r:id="rId1"/>
    <sheet name="Industrial" sheetId="3" r:id="rId2"/>
    <sheet name="Artesanal" sheetId="5" r:id="rId3"/>
  </sheets>
  <calcPr calcId="152511"/>
</workbook>
</file>

<file path=xl/calcChain.xml><?xml version="1.0" encoding="utf-8"?>
<calcChain xmlns="http://schemas.openxmlformats.org/spreadsheetml/2006/main">
  <c r="H12" i="1" l="1"/>
  <c r="K19" i="3" l="1"/>
  <c r="K7" i="3"/>
  <c r="K8" i="3"/>
  <c r="K9" i="3"/>
  <c r="K10" i="3"/>
  <c r="K11" i="3"/>
  <c r="K12" i="3"/>
  <c r="K13" i="3"/>
  <c r="K14" i="3"/>
  <c r="K15" i="3"/>
  <c r="K16" i="3"/>
  <c r="K17" i="3"/>
  <c r="K18" i="3"/>
  <c r="K6" i="3"/>
  <c r="J7" i="5"/>
  <c r="J8" i="5"/>
  <c r="J9" i="5"/>
  <c r="J10" i="5"/>
  <c r="J11" i="5"/>
  <c r="J12" i="5"/>
  <c r="J13" i="5"/>
  <c r="J14" i="5"/>
  <c r="J15" i="5"/>
  <c r="J6" i="5"/>
  <c r="I16" i="5"/>
  <c r="J19" i="3" l="1"/>
  <c r="H16" i="5" l="1"/>
  <c r="I19" i="3"/>
  <c r="D19" i="3"/>
  <c r="E19" i="3"/>
  <c r="F19" i="3"/>
  <c r="H19" i="3"/>
  <c r="D16" i="5"/>
  <c r="E16" i="5"/>
  <c r="F16" i="5"/>
  <c r="J16" i="5" s="1"/>
  <c r="G16" i="5"/>
  <c r="C16" i="5"/>
  <c r="G34" i="3"/>
  <c r="F34" i="3"/>
  <c r="K32" i="3"/>
  <c r="K34" i="3" s="1"/>
  <c r="J34" i="3"/>
  <c r="I34" i="3"/>
  <c r="H34" i="3"/>
  <c r="D40" i="1"/>
  <c r="E40" i="1"/>
  <c r="D34" i="3"/>
  <c r="G18" i="1" l="1"/>
  <c r="G19" i="1"/>
  <c r="G20" i="1"/>
  <c r="G21" i="1"/>
  <c r="G22" i="1"/>
  <c r="E26" i="1" l="1"/>
  <c r="D26" i="1"/>
  <c r="D42" i="1" l="1"/>
  <c r="D41" i="1"/>
  <c r="E41" i="1"/>
  <c r="E42" i="1"/>
  <c r="F23" i="1"/>
  <c r="H23" i="1" s="1"/>
  <c r="I23" i="1" l="1"/>
  <c r="F11" i="1" l="1"/>
  <c r="F10" i="1"/>
  <c r="F9" i="1"/>
  <c r="I9" i="1" s="1"/>
  <c r="H9" i="1" s="1"/>
  <c r="F8" i="1"/>
  <c r="H8" i="1" s="1"/>
  <c r="F7" i="1"/>
  <c r="I7" i="1" s="1"/>
  <c r="H7" i="1" s="1"/>
  <c r="H10" i="1" l="1"/>
  <c r="I10" i="1"/>
  <c r="H11" i="1"/>
  <c r="F12" i="1" s="1"/>
  <c r="I11" i="1"/>
  <c r="F13" i="1" l="1"/>
  <c r="I13" i="1" s="1"/>
  <c r="I12" i="1"/>
  <c r="H13" i="1" l="1"/>
  <c r="F14" i="1" s="1"/>
  <c r="I14" i="1" s="1"/>
  <c r="H14" i="1" l="1"/>
  <c r="F15" i="1" s="1"/>
  <c r="H15" i="1" s="1"/>
  <c r="F16" i="1" s="1"/>
  <c r="I15" i="1" l="1"/>
  <c r="H16" i="1"/>
  <c r="F17" i="1" s="1"/>
  <c r="I16" i="1"/>
  <c r="H17" i="1" l="1"/>
  <c r="F18" i="1" s="1"/>
  <c r="I17" i="1"/>
  <c r="H18" i="1" l="1"/>
  <c r="F19" i="1" s="1"/>
  <c r="I18" i="1"/>
  <c r="I19" i="1" l="1"/>
  <c r="H19" i="1"/>
  <c r="F20" i="1" s="1"/>
  <c r="I20" i="1" l="1"/>
  <c r="H20" i="1"/>
  <c r="F21" i="1" s="1"/>
  <c r="I21" i="1" l="1"/>
  <c r="H21" i="1"/>
  <c r="F22" i="1" s="1"/>
  <c r="H22" i="1" l="1"/>
  <c r="I22" i="1"/>
</calcChain>
</file>

<file path=xl/sharedStrings.xml><?xml version="1.0" encoding="utf-8"?>
<sst xmlns="http://schemas.openxmlformats.org/spreadsheetml/2006/main" count="150" uniqueCount="82">
  <si>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</si>
  <si>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</si>
  <si>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</si>
  <si>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</si>
  <si>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</si>
  <si>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</si>
  <si>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</si>
  <si>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</si>
  <si>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</si>
  <si>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</si>
  <si>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</si>
  <si>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</si>
  <si>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</si>
  <si>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</si>
  <si>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</si>
  <si>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</si>
  <si>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</si>
  <si>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</si>
  <si>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</si>
  <si>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</si>
  <si>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</si>
  <si>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</si>
  <si>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</si>
  <si>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</si>
  <si>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</si>
  <si>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</si>
  <si>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</si>
  <si>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</si>
  <si>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</si>
  <si>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</si>
  <si>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</si>
  <si>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</si>
  <si>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</si>
  <si>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</si>
  <si>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</si>
  <si>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</si>
  <si>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</si>
  <si>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Captura Artesanal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</si>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</sst>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41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2" xfId="0" applyFill="1" applyBorder="1"/>
    <xf numFmtId="0" fontId="0" fillId="56" borderId="23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0" fillId="56" borderId="63" xfId="0" applyFill="1" applyBorder="1"/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6" fillId="69" borderId="61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58127</xdr:rowOff>
    </xdr:from>
    <xdr:to>
      <xdr:col>2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79"/>
  <sheetViews>
    <sheetView tabSelected="1" zoomScale="90" zoomScaleNormal="90" workbookViewId="0">
      <selection activeCell="E11" sqref="E11:E22"/>
    </sheetView>
  </sheetViews>
  <sheetFormatPr baseColWidth="10" defaultColWidth="11.42578125" defaultRowHeight="15"/>
  <cols>
    <col min="1" max="1" width="5.7109375" style="97" customWidth="1"/>
    <col min="2" max="2" width="13" style="1" customWidth="1"/>
    <col min="3" max="3" width="23.7109375" style="1" customWidth="1"/>
    <col min="4" max="4" width="16.85546875" style="1" customWidth="1"/>
    <col min="5" max="5" width="17.5703125" style="1" customWidth="1"/>
    <col min="6" max="6" width="15" style="1" customWidth="1"/>
    <col min="7" max="7" width="14.7109375" style="1" customWidth="1"/>
    <col min="8" max="8" width="14.85546875" style="1" customWidth="1"/>
    <col min="9" max="9" width="15.85546875" style="1" customWidth="1"/>
    <col min="10" max="11" width="15.42578125" style="1" customWidth="1"/>
    <col min="12" max="12" width="15.140625" style="1" customWidth="1"/>
    <col min="13" max="13" width="12.5703125" style="1" customWidth="1"/>
    <col min="14" max="14" width="16.140625" style="1" customWidth="1"/>
    <col min="15" max="15" width="15.85546875" style="1" customWidth="1"/>
    <col min="16" max="24" width="11.42578125" style="1"/>
    <col min="25" max="25" width="13.5703125" style="1" customWidth="1"/>
    <col min="26" max="16384" width="11.42578125" style="1"/>
  </cols>
  <sheetData>
    <row r="1" spans="1:26" s="10" customFormat="1" ht="15.75" thickBot="1">
      <c r="B1" s="11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2"/>
    </row>
    <row r="2" spans="1:26" ht="27" customHeight="1">
      <c r="A2" s="10"/>
      <c r="B2" s="115" t="s">
        <v>38</v>
      </c>
      <c r="C2" s="116"/>
      <c r="D2" s="116"/>
      <c r="E2" s="116"/>
      <c r="F2" s="116"/>
      <c r="G2" s="116"/>
      <c r="H2" s="116"/>
      <c r="I2" s="116"/>
      <c r="J2" s="116"/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7" customHeight="1">
      <c r="A3" s="10"/>
      <c r="B3" s="118"/>
      <c r="C3" s="119"/>
      <c r="D3" s="119"/>
      <c r="E3" s="119"/>
      <c r="F3" s="119"/>
      <c r="G3" s="119"/>
      <c r="H3" s="119"/>
      <c r="I3" s="119"/>
      <c r="J3" s="119"/>
      <c r="K3" s="12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5" customHeight="1" thickBot="1">
      <c r="A4" s="10"/>
      <c r="B4" s="68"/>
      <c r="C4" s="69"/>
      <c r="D4" s="69"/>
      <c r="E4" s="126">
        <v>43663</v>
      </c>
      <c r="F4" s="126"/>
      <c r="G4" s="126"/>
      <c r="H4" s="69"/>
      <c r="I4" s="69"/>
      <c r="J4" s="69"/>
      <c r="K4" s="7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10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5" customFormat="1" ht="30.75" thickBot="1">
      <c r="A6" s="10"/>
      <c r="B6" s="36" t="s">
        <v>0</v>
      </c>
      <c r="C6" s="37" t="s">
        <v>1</v>
      </c>
      <c r="D6" s="38" t="s">
        <v>2</v>
      </c>
      <c r="E6" s="39" t="s">
        <v>3</v>
      </c>
      <c r="F6" s="39" t="s">
        <v>4</v>
      </c>
      <c r="G6" s="40" t="s">
        <v>5</v>
      </c>
      <c r="H6" s="39" t="s">
        <v>6</v>
      </c>
      <c r="I6" s="41" t="s">
        <v>29</v>
      </c>
      <c r="J6" s="41" t="s">
        <v>7</v>
      </c>
      <c r="K6" s="42" t="s">
        <v>8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5" customFormat="1" ht="15" customHeight="1">
      <c r="A7" s="10"/>
      <c r="B7" s="124" t="s">
        <v>27</v>
      </c>
      <c r="C7" s="29" t="s">
        <v>9</v>
      </c>
      <c r="D7" s="30" t="s">
        <v>12</v>
      </c>
      <c r="E7" s="59">
        <v>1000</v>
      </c>
      <c r="F7" s="31">
        <f>E7</f>
        <v>1000</v>
      </c>
      <c r="G7" s="31"/>
      <c r="H7" s="32">
        <f t="shared" ref="H7:H23" si="0">F7-G7</f>
        <v>1000</v>
      </c>
      <c r="I7" s="33">
        <f t="shared" ref="I7:I23" si="1">G7/F7</f>
        <v>0</v>
      </c>
      <c r="J7" s="34" t="s">
        <v>30</v>
      </c>
      <c r="K7" s="3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15" customFormat="1">
      <c r="A8" s="10"/>
      <c r="B8" s="124"/>
      <c r="C8" s="11" t="s">
        <v>10</v>
      </c>
      <c r="D8" s="18" t="s">
        <v>12</v>
      </c>
      <c r="E8" s="19">
        <v>0</v>
      </c>
      <c r="F8" s="19">
        <f>E8</f>
        <v>0</v>
      </c>
      <c r="G8" s="26"/>
      <c r="H8" s="5">
        <f t="shared" si="0"/>
        <v>0</v>
      </c>
      <c r="I8" s="33">
        <v>0</v>
      </c>
      <c r="J8" s="8" t="s">
        <v>30</v>
      </c>
      <c r="K8" s="21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15" customFormat="1" ht="15.75" thickBot="1">
      <c r="A9" s="10"/>
      <c r="B9" s="124"/>
      <c r="C9" s="12" t="s">
        <v>11</v>
      </c>
      <c r="D9" s="22" t="s">
        <v>12</v>
      </c>
      <c r="E9" s="60">
        <v>1592</v>
      </c>
      <c r="F9" s="23">
        <f>E9</f>
        <v>1592</v>
      </c>
      <c r="G9" s="71">
        <v>29.248999999999999</v>
      </c>
      <c r="H9" s="7">
        <f t="shared" si="0"/>
        <v>1562.751</v>
      </c>
      <c r="I9" s="93">
        <f t="shared" si="1"/>
        <v>1.837248743718593E-2</v>
      </c>
      <c r="J9" s="8" t="s">
        <v>30</v>
      </c>
      <c r="K9" s="2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15" customFormat="1" ht="15.75" thickBot="1">
      <c r="A10" s="10"/>
      <c r="B10" s="124"/>
      <c r="C10" s="9" t="s">
        <v>24</v>
      </c>
      <c r="D10" s="73" t="s">
        <v>12</v>
      </c>
      <c r="E10" s="74">
        <v>157608</v>
      </c>
      <c r="F10" s="75">
        <f>E10</f>
        <v>157608</v>
      </c>
      <c r="G10" s="104">
        <v>4644.8370000000004</v>
      </c>
      <c r="H10" s="76">
        <f>F10-G10</f>
        <v>152963.163</v>
      </c>
      <c r="I10" s="94">
        <f>G10/F10</f>
        <v>2.9470820009136596E-2</v>
      </c>
      <c r="J10" s="77" t="s">
        <v>30</v>
      </c>
      <c r="K10" s="78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15" customFormat="1" ht="15" customHeight="1">
      <c r="A11" s="10"/>
      <c r="B11" s="124"/>
      <c r="C11" s="121" t="s">
        <v>25</v>
      </c>
      <c r="D11" s="85" t="s">
        <v>13</v>
      </c>
      <c r="E11" s="61">
        <v>4960</v>
      </c>
      <c r="F11" s="16">
        <f>E11</f>
        <v>4960</v>
      </c>
      <c r="G11" s="61">
        <v>4.9000000000000002E-2</v>
      </c>
      <c r="H11" s="6">
        <f>F11-G11</f>
        <v>4959.951</v>
      </c>
      <c r="I11" s="95">
        <f t="shared" si="1"/>
        <v>9.8790322580645173E-6</v>
      </c>
      <c r="J11" s="58" t="s">
        <v>30</v>
      </c>
      <c r="K11" s="17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15" customFormat="1">
      <c r="A12" s="10"/>
      <c r="B12" s="124"/>
      <c r="C12" s="122"/>
      <c r="D12" s="86" t="s">
        <v>28</v>
      </c>
      <c r="E12" s="26">
        <v>4960</v>
      </c>
      <c r="F12" s="19">
        <f t="shared" ref="F12:F22" si="2">E12+H11</f>
        <v>9919.9510000000009</v>
      </c>
      <c r="G12" s="26">
        <v>4.0000000000000001E-3</v>
      </c>
      <c r="H12" s="5">
        <f>F12-G12</f>
        <v>9919.9470000000001</v>
      </c>
      <c r="I12" s="96">
        <f t="shared" si="1"/>
        <v>4.0322779820182577E-7</v>
      </c>
      <c r="J12" s="8" t="s">
        <v>30</v>
      </c>
      <c r="K12" s="2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15" customFormat="1">
      <c r="A13" s="10"/>
      <c r="B13" s="124"/>
      <c r="C13" s="122"/>
      <c r="D13" s="86" t="s">
        <v>14</v>
      </c>
      <c r="E13" s="26">
        <v>4950</v>
      </c>
      <c r="F13" s="19">
        <f t="shared" si="2"/>
        <v>14869.947</v>
      </c>
      <c r="G13" s="26">
        <v>4.1829999999999998</v>
      </c>
      <c r="H13" s="5">
        <f t="shared" si="0"/>
        <v>14865.763999999999</v>
      </c>
      <c r="I13" s="96">
        <f t="shared" si="1"/>
        <v>2.8130564285131616E-4</v>
      </c>
      <c r="J13" s="8" t="s">
        <v>30</v>
      </c>
      <c r="K13" s="2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15" customFormat="1">
      <c r="A14" s="10"/>
      <c r="B14" s="124"/>
      <c r="C14" s="122"/>
      <c r="D14" s="86" t="s">
        <v>15</v>
      </c>
      <c r="E14" s="26">
        <v>4950</v>
      </c>
      <c r="F14" s="19">
        <f t="shared" si="2"/>
        <v>19815.763999999999</v>
      </c>
      <c r="G14" s="26">
        <v>2023.4939999999999</v>
      </c>
      <c r="H14" s="5">
        <f t="shared" si="0"/>
        <v>17792.27</v>
      </c>
      <c r="I14" s="20">
        <f t="shared" si="1"/>
        <v>0.10211536633157318</v>
      </c>
      <c r="J14" s="8" t="s">
        <v>30</v>
      </c>
      <c r="K14" s="2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5" customFormat="1">
      <c r="A15" s="10"/>
      <c r="B15" s="124"/>
      <c r="C15" s="122"/>
      <c r="D15" s="86" t="s">
        <v>16</v>
      </c>
      <c r="E15" s="26">
        <v>4948</v>
      </c>
      <c r="F15" s="19">
        <f t="shared" si="2"/>
        <v>22740.27</v>
      </c>
      <c r="G15" s="26">
        <v>12662.767</v>
      </c>
      <c r="H15" s="5">
        <f t="shared" si="0"/>
        <v>10077.503000000001</v>
      </c>
      <c r="I15" s="20">
        <f t="shared" si="1"/>
        <v>0.55684330045333674</v>
      </c>
      <c r="J15" s="8" t="s">
        <v>30</v>
      </c>
      <c r="K15" s="21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5" customFormat="1">
      <c r="A16" s="10"/>
      <c r="B16" s="124"/>
      <c r="C16" s="122"/>
      <c r="D16" s="86" t="s">
        <v>17</v>
      </c>
      <c r="E16" s="26">
        <v>4948</v>
      </c>
      <c r="F16" s="19">
        <f t="shared" si="2"/>
        <v>15025.503000000001</v>
      </c>
      <c r="G16" s="26">
        <v>13340.434999999999</v>
      </c>
      <c r="H16" s="5">
        <f t="shared" si="0"/>
        <v>1685.0680000000011</v>
      </c>
      <c r="I16" s="20">
        <f t="shared" si="1"/>
        <v>0.88785280599258465</v>
      </c>
      <c r="J16" s="8" t="s">
        <v>30</v>
      </c>
      <c r="K16" s="2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5" customFormat="1">
      <c r="A17" s="10"/>
      <c r="B17" s="124"/>
      <c r="C17" s="122"/>
      <c r="D17" s="86" t="s">
        <v>18</v>
      </c>
      <c r="E17" s="26">
        <v>4940</v>
      </c>
      <c r="F17" s="19">
        <f t="shared" si="2"/>
        <v>6625.0680000000011</v>
      </c>
      <c r="G17" s="26">
        <v>6613.7560000000003</v>
      </c>
      <c r="H17" s="5">
        <f t="shared" si="0"/>
        <v>11.312000000000808</v>
      </c>
      <c r="I17" s="20">
        <f t="shared" si="1"/>
        <v>0.99829254582745408</v>
      </c>
      <c r="J17" s="8">
        <v>43662</v>
      </c>
      <c r="K17" s="2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5" customFormat="1">
      <c r="A18" s="10"/>
      <c r="B18" s="124"/>
      <c r="C18" s="122"/>
      <c r="D18" s="86" t="s">
        <v>19</v>
      </c>
      <c r="E18" s="26">
        <v>4940</v>
      </c>
      <c r="F18" s="19">
        <f t="shared" si="2"/>
        <v>4951.3120000000008</v>
      </c>
      <c r="G18" s="26">
        <f t="shared" ref="G18:G22" si="3">+D35</f>
        <v>0</v>
      </c>
      <c r="H18" s="5">
        <f t="shared" si="0"/>
        <v>4951.3120000000008</v>
      </c>
      <c r="I18" s="20">
        <f t="shared" si="1"/>
        <v>0</v>
      </c>
      <c r="J18" s="8" t="s">
        <v>30</v>
      </c>
      <c r="K18" s="2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15" customFormat="1">
      <c r="A19" s="10"/>
      <c r="B19" s="124"/>
      <c r="C19" s="122"/>
      <c r="D19" s="86" t="s">
        <v>20</v>
      </c>
      <c r="E19" s="26">
        <v>1</v>
      </c>
      <c r="F19" s="19">
        <f>E19+H18</f>
        <v>4952.3120000000008</v>
      </c>
      <c r="G19" s="26">
        <f t="shared" si="3"/>
        <v>0</v>
      </c>
      <c r="H19" s="5">
        <f t="shared" si="0"/>
        <v>4952.3120000000008</v>
      </c>
      <c r="I19" s="20">
        <f t="shared" si="1"/>
        <v>0</v>
      </c>
      <c r="J19" s="8" t="s">
        <v>30</v>
      </c>
      <c r="K19" s="2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5" customFormat="1">
      <c r="A20" s="10"/>
      <c r="B20" s="124"/>
      <c r="C20" s="122"/>
      <c r="D20" s="86" t="s">
        <v>21</v>
      </c>
      <c r="E20" s="26">
        <v>1</v>
      </c>
      <c r="F20" s="19">
        <f t="shared" si="2"/>
        <v>4953.3120000000008</v>
      </c>
      <c r="G20" s="26">
        <f t="shared" si="3"/>
        <v>0</v>
      </c>
      <c r="H20" s="5">
        <f t="shared" si="0"/>
        <v>4953.3120000000008</v>
      </c>
      <c r="I20" s="20">
        <f t="shared" si="1"/>
        <v>0</v>
      </c>
      <c r="J20" s="8" t="s">
        <v>30</v>
      </c>
      <c r="K20" s="2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5" customFormat="1">
      <c r="A21" s="10"/>
      <c r="B21" s="124"/>
      <c r="C21" s="122"/>
      <c r="D21" s="86" t="s">
        <v>22</v>
      </c>
      <c r="E21" s="26">
        <v>1</v>
      </c>
      <c r="F21" s="19">
        <f t="shared" si="2"/>
        <v>4954.3120000000008</v>
      </c>
      <c r="G21" s="26">
        <f t="shared" si="3"/>
        <v>0</v>
      </c>
      <c r="H21" s="5">
        <f t="shared" si="0"/>
        <v>4954.3120000000008</v>
      </c>
      <c r="I21" s="20">
        <f t="shared" si="1"/>
        <v>0</v>
      </c>
      <c r="J21" s="8" t="s">
        <v>30</v>
      </c>
      <c r="K21" s="2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15" customFormat="1" ht="15.75" thickBot="1">
      <c r="A22" s="10"/>
      <c r="B22" s="124"/>
      <c r="C22" s="123"/>
      <c r="D22" s="87" t="s">
        <v>23</v>
      </c>
      <c r="E22" s="71">
        <v>1</v>
      </c>
      <c r="F22" s="23">
        <f t="shared" si="2"/>
        <v>4955.3120000000008</v>
      </c>
      <c r="G22" s="71">
        <f t="shared" si="3"/>
        <v>0</v>
      </c>
      <c r="H22" s="7">
        <f t="shared" si="0"/>
        <v>4955.3120000000008</v>
      </c>
      <c r="I22" s="24">
        <f t="shared" si="1"/>
        <v>0</v>
      </c>
      <c r="J22" s="62" t="s">
        <v>30</v>
      </c>
      <c r="K22" s="2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s="15" customFormat="1" ht="15.75" thickBot="1">
      <c r="A23" s="10"/>
      <c r="B23" s="125"/>
      <c r="C23" s="13" t="s">
        <v>26</v>
      </c>
      <c r="D23" s="79" t="s">
        <v>12</v>
      </c>
      <c r="E23" s="80">
        <v>200</v>
      </c>
      <c r="F23" s="80">
        <f>E23</f>
        <v>200</v>
      </c>
      <c r="G23" s="80">
        <v>0</v>
      </c>
      <c r="H23" s="81">
        <f t="shared" si="0"/>
        <v>200</v>
      </c>
      <c r="I23" s="82">
        <f t="shared" si="1"/>
        <v>0</v>
      </c>
      <c r="J23" s="83" t="s">
        <v>30</v>
      </c>
      <c r="K23" s="8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28" customFormat="1">
      <c r="A24" s="10"/>
      <c r="B24" s="27"/>
      <c r="C24" s="14"/>
      <c r="D24" s="14"/>
      <c r="E24" s="14"/>
      <c r="F24" s="14"/>
      <c r="G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28" customFormat="1"/>
    <row r="26" spans="1:26" s="28" customFormat="1" ht="27" hidden="1" customHeight="1">
      <c r="C26" s="46" t="s">
        <v>36</v>
      </c>
      <c r="D26" s="47">
        <f>SUM(E11:E23)</f>
        <v>39800</v>
      </c>
      <c r="E26" s="48">
        <f>SUM(E9:E10)</f>
        <v>159200</v>
      </c>
    </row>
    <row r="27" spans="1:26" s="28" customFormat="1" ht="25.9" hidden="1" customHeight="1">
      <c r="C27" s="49" t="s">
        <v>31</v>
      </c>
      <c r="D27" s="51" t="s">
        <v>32</v>
      </c>
      <c r="E27" s="52" t="s">
        <v>37</v>
      </c>
    </row>
    <row r="28" spans="1:26" s="28" customFormat="1" hidden="1">
      <c r="C28" s="43">
        <v>1</v>
      </c>
      <c r="D28" s="45"/>
      <c r="E28" s="66"/>
    </row>
    <row r="29" spans="1:26" s="10" customFormat="1" hidden="1">
      <c r="C29" s="43">
        <v>2</v>
      </c>
      <c r="D29" s="45"/>
      <c r="E29" s="67"/>
      <c r="H29" s="28"/>
    </row>
    <row r="30" spans="1:26" s="10" customFormat="1" hidden="1">
      <c r="C30" s="43">
        <v>3</v>
      </c>
      <c r="D30" s="45"/>
      <c r="E30" s="44"/>
    </row>
    <row r="31" spans="1:26" s="10" customFormat="1" hidden="1">
      <c r="C31" s="43">
        <v>4</v>
      </c>
      <c r="D31" s="45"/>
      <c r="E31" s="44"/>
    </row>
    <row r="32" spans="1:26" s="10" customFormat="1" hidden="1">
      <c r="C32" s="43">
        <v>5</v>
      </c>
      <c r="D32" s="45"/>
      <c r="E32" s="44"/>
    </row>
    <row r="33" spans="3:5" s="10" customFormat="1" hidden="1">
      <c r="C33" s="43">
        <v>6</v>
      </c>
      <c r="D33" s="45"/>
      <c r="E33" s="44"/>
    </row>
    <row r="34" spans="3:5" s="10" customFormat="1" hidden="1">
      <c r="C34" s="43">
        <v>7</v>
      </c>
      <c r="D34" s="45"/>
      <c r="E34" s="44"/>
    </row>
    <row r="35" spans="3:5" s="10" customFormat="1" hidden="1">
      <c r="C35" s="43">
        <v>8</v>
      </c>
      <c r="D35" s="45"/>
      <c r="E35" s="44"/>
    </row>
    <row r="36" spans="3:5" s="10" customFormat="1" hidden="1">
      <c r="C36" s="43">
        <v>9</v>
      </c>
      <c r="D36" s="45"/>
      <c r="E36" s="44"/>
    </row>
    <row r="37" spans="3:5" s="10" customFormat="1" hidden="1">
      <c r="C37" s="43">
        <v>10</v>
      </c>
      <c r="D37" s="45"/>
      <c r="E37" s="44"/>
    </row>
    <row r="38" spans="3:5" s="10" customFormat="1" hidden="1">
      <c r="C38" s="43">
        <v>11</v>
      </c>
      <c r="D38" s="45"/>
      <c r="E38" s="44"/>
    </row>
    <row r="39" spans="3:5" s="10" customFormat="1" hidden="1">
      <c r="C39" s="43">
        <v>12</v>
      </c>
      <c r="D39" s="45"/>
      <c r="E39" s="44"/>
    </row>
    <row r="40" spans="3:5" s="10" customFormat="1" hidden="1">
      <c r="C40" s="53" t="s">
        <v>33</v>
      </c>
      <c r="D40" s="50">
        <f>SUM(D28:D38)</f>
        <v>0</v>
      </c>
      <c r="E40" s="50">
        <f>SUM(E28:E38)</f>
        <v>0</v>
      </c>
    </row>
    <row r="41" spans="3:5" s="10" customFormat="1" hidden="1">
      <c r="C41" s="53" t="s">
        <v>35</v>
      </c>
      <c r="D41" s="54">
        <f>+D26-D40</f>
        <v>39800</v>
      </c>
      <c r="E41" s="56">
        <f>+E26-E40</f>
        <v>159200</v>
      </c>
    </row>
    <row r="42" spans="3:5" s="10" customFormat="1" hidden="1">
      <c r="C42" s="53" t="s">
        <v>34</v>
      </c>
      <c r="D42" s="55">
        <f>+D40/D26</f>
        <v>0</v>
      </c>
      <c r="E42" s="57">
        <f>+E40/E26</f>
        <v>0</v>
      </c>
    </row>
    <row r="43" spans="3:5" s="10" customFormat="1" hidden="1"/>
    <row r="44" spans="3:5" s="10" customFormat="1"/>
    <row r="45" spans="3:5" s="10" customFormat="1"/>
    <row r="46" spans="3:5" s="10" customFormat="1"/>
    <row r="47" spans="3:5" s="10" customFormat="1"/>
    <row r="48" spans="3:5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</sheetData>
  <mergeCells count="4">
    <mergeCell ref="B2:K3"/>
    <mergeCell ref="C11:C22"/>
    <mergeCell ref="B7:B23"/>
    <mergeCell ref="E4:G4"/>
  </mergeCells>
  <conditionalFormatting sqref="I7:I23">
    <cfRule type="cellIs" dxfId="1" priority="1" operator="greaterThan">
      <formula>0.8</formula>
    </cfRule>
    <cfRule type="cellIs" dxfId="0" priority="9" operator="greaterThan">
      <formula>0.95</formula>
    </cfRule>
  </conditionalFormatting>
  <conditionalFormatting sqref="D28:D39">
    <cfRule type="dataBar" priority="8">
      <dataBar>
        <cfvo type="min"/>
        <cfvo type="max"/>
        <color rgb="FF63C384"/>
      </dataBar>
    </cfRule>
  </conditionalFormatting>
  <conditionalFormatting sqref="E28:E39">
    <cfRule type="dataBar" priority="7">
      <dataBar>
        <cfvo type="min"/>
        <cfvo type="max"/>
        <color rgb="FFFF555A"/>
      </dataBar>
    </cfRule>
  </conditionalFormatting>
  <conditionalFormatting sqref="G9:G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{44BBF62F-429E-4C0A-9C25-5187D571F6EC}</x14:id>
        </ext>
      </extLst>
    </cfRule>
  </conditionalFormatting>
  <conditionalFormatting sqref="G11:G2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{AC66A18B-39FA-48B6-A3CE-86640C233B9B}</x14:id>
        </ext>
      </extLst>
    </cfRule>
  </conditionalFormatting>
  <conditionalFormatting sqref="G11:G2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{C6D5C326-B7F5-42E9-B5D3-956AB825632F}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BF62F-429E-4C0A-9C25-5187D571F6EC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555A"/>
            </x14:dataBar>
          </x14:cfRule>
          <xm:sqref>G9:G10</xm:sqref>
        </x14:conditionalFormatting>
        <x14:conditionalFormatting xmlns:xm="http://schemas.microsoft.com/office/excel/2006/main">
          <x14:cfRule type="dataBar" id="{AC66A18B-39FA-48B6-A3CE-86640C233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G11:G22</xm:sqref>
        </x14:conditionalFormatting>
        <x14:conditionalFormatting xmlns:xm="http://schemas.microsoft.com/office/excel/2006/main">
          <x14:cfRule type="dataBar" id="{C6D5C326-B7F5-42E9-B5D3-956AB82563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G11:G23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P53"/>
  <sheetViews>
    <sheetView showGridLines="0" workbookViewId="0">
      <selection activeCell="G57" sqref="G57"/>
    </sheetView>
  </sheetViews>
  <sheetFormatPr baseColWidth="10" defaultRowHeight="15"/>
  <cols>
    <col min="4" max="4" width="15.7109375" customWidth="1"/>
    <col min="5" max="5" width="15.7109375" style="97" customWidth="1"/>
  </cols>
  <sheetData>
    <row r="3" spans="2:11">
      <c r="B3" s="127" t="s">
        <v>78</v>
      </c>
      <c r="C3" s="127"/>
      <c r="D3" s="127"/>
      <c r="E3" s="127"/>
      <c r="F3" s="127"/>
      <c r="G3" s="127"/>
      <c r="H3" s="127"/>
      <c r="I3" s="127"/>
      <c r="J3" s="127"/>
    </row>
    <row r="4" spans="2:11">
      <c r="B4" s="133" t="s">
        <v>39</v>
      </c>
      <c r="C4" s="133" t="s">
        <v>40</v>
      </c>
      <c r="D4" s="138" t="s">
        <v>43</v>
      </c>
      <c r="E4" s="138"/>
      <c r="F4" s="138"/>
      <c r="G4" s="138"/>
      <c r="H4" s="138"/>
      <c r="I4" s="138"/>
      <c r="J4" s="138"/>
      <c r="K4" s="138"/>
    </row>
    <row r="5" spans="2:11">
      <c r="B5" s="133"/>
      <c r="C5" s="133"/>
      <c r="D5" s="110" t="s">
        <v>13</v>
      </c>
      <c r="E5" s="110" t="s">
        <v>28</v>
      </c>
      <c r="F5" s="110" t="s">
        <v>14</v>
      </c>
      <c r="G5" s="110" t="s">
        <v>15</v>
      </c>
      <c r="H5" s="110" t="s">
        <v>16</v>
      </c>
      <c r="I5" s="110" t="s">
        <v>17</v>
      </c>
      <c r="J5" s="110" t="s">
        <v>18</v>
      </c>
      <c r="K5" s="110" t="s">
        <v>74</v>
      </c>
    </row>
    <row r="6" spans="2:11" s="97" customFormat="1">
      <c r="B6" s="112">
        <v>1</v>
      </c>
      <c r="C6" s="112">
        <v>102</v>
      </c>
      <c r="D6" s="63"/>
      <c r="E6" s="63"/>
      <c r="F6" s="63"/>
      <c r="G6" s="63"/>
      <c r="H6" s="63"/>
      <c r="I6" s="63">
        <v>1.427</v>
      </c>
      <c r="J6" s="63">
        <v>31.283999999999999</v>
      </c>
      <c r="K6" s="100">
        <f>SUM(D6:J6)</f>
        <v>32.710999999999999</v>
      </c>
    </row>
    <row r="7" spans="2:11" s="1" customFormat="1">
      <c r="B7" s="112">
        <v>2</v>
      </c>
      <c r="C7" s="112">
        <v>106</v>
      </c>
      <c r="D7" s="89"/>
      <c r="E7" s="89"/>
      <c r="F7" s="63">
        <v>4.1829999999999998</v>
      </c>
      <c r="G7" s="63"/>
      <c r="H7" s="63"/>
      <c r="I7" s="63"/>
      <c r="J7" s="63"/>
      <c r="K7" s="100">
        <f t="shared" ref="K7:K18" si="0">SUM(D7:J7)</f>
        <v>4.1829999999999998</v>
      </c>
    </row>
    <row r="8" spans="2:11" s="97" customFormat="1">
      <c r="B8" s="112">
        <v>5</v>
      </c>
      <c r="C8" s="112">
        <v>111</v>
      </c>
      <c r="D8" s="89"/>
      <c r="E8" s="89"/>
      <c r="F8" s="63"/>
      <c r="G8" s="63">
        <v>3.99</v>
      </c>
      <c r="H8" s="63"/>
      <c r="I8" s="63"/>
      <c r="J8" s="63"/>
      <c r="K8" s="100">
        <f t="shared" si="0"/>
        <v>3.99</v>
      </c>
    </row>
    <row r="9" spans="2:11" s="97" customFormat="1">
      <c r="B9" s="112">
        <v>6</v>
      </c>
      <c r="C9" s="112">
        <v>112</v>
      </c>
      <c r="D9" s="89"/>
      <c r="E9" s="89"/>
      <c r="F9" s="63"/>
      <c r="G9" s="63">
        <v>17.027000000000001</v>
      </c>
      <c r="H9" s="63"/>
      <c r="I9" s="63"/>
      <c r="J9" s="63"/>
      <c r="K9" s="100">
        <f t="shared" si="0"/>
        <v>17.027000000000001</v>
      </c>
    </row>
    <row r="10" spans="2:11" s="97" customFormat="1">
      <c r="B10" s="112">
        <v>6</v>
      </c>
      <c r="C10" s="112">
        <v>151</v>
      </c>
      <c r="D10" s="89"/>
      <c r="E10" s="89"/>
      <c r="F10" s="63"/>
      <c r="G10" s="63">
        <v>4.4390000000000001</v>
      </c>
      <c r="H10" s="63"/>
      <c r="I10" s="63"/>
      <c r="J10" s="63"/>
      <c r="K10" s="100">
        <f t="shared" si="0"/>
        <v>4.4390000000000001</v>
      </c>
    </row>
    <row r="11" spans="2:11" s="97" customFormat="1">
      <c r="B11" s="112">
        <v>7</v>
      </c>
      <c r="C11" s="112">
        <v>113</v>
      </c>
      <c r="D11" s="89"/>
      <c r="E11" s="89"/>
      <c r="F11" s="63"/>
      <c r="G11" s="63">
        <v>159.98500000000001</v>
      </c>
      <c r="H11" s="63"/>
      <c r="I11" s="63">
        <v>46.677999999999997</v>
      </c>
      <c r="J11" s="63">
        <v>2.3279999999999998</v>
      </c>
      <c r="K11" s="100">
        <f t="shared" si="0"/>
        <v>208.99100000000001</v>
      </c>
    </row>
    <row r="12" spans="2:11" s="97" customFormat="1">
      <c r="B12" s="112">
        <v>8</v>
      </c>
      <c r="C12" s="112">
        <v>114</v>
      </c>
      <c r="D12" s="89"/>
      <c r="E12" s="89"/>
      <c r="F12" s="63"/>
      <c r="G12" s="63">
        <v>1838.048</v>
      </c>
      <c r="H12" s="63">
        <v>12662.714</v>
      </c>
      <c r="I12" s="63">
        <v>13292.33</v>
      </c>
      <c r="J12" s="63">
        <v>6579.6959999999999</v>
      </c>
      <c r="K12" s="100">
        <f t="shared" si="0"/>
        <v>34372.788</v>
      </c>
    </row>
    <row r="13" spans="2:11" s="97" customFormat="1">
      <c r="B13" s="112">
        <v>8</v>
      </c>
      <c r="C13" s="112">
        <v>153</v>
      </c>
      <c r="D13" s="89"/>
      <c r="E13" s="89"/>
      <c r="F13" s="63"/>
      <c r="G13" s="63"/>
      <c r="H13" s="63"/>
      <c r="I13" s="63"/>
      <c r="J13" s="63">
        <v>0.44800000000000001</v>
      </c>
      <c r="K13" s="100">
        <f t="shared" si="0"/>
        <v>0.44800000000000001</v>
      </c>
    </row>
    <row r="14" spans="2:11" s="97" customFormat="1">
      <c r="B14" s="112">
        <v>9</v>
      </c>
      <c r="C14" s="112">
        <v>115</v>
      </c>
      <c r="D14" s="89"/>
      <c r="E14" s="89"/>
      <c r="F14" s="63"/>
      <c r="G14" s="63"/>
      <c r="H14" s="63">
        <v>4.0000000000000001E-3</v>
      </c>
      <c r="I14" s="63"/>
      <c r="J14" s="63"/>
      <c r="K14" s="100">
        <f t="shared" si="0"/>
        <v>4.0000000000000001E-3</v>
      </c>
    </row>
    <row r="15" spans="2:11">
      <c r="B15" s="112">
        <v>10</v>
      </c>
      <c r="C15" s="112">
        <v>117</v>
      </c>
      <c r="D15" s="63">
        <v>3.2000000000000001E-2</v>
      </c>
      <c r="E15" s="63"/>
      <c r="F15" s="89"/>
      <c r="G15" s="89"/>
      <c r="H15" s="89"/>
      <c r="I15" s="89"/>
      <c r="J15" s="89"/>
      <c r="K15" s="100">
        <f t="shared" si="0"/>
        <v>3.2000000000000001E-2</v>
      </c>
    </row>
    <row r="16" spans="2:11">
      <c r="B16" s="112">
        <v>11</v>
      </c>
      <c r="C16" s="112">
        <v>118</v>
      </c>
      <c r="D16" s="63">
        <v>1.4E-2</v>
      </c>
      <c r="E16" s="63">
        <v>4.0000000000000001E-3</v>
      </c>
      <c r="F16" s="89"/>
      <c r="G16" s="89"/>
      <c r="H16" s="89">
        <v>1E-3</v>
      </c>
      <c r="I16" s="89"/>
      <c r="J16" s="89"/>
      <c r="K16" s="100">
        <f t="shared" si="0"/>
        <v>1.9000000000000003E-2</v>
      </c>
    </row>
    <row r="17" spans="2:15">
      <c r="B17" s="112">
        <v>11</v>
      </c>
      <c r="C17" s="112">
        <v>119</v>
      </c>
      <c r="D17" s="63">
        <v>3.0000000000000001E-3</v>
      </c>
      <c r="E17" s="63"/>
      <c r="F17" s="89"/>
      <c r="G17" s="89"/>
      <c r="H17" s="89">
        <v>1E-3</v>
      </c>
      <c r="I17" s="89"/>
      <c r="J17" s="89"/>
      <c r="K17" s="100">
        <f t="shared" si="0"/>
        <v>4.0000000000000001E-3</v>
      </c>
    </row>
    <row r="18" spans="2:15" s="97" customFormat="1">
      <c r="B18" s="112">
        <v>14</v>
      </c>
      <c r="C18" s="113">
        <v>161</v>
      </c>
      <c r="D18" s="63"/>
      <c r="E18" s="63"/>
      <c r="F18" s="89"/>
      <c r="G18" s="89"/>
      <c r="H18" s="89">
        <v>4.7E-2</v>
      </c>
      <c r="I18" s="89"/>
      <c r="J18" s="89"/>
      <c r="K18" s="100">
        <f t="shared" si="0"/>
        <v>4.7E-2</v>
      </c>
    </row>
    <row r="19" spans="2:15">
      <c r="B19" s="136" t="s">
        <v>74</v>
      </c>
      <c r="C19" s="137"/>
      <c r="D19" s="111">
        <f t="shared" ref="D19:F19" si="1">SUM(D7:D18)</f>
        <v>4.9000000000000002E-2</v>
      </c>
      <c r="E19" s="111">
        <f t="shared" si="1"/>
        <v>4.0000000000000001E-3</v>
      </c>
      <c r="F19" s="111">
        <f t="shared" si="1"/>
        <v>4.1829999999999998</v>
      </c>
      <c r="G19" s="111">
        <v>2023.4939999999999</v>
      </c>
      <c r="H19" s="111">
        <f>SUM(H7:H18)</f>
        <v>12662.767000000002</v>
      </c>
      <c r="I19" s="111">
        <f>SUM(I6:I18)</f>
        <v>13340.434999999999</v>
      </c>
      <c r="J19" s="111">
        <f>SUM(J6:J18)</f>
        <v>6613.7560000000003</v>
      </c>
      <c r="K19" s="111">
        <f>SUM(D19:J19)</f>
        <v>34644.688000000002</v>
      </c>
    </row>
    <row r="20" spans="2:15" ht="15" customHeight="1">
      <c r="B20" s="15"/>
      <c r="C20" s="15"/>
      <c r="D20" s="15"/>
      <c r="E20" s="15"/>
    </row>
    <row r="21" spans="2:15" ht="15" hidden="1" customHeight="1">
      <c r="B21" s="15"/>
      <c r="C21" s="15"/>
      <c r="D21" s="15"/>
      <c r="E21" s="15"/>
      <c r="K21" s="98"/>
      <c r="L21" s="99"/>
      <c r="M21" s="99"/>
      <c r="N21" s="99"/>
      <c r="O21" s="99"/>
    </row>
    <row r="22" spans="2:15" hidden="1">
      <c r="B22" s="15"/>
      <c r="C22" s="15"/>
      <c r="D22" s="15"/>
      <c r="E22" s="15"/>
    </row>
    <row r="23" spans="2:15" hidden="1">
      <c r="B23" s="132" t="s">
        <v>75</v>
      </c>
      <c r="C23" s="132"/>
      <c r="D23" s="132"/>
      <c r="E23" s="132"/>
      <c r="F23" s="132"/>
      <c r="G23" s="132"/>
      <c r="H23" s="132"/>
      <c r="I23" s="132"/>
      <c r="J23" s="132"/>
    </row>
    <row r="24" spans="2:15" hidden="1">
      <c r="B24" s="134" t="s">
        <v>39</v>
      </c>
      <c r="C24" s="134" t="s">
        <v>40</v>
      </c>
      <c r="D24" s="128" t="s">
        <v>41</v>
      </c>
      <c r="E24" s="129"/>
      <c r="F24" s="129"/>
      <c r="G24" s="129"/>
      <c r="H24" s="129"/>
      <c r="I24" s="129"/>
      <c r="J24" s="129"/>
      <c r="K24" s="129"/>
    </row>
    <row r="25" spans="2:15" hidden="1">
      <c r="B25" s="135"/>
      <c r="C25" s="135"/>
      <c r="D25" s="103" t="s">
        <v>66</v>
      </c>
      <c r="E25" s="105"/>
      <c r="F25" s="103" t="s">
        <v>72</v>
      </c>
      <c r="G25" s="105" t="s">
        <v>76</v>
      </c>
      <c r="H25" s="103" t="s">
        <v>73</v>
      </c>
      <c r="I25" s="103" t="s">
        <v>70</v>
      </c>
      <c r="J25" s="103" t="s">
        <v>71</v>
      </c>
      <c r="K25" s="103" t="s">
        <v>42</v>
      </c>
    </row>
    <row r="26" spans="2:15" s="1" customFormat="1" hidden="1">
      <c r="B26" s="63">
        <v>2</v>
      </c>
      <c r="C26" s="63">
        <v>106</v>
      </c>
      <c r="D26" s="100">
        <v>4.1829999999999998</v>
      </c>
      <c r="E26" s="100"/>
      <c r="F26" s="100"/>
      <c r="G26" s="100"/>
      <c r="H26" s="100"/>
      <c r="I26" s="72"/>
      <c r="J26" s="100"/>
      <c r="K26" s="100"/>
    </row>
    <row r="27" spans="2:15" s="97" customFormat="1" hidden="1">
      <c r="B27" s="63">
        <v>5</v>
      </c>
      <c r="C27" s="63">
        <v>111</v>
      </c>
      <c r="D27" s="100"/>
      <c r="E27" s="100"/>
      <c r="F27" s="100">
        <v>3.99</v>
      </c>
      <c r="G27" s="100"/>
      <c r="H27" s="100"/>
      <c r="I27" s="72"/>
      <c r="J27" s="100"/>
      <c r="K27" s="100"/>
    </row>
    <row r="28" spans="2:15" s="97" customFormat="1" hidden="1">
      <c r="B28" s="63">
        <v>6</v>
      </c>
      <c r="C28" s="63">
        <v>112</v>
      </c>
      <c r="D28" s="100"/>
      <c r="E28" s="100"/>
      <c r="F28" s="100"/>
      <c r="G28" s="100">
        <v>17.027000000000001</v>
      </c>
      <c r="H28" s="100"/>
      <c r="I28" s="72"/>
      <c r="J28" s="100"/>
      <c r="K28" s="100"/>
    </row>
    <row r="29" spans="2:15" s="97" customFormat="1" hidden="1">
      <c r="B29" s="63">
        <v>7</v>
      </c>
      <c r="C29" s="63" t="s">
        <v>77</v>
      </c>
      <c r="D29" s="100"/>
      <c r="E29" s="100"/>
      <c r="F29" s="100"/>
      <c r="G29" s="100"/>
      <c r="H29" s="100">
        <v>160.13200000000001</v>
      </c>
      <c r="I29" s="72"/>
      <c r="J29" s="100"/>
      <c r="K29" s="100"/>
    </row>
    <row r="30" spans="2:15" s="97" customFormat="1" hidden="1">
      <c r="B30" s="63">
        <v>8</v>
      </c>
      <c r="C30" s="63">
        <v>114</v>
      </c>
      <c r="D30" s="100"/>
      <c r="E30" s="100"/>
      <c r="F30" s="100"/>
      <c r="G30" s="100"/>
      <c r="H30" s="100"/>
      <c r="I30" s="72">
        <v>358.13299999999998</v>
      </c>
      <c r="J30" s="100"/>
      <c r="K30" s="100"/>
    </row>
    <row r="31" spans="2:15" hidden="1">
      <c r="B31" s="63">
        <v>10</v>
      </c>
      <c r="C31" s="64">
        <v>117</v>
      </c>
      <c r="D31" s="100"/>
      <c r="E31" s="100"/>
      <c r="F31" s="100"/>
      <c r="G31" s="100"/>
      <c r="H31" s="100"/>
      <c r="I31" s="64"/>
      <c r="J31" s="100">
        <v>3.2000000000000001E-2</v>
      </c>
      <c r="K31" s="100"/>
    </row>
    <row r="32" spans="2:15" hidden="1">
      <c r="B32" s="63">
        <v>11</v>
      </c>
      <c r="C32" s="64">
        <v>118</v>
      </c>
      <c r="D32" s="100"/>
      <c r="E32" s="100"/>
      <c r="F32" s="100"/>
      <c r="G32" s="100"/>
      <c r="H32" s="100"/>
      <c r="I32" s="64"/>
      <c r="J32" s="100"/>
      <c r="K32" s="100">
        <f>0.012+0.006</f>
        <v>1.8000000000000002E-2</v>
      </c>
    </row>
    <row r="33" spans="2:16" hidden="1">
      <c r="B33" s="63">
        <v>11</v>
      </c>
      <c r="C33" s="64">
        <v>119</v>
      </c>
      <c r="D33" s="100"/>
      <c r="E33" s="100"/>
      <c r="F33" s="100"/>
      <c r="G33" s="100"/>
      <c r="H33" s="100"/>
      <c r="I33" s="64"/>
      <c r="J33" s="100"/>
      <c r="K33" s="100">
        <v>3.0000000000000001E-3</v>
      </c>
    </row>
    <row r="34" spans="2:16" hidden="1">
      <c r="B34" s="130" t="s">
        <v>74</v>
      </c>
      <c r="C34" s="131"/>
      <c r="D34" s="65">
        <f>SUM(D25:D33)</f>
        <v>4.1829999999999998</v>
      </c>
      <c r="E34" s="65"/>
      <c r="F34" s="65">
        <f>SUM(F25:F33)</f>
        <v>3.99</v>
      </c>
      <c r="G34" s="65">
        <f>SUM(G25:G33)</f>
        <v>17.027000000000001</v>
      </c>
      <c r="H34" s="65">
        <f>SUM(H25:H33)</f>
        <v>160.13200000000001</v>
      </c>
      <c r="I34" s="101">
        <f>SUM(I26:I33)</f>
        <v>358.13299999999998</v>
      </c>
      <c r="J34" s="101">
        <f t="shared" ref="J34" si="2">SUM(J26:J33)</f>
        <v>3.2000000000000001E-2</v>
      </c>
      <c r="K34" s="102">
        <f>SUM(K26:K33)</f>
        <v>2.1000000000000001E-2</v>
      </c>
    </row>
    <row r="35" spans="2:16" hidden="1"/>
    <row r="36" spans="2:16" hidden="1"/>
    <row r="37" spans="2:16" hidden="1">
      <c r="B37" s="1" t="s">
        <v>65</v>
      </c>
    </row>
    <row r="38" spans="2:16" ht="12" hidden="1" customHeight="1">
      <c r="B38" s="90" t="s">
        <v>44</v>
      </c>
      <c r="C38" s="90" t="s">
        <v>43</v>
      </c>
      <c r="D38" s="90" t="s">
        <v>45</v>
      </c>
      <c r="E38" s="90"/>
      <c r="F38" s="90" t="s">
        <v>40</v>
      </c>
      <c r="G38" s="90" t="s">
        <v>39</v>
      </c>
      <c r="H38" s="90" t="s">
        <v>46</v>
      </c>
      <c r="I38" s="90" t="s">
        <v>47</v>
      </c>
      <c r="J38" s="90" t="s">
        <v>48</v>
      </c>
      <c r="K38" s="90" t="s">
        <v>49</v>
      </c>
      <c r="L38" s="90" t="s">
        <v>50</v>
      </c>
      <c r="M38" s="90" t="s">
        <v>51</v>
      </c>
      <c r="N38" s="90" t="s">
        <v>52</v>
      </c>
      <c r="O38" s="90" t="s">
        <v>53</v>
      </c>
      <c r="P38" s="90" t="s">
        <v>54</v>
      </c>
    </row>
    <row r="39" spans="2:16" ht="12" hidden="1" customHeight="1">
      <c r="B39" s="91">
        <v>2019</v>
      </c>
      <c r="C39" s="91">
        <v>1</v>
      </c>
      <c r="D39" s="91">
        <v>436133</v>
      </c>
      <c r="E39" s="91"/>
      <c r="F39" s="91">
        <v>117</v>
      </c>
      <c r="G39" s="91">
        <v>10</v>
      </c>
      <c r="H39" s="91">
        <v>11</v>
      </c>
      <c r="I39" s="91">
        <v>1997</v>
      </c>
      <c r="J39" s="92" t="s">
        <v>55</v>
      </c>
      <c r="K39" s="92" t="s">
        <v>56</v>
      </c>
      <c r="L39" s="91">
        <v>445</v>
      </c>
      <c r="M39" s="92" t="s">
        <v>57</v>
      </c>
      <c r="N39" s="92" t="s">
        <v>58</v>
      </c>
      <c r="O39" s="91">
        <v>3.2000000000000001E-2</v>
      </c>
      <c r="P39" s="92" t="s">
        <v>59</v>
      </c>
    </row>
    <row r="40" spans="2:16" ht="12" hidden="1" customHeight="1">
      <c r="B40" s="91">
        <v>2019</v>
      </c>
      <c r="C40" s="91">
        <v>1</v>
      </c>
      <c r="D40" s="91">
        <v>436163</v>
      </c>
      <c r="E40" s="91"/>
      <c r="F40" s="91">
        <v>118</v>
      </c>
      <c r="G40" s="91">
        <v>11</v>
      </c>
      <c r="H40" s="91">
        <v>11</v>
      </c>
      <c r="I40" s="91">
        <v>1997</v>
      </c>
      <c r="J40" s="92" t="s">
        <v>55</v>
      </c>
      <c r="K40" s="92" t="s">
        <v>56</v>
      </c>
      <c r="L40" s="91">
        <v>445</v>
      </c>
      <c r="M40" s="92" t="s">
        <v>57</v>
      </c>
      <c r="N40" s="92" t="s">
        <v>58</v>
      </c>
      <c r="O40" s="91">
        <v>1.2E-2</v>
      </c>
      <c r="P40" s="92" t="s">
        <v>59</v>
      </c>
    </row>
    <row r="41" spans="2:16" ht="12" hidden="1" customHeight="1">
      <c r="B41" s="91">
        <v>2019</v>
      </c>
      <c r="C41" s="91">
        <v>1</v>
      </c>
      <c r="D41" s="91">
        <v>30000109</v>
      </c>
      <c r="E41" s="91"/>
      <c r="F41" s="91">
        <v>118</v>
      </c>
      <c r="G41" s="91">
        <v>11</v>
      </c>
      <c r="H41" s="91">
        <v>11</v>
      </c>
      <c r="I41" s="91">
        <v>2011</v>
      </c>
      <c r="J41" s="92" t="s">
        <v>61</v>
      </c>
      <c r="K41" s="92" t="s">
        <v>62</v>
      </c>
      <c r="L41" s="91">
        <v>445</v>
      </c>
      <c r="M41" s="92" t="s">
        <v>57</v>
      </c>
      <c r="N41" s="92" t="s">
        <v>58</v>
      </c>
      <c r="O41" s="91">
        <v>2E-3</v>
      </c>
      <c r="P41" s="92" t="s">
        <v>63</v>
      </c>
    </row>
    <row r="42" spans="2:16" ht="12" hidden="1" customHeight="1">
      <c r="B42" s="91">
        <v>2019</v>
      </c>
      <c r="C42" s="91">
        <v>1</v>
      </c>
      <c r="D42" s="91">
        <v>30000109</v>
      </c>
      <c r="E42" s="91"/>
      <c r="F42" s="91">
        <v>119</v>
      </c>
      <c r="G42" s="91">
        <v>11</v>
      </c>
      <c r="H42" s="91">
        <v>11</v>
      </c>
      <c r="I42" s="91">
        <v>2011</v>
      </c>
      <c r="J42" s="92" t="s">
        <v>61</v>
      </c>
      <c r="K42" s="92" t="s">
        <v>62</v>
      </c>
      <c r="L42" s="91">
        <v>445</v>
      </c>
      <c r="M42" s="92" t="s">
        <v>57</v>
      </c>
      <c r="N42" s="92" t="s">
        <v>64</v>
      </c>
      <c r="O42" s="91">
        <v>3.0000000000000001E-3</v>
      </c>
      <c r="P42" s="92" t="s">
        <v>63</v>
      </c>
    </row>
    <row r="43" spans="2:16" ht="12" hidden="1" customHeight="1">
      <c r="B43" s="91">
        <v>2019</v>
      </c>
      <c r="C43" s="91">
        <v>3</v>
      </c>
      <c r="D43" s="91">
        <v>436819</v>
      </c>
      <c r="E43" s="91"/>
      <c r="F43" s="91">
        <v>106</v>
      </c>
      <c r="G43" s="91">
        <v>2</v>
      </c>
      <c r="H43" s="91">
        <v>2</v>
      </c>
      <c r="I43" s="91">
        <v>1989</v>
      </c>
      <c r="J43" s="92" t="s">
        <v>67</v>
      </c>
      <c r="K43" s="92" t="s">
        <v>68</v>
      </c>
      <c r="L43" s="91">
        <v>445</v>
      </c>
      <c r="M43" s="92" t="s">
        <v>57</v>
      </c>
      <c r="N43" s="92" t="s">
        <v>60</v>
      </c>
      <c r="O43" s="91">
        <v>4.1829999999999998</v>
      </c>
      <c r="P43" s="92" t="s">
        <v>59</v>
      </c>
    </row>
    <row r="44" spans="2:16" hidden="1">
      <c r="B44" s="88" t="s">
        <v>60</v>
      </c>
      <c r="C44" s="88" t="s">
        <v>60</v>
      </c>
      <c r="D44" s="88" t="s">
        <v>60</v>
      </c>
      <c r="E44" s="88"/>
      <c r="F44" s="88" t="s">
        <v>60</v>
      </c>
      <c r="G44" s="88" t="s">
        <v>60</v>
      </c>
      <c r="H44" s="88" t="s">
        <v>60</v>
      </c>
      <c r="I44" s="88" t="s">
        <v>60</v>
      </c>
      <c r="J44" s="88" t="s">
        <v>60</v>
      </c>
      <c r="K44" s="88" t="s">
        <v>60</v>
      </c>
      <c r="L44" s="88" t="s">
        <v>60</v>
      </c>
      <c r="M44" s="88" t="s">
        <v>60</v>
      </c>
      <c r="N44" s="88" t="s">
        <v>60</v>
      </c>
      <c r="O44" s="88" t="s">
        <v>69</v>
      </c>
      <c r="P44" s="88" t="s">
        <v>60</v>
      </c>
    </row>
    <row r="45" spans="2:16" hidden="1"/>
    <row r="47" spans="2:16">
      <c r="C47" s="97"/>
      <c r="D47" s="97"/>
      <c r="F47" s="97"/>
      <c r="G47" s="97"/>
      <c r="H47" s="97"/>
    </row>
    <row r="48" spans="2:16">
      <c r="C48" s="98"/>
      <c r="D48" s="99"/>
      <c r="E48" s="99"/>
      <c r="F48" s="99"/>
      <c r="G48" s="99"/>
      <c r="H48" s="99"/>
      <c r="I48" s="1"/>
    </row>
    <row r="49" spans="3:8">
      <c r="C49" s="98"/>
      <c r="D49" s="99"/>
      <c r="E49" s="99"/>
      <c r="F49" s="99"/>
      <c r="G49" s="99"/>
      <c r="H49" s="99"/>
    </row>
    <row r="50" spans="3:8">
      <c r="C50" s="98"/>
      <c r="D50" s="99"/>
      <c r="E50" s="99"/>
      <c r="F50" s="99"/>
      <c r="G50" s="99"/>
      <c r="H50" s="99"/>
    </row>
    <row r="51" spans="3:8">
      <c r="C51" s="98"/>
      <c r="D51" s="99"/>
      <c r="E51" s="99"/>
      <c r="F51" s="99"/>
      <c r="G51" s="99"/>
      <c r="H51" s="99"/>
    </row>
    <row r="52" spans="3:8">
      <c r="C52" s="98"/>
      <c r="D52" s="99"/>
      <c r="E52" s="99"/>
      <c r="F52" s="99"/>
      <c r="G52" s="99"/>
      <c r="H52" s="99"/>
    </row>
    <row r="53" spans="3:8">
      <c r="C53" s="98"/>
      <c r="D53" s="99"/>
      <c r="E53" s="99"/>
      <c r="F53" s="99"/>
      <c r="G53" s="99"/>
      <c r="H53" s="99"/>
    </row>
  </sheetData>
  <mergeCells count="10">
    <mergeCell ref="B3:J3"/>
    <mergeCell ref="D24:K24"/>
    <mergeCell ref="B34:C34"/>
    <mergeCell ref="B23:J23"/>
    <mergeCell ref="B4:B5"/>
    <mergeCell ref="C4:C5"/>
    <mergeCell ref="B24:B25"/>
    <mergeCell ref="C24:C25"/>
    <mergeCell ref="B19:C19"/>
    <mergeCell ref="D4:K4"/>
  </mergeCells>
  <conditionalFormatting sqref="D6:J1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{86D0C2D2-3565-4F60-AC54-C81A2E3E5560}</x14:id>
        </ext>
      </extLst>
    </cfRule>
  </conditionalFormatting>
  <conditionalFormatting sqref="D6:K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K6:K1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D0C2D2-3565-4F60-AC54-C81A2E3E55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D6:J18</xm:sqref>
        </x14:conditionalFormatting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3:J16"/>
  <sheetViews>
    <sheetView workbookViewId="0">
      <selection activeCell="E30" sqref="E30"/>
    </sheetView>
  </sheetViews>
  <sheetFormatPr baseColWidth="10" defaultRowHeight="15"/>
  <sheetData>
    <row r="3" spans="2:10">
      <c r="B3" s="132" t="s">
        <v>80</v>
      </c>
      <c r="C3" s="127"/>
      <c r="D3" s="127"/>
      <c r="E3" s="127"/>
      <c r="F3" s="127"/>
      <c r="G3" s="127"/>
      <c r="H3" s="127"/>
      <c r="I3" s="127"/>
    </row>
    <row r="4" spans="2:10">
      <c r="B4" s="139" t="s">
        <v>79</v>
      </c>
      <c r="C4" s="140" t="s">
        <v>43</v>
      </c>
      <c r="D4" s="140"/>
      <c r="E4" s="140"/>
      <c r="F4" s="140"/>
      <c r="G4" s="140"/>
      <c r="H4" s="140"/>
      <c r="I4" s="140"/>
      <c r="J4" s="140"/>
    </row>
    <row r="5" spans="2:10">
      <c r="B5" s="139"/>
      <c r="C5" s="108" t="s">
        <v>13</v>
      </c>
      <c r="D5" s="108" t="s">
        <v>28</v>
      </c>
      <c r="E5" s="108" t="s">
        <v>14</v>
      </c>
      <c r="F5" s="108" t="s">
        <v>15</v>
      </c>
      <c r="G5" s="108" t="s">
        <v>16</v>
      </c>
      <c r="H5" s="108" t="s">
        <v>17</v>
      </c>
      <c r="I5" s="108" t="s">
        <v>18</v>
      </c>
      <c r="J5" s="108" t="s">
        <v>74</v>
      </c>
    </row>
    <row r="6" spans="2:10">
      <c r="B6" s="109">
        <v>1</v>
      </c>
      <c r="C6" s="100">
        <v>4.1000000000000002E-2</v>
      </c>
      <c r="D6" s="100">
        <v>0.109</v>
      </c>
      <c r="E6" s="100"/>
      <c r="F6" s="100"/>
      <c r="G6" s="100"/>
      <c r="H6" s="100"/>
      <c r="I6" s="100"/>
      <c r="J6" s="100">
        <f>SUM(C6:I6)</f>
        <v>0.15</v>
      </c>
    </row>
    <row r="7" spans="2:10" s="97" customFormat="1">
      <c r="B7" s="109">
        <v>3</v>
      </c>
      <c r="C7" s="100"/>
      <c r="D7" s="100"/>
      <c r="E7" s="100"/>
      <c r="F7" s="100"/>
      <c r="G7" s="100">
        <v>0.37</v>
      </c>
      <c r="H7" s="100"/>
      <c r="I7" s="100"/>
      <c r="J7" s="100">
        <f t="shared" ref="J7:J15" si="0">SUM(C7:I7)</f>
        <v>0.37</v>
      </c>
    </row>
    <row r="8" spans="2:10">
      <c r="B8" s="109">
        <v>4</v>
      </c>
      <c r="C8" s="100">
        <v>0.05</v>
      </c>
      <c r="D8" s="100">
        <v>0.3</v>
      </c>
      <c r="E8" s="100">
        <v>18.484000000000002</v>
      </c>
      <c r="F8" s="100">
        <v>137.345</v>
      </c>
      <c r="G8" s="100">
        <v>564.452</v>
      </c>
      <c r="H8" s="100">
        <v>628.48699999999997</v>
      </c>
      <c r="I8" s="100">
        <v>136.49299999999999</v>
      </c>
      <c r="J8" s="100">
        <f t="shared" si="0"/>
        <v>1485.6109999999999</v>
      </c>
    </row>
    <row r="9" spans="2:10">
      <c r="B9" s="109">
        <v>5</v>
      </c>
      <c r="C9" s="100"/>
      <c r="D9" s="100"/>
      <c r="E9" s="100">
        <v>0.05</v>
      </c>
      <c r="F9" s="100">
        <v>10.776999999999999</v>
      </c>
      <c r="G9" s="100">
        <v>25.077000000000002</v>
      </c>
      <c r="H9" s="100">
        <v>30.213999999999999</v>
      </c>
      <c r="I9" s="100">
        <v>70.465999999999994</v>
      </c>
      <c r="J9" s="100">
        <f t="shared" si="0"/>
        <v>136.584</v>
      </c>
    </row>
    <row r="10" spans="2:10" s="97" customFormat="1">
      <c r="B10" s="109">
        <v>6</v>
      </c>
      <c r="C10" s="100"/>
      <c r="D10" s="100"/>
      <c r="E10" s="100"/>
      <c r="F10" s="100"/>
      <c r="G10" s="100"/>
      <c r="H10" s="100"/>
      <c r="I10" s="100">
        <v>0.09</v>
      </c>
      <c r="J10" s="100">
        <f t="shared" si="0"/>
        <v>0.09</v>
      </c>
    </row>
    <row r="11" spans="2:10">
      <c r="B11" s="109">
        <v>7</v>
      </c>
      <c r="C11" s="100"/>
      <c r="D11" s="100"/>
      <c r="E11" s="100">
        <v>0.09</v>
      </c>
      <c r="F11" s="100">
        <v>1.83</v>
      </c>
      <c r="G11" s="100">
        <v>4.4999999999999998E-2</v>
      </c>
      <c r="H11" s="100">
        <v>16.087</v>
      </c>
      <c r="I11" s="100">
        <v>647.54600000000005</v>
      </c>
      <c r="J11" s="100">
        <f t="shared" si="0"/>
        <v>665.59800000000007</v>
      </c>
    </row>
    <row r="12" spans="2:10">
      <c r="B12" s="109">
        <v>8</v>
      </c>
      <c r="C12" s="100">
        <v>4.8639999999999999</v>
      </c>
      <c r="D12" s="100">
        <v>0.24199999999999999</v>
      </c>
      <c r="E12" s="100">
        <v>0.11</v>
      </c>
      <c r="F12" s="100">
        <v>0.22</v>
      </c>
      <c r="G12" s="100">
        <v>616.38800000000003</v>
      </c>
      <c r="H12" s="100">
        <v>1708.299</v>
      </c>
      <c r="I12" s="100">
        <v>24.056999999999999</v>
      </c>
      <c r="J12" s="100">
        <f t="shared" si="0"/>
        <v>2354.1799999999998</v>
      </c>
    </row>
    <row r="13" spans="2:10" s="97" customFormat="1">
      <c r="B13" s="109">
        <v>10</v>
      </c>
      <c r="C13" s="100"/>
      <c r="D13" s="100"/>
      <c r="E13" s="100"/>
      <c r="F13" s="100"/>
      <c r="G13" s="100"/>
      <c r="H13" s="100">
        <v>0.31900000000000001</v>
      </c>
      <c r="I13" s="100"/>
      <c r="J13" s="100">
        <f t="shared" si="0"/>
        <v>0.31900000000000001</v>
      </c>
    </row>
    <row r="14" spans="2:10">
      <c r="B14" s="109">
        <v>14</v>
      </c>
      <c r="C14" s="100">
        <v>1.7000000000000001E-2</v>
      </c>
      <c r="D14" s="100"/>
      <c r="E14" s="100"/>
      <c r="F14" s="100"/>
      <c r="G14" s="100"/>
      <c r="H14" s="100"/>
      <c r="I14" s="100"/>
      <c r="J14" s="100">
        <f t="shared" si="0"/>
        <v>1.7000000000000001E-2</v>
      </c>
    </row>
    <row r="15" spans="2:10" s="97" customFormat="1">
      <c r="B15" s="109">
        <v>15</v>
      </c>
      <c r="C15" s="100"/>
      <c r="D15" s="100"/>
      <c r="E15" s="100"/>
      <c r="F15" s="100"/>
      <c r="G15" s="100"/>
      <c r="H15" s="100"/>
      <c r="I15" s="100">
        <v>1.9179999999999999</v>
      </c>
      <c r="J15" s="100">
        <f t="shared" si="0"/>
        <v>1.9179999999999999</v>
      </c>
    </row>
    <row r="16" spans="2:10">
      <c r="B16" s="107" t="s">
        <v>81</v>
      </c>
      <c r="C16" s="106">
        <f>SUM(C6:C14)</f>
        <v>4.9720000000000004</v>
      </c>
      <c r="D16" s="106">
        <f t="shared" ref="D16:G16" si="1">SUM(D6:D14)</f>
        <v>0.65100000000000002</v>
      </c>
      <c r="E16" s="106">
        <f t="shared" si="1"/>
        <v>18.734000000000002</v>
      </c>
      <c r="F16" s="106">
        <f t="shared" si="1"/>
        <v>150.172</v>
      </c>
      <c r="G16" s="106">
        <f t="shared" si="1"/>
        <v>1206.3319999999999</v>
      </c>
      <c r="H16" s="106">
        <f>SUM(H6:H14)</f>
        <v>2383.4059999999999</v>
      </c>
      <c r="I16" s="106">
        <f>SUM(I6:I15)</f>
        <v>880.57</v>
      </c>
      <c r="J16" s="106">
        <f>SUM(C16:I16)</f>
        <v>4644.8369999999995</v>
      </c>
    </row>
  </sheetData>
  <mergeCells count="3">
    <mergeCell ref="B4:B5"/>
    <mergeCell ref="B3:I3"/>
    <mergeCell ref="C4:J4"/>
  </mergeCells>
  <conditionalFormatting sqref="C6:J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J6:J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C6:J15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Resumen_Cuota Global_Jibia </vt:lpstr>
      <vt:lpstr>Industrial</vt:lpstr>
      <vt:lpstr>Artesanal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dcterms:created xsi:type="dcterms:W3CDTF">2017-01-09T11:10:59Z</dcterms:created>
  <dcterms:modified xsi:type="dcterms:W3CDTF">2019-07-18T20:05:55Z</dcterms:modified>
</cp:coreProperties>
</file>