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2.- Pelagicos\Jibia 2019\"/>
    </mc:Choice>
  </mc:AlternateContent>
  <bookViews>
    <workbookView xWindow="19320" yWindow="45" windowWidth="19020" windowHeight="11355" tabRatio="529"/>
  </bookViews>
  <sheets>
    <sheet name="Resumen_Cuota Global_Jibia " sheetId="1" r:id="rId1"/>
    <sheet name="Industrial" sheetId="3" r:id="rId2"/>
    <sheet name="Artesanal" sheetId="5" r:id="rId3"/>
    <sheet name="Página web" sheetId="6" r:id="rId4"/>
  </sheets>
  <calcPr calcId="152511"/>
</workbook>
</file>

<file path=xl/calcChain.xml><?xml version="1.0" encoding="utf-8"?>
<calcChain xmlns="http://schemas.openxmlformats.org/spreadsheetml/2006/main">
  <c r="N15" i="6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2" i="6"/>
  <c r="N2" i="6"/>
  <c r="N3" i="6"/>
  <c r="N4" i="6"/>
  <c r="N5" i="6"/>
  <c r="N6" i="6"/>
  <c r="N7" i="6"/>
  <c r="N8" i="6"/>
  <c r="N9" i="6"/>
  <c r="N10" i="6"/>
  <c r="N11" i="6"/>
  <c r="N12" i="6"/>
  <c r="N13" i="6"/>
  <c r="N14" i="6"/>
  <c r="K2" i="6"/>
  <c r="K3" i="6"/>
  <c r="L3" i="6"/>
  <c r="M3" i="6"/>
  <c r="K4" i="6"/>
  <c r="L4" i="6"/>
  <c r="M4" i="6"/>
  <c r="K5" i="6"/>
  <c r="L5" i="6"/>
  <c r="M5" i="6"/>
  <c r="K6" i="6"/>
  <c r="L6" i="6"/>
  <c r="M6" i="6"/>
  <c r="K7" i="6"/>
  <c r="L7" i="6"/>
  <c r="M7" i="6"/>
  <c r="K8" i="6"/>
  <c r="L8" i="6"/>
  <c r="M8" i="6"/>
  <c r="K9" i="6"/>
  <c r="L9" i="6"/>
  <c r="M9" i="6"/>
  <c r="K10" i="6"/>
  <c r="K11" i="6"/>
  <c r="K12" i="6"/>
  <c r="K13" i="6"/>
  <c r="K14" i="6"/>
  <c r="J3" i="6"/>
  <c r="J4" i="6"/>
  <c r="J5" i="6"/>
  <c r="J6" i="6"/>
  <c r="J7" i="6"/>
  <c r="J8" i="6"/>
  <c r="J9" i="6"/>
  <c r="J10" i="6"/>
  <c r="H4" i="6"/>
  <c r="H5" i="6"/>
  <c r="H6" i="6"/>
  <c r="H7" i="6"/>
  <c r="H8" i="6"/>
  <c r="H9" i="6"/>
  <c r="H10" i="6"/>
  <c r="H11" i="6"/>
  <c r="H12" i="6"/>
  <c r="H13" i="6"/>
  <c r="H14" i="6"/>
  <c r="H3" i="6"/>
  <c r="H15" i="6" s="1"/>
  <c r="J2" i="6"/>
  <c r="H2" i="6"/>
  <c r="K15" i="6" l="1"/>
  <c r="L7" i="3"/>
  <c r="L8" i="3"/>
  <c r="L9" i="3"/>
  <c r="L10" i="3"/>
  <c r="L11" i="3"/>
  <c r="L12" i="3"/>
  <c r="L19" i="3" s="1"/>
  <c r="L13" i="3"/>
  <c r="L14" i="3"/>
  <c r="L15" i="3"/>
  <c r="L16" i="3"/>
  <c r="L17" i="3"/>
  <c r="L18" i="3"/>
  <c r="L6" i="3"/>
  <c r="K19" i="3"/>
  <c r="K7" i="5"/>
  <c r="K6" i="5"/>
  <c r="J17" i="5"/>
  <c r="K8" i="5"/>
  <c r="K9" i="5"/>
  <c r="K10" i="5"/>
  <c r="K11" i="5"/>
  <c r="K12" i="5"/>
  <c r="K13" i="5"/>
  <c r="K14" i="5"/>
  <c r="K15" i="5"/>
  <c r="K16" i="5"/>
  <c r="F10" i="1" l="1"/>
  <c r="I17" i="5" l="1"/>
  <c r="K17" i="5" s="1"/>
  <c r="J19" i="3" l="1"/>
  <c r="H17" i="5" l="1"/>
  <c r="I19" i="3"/>
  <c r="D19" i="3"/>
  <c r="E19" i="3"/>
  <c r="F19" i="3"/>
  <c r="H19" i="3"/>
  <c r="D17" i="5"/>
  <c r="E17" i="5"/>
  <c r="F17" i="5"/>
  <c r="G17" i="5"/>
  <c r="C17" i="5"/>
  <c r="G34" i="3"/>
  <c r="F34" i="3"/>
  <c r="L32" i="3"/>
  <c r="L34" i="3" s="1"/>
  <c r="J34" i="3"/>
  <c r="I34" i="3"/>
  <c r="H34" i="3"/>
  <c r="D40" i="1"/>
  <c r="D34" i="3"/>
  <c r="G19" i="1" l="1"/>
  <c r="G20" i="1"/>
  <c r="G21" i="1"/>
  <c r="G22" i="1"/>
  <c r="D26" i="1" l="1"/>
  <c r="D42" i="1" l="1"/>
  <c r="D41" i="1"/>
  <c r="F23" i="1"/>
  <c r="H23" i="1" s="1"/>
  <c r="I23" i="1" l="1"/>
  <c r="F11" i="1" l="1"/>
  <c r="F9" i="1"/>
  <c r="I9" i="1" s="1"/>
  <c r="H9" i="1" s="1"/>
  <c r="F8" i="1"/>
  <c r="H8" i="1" s="1"/>
  <c r="F7" i="1"/>
  <c r="I7" i="1" s="1"/>
  <c r="H7" i="1" s="1"/>
  <c r="H10" i="1" l="1"/>
  <c r="L2" i="6" s="1"/>
  <c r="I10" i="1"/>
  <c r="M2" i="6" s="1"/>
  <c r="H11" i="1"/>
  <c r="F12" i="1" s="1"/>
  <c r="I11" i="1"/>
  <c r="H12" i="1" l="1"/>
  <c r="F13" i="1" s="1"/>
  <c r="I13" i="1" s="1"/>
  <c r="I12" i="1"/>
  <c r="H13" i="1" l="1"/>
  <c r="F14" i="1" s="1"/>
  <c r="I14" i="1" s="1"/>
  <c r="H14" i="1" l="1"/>
  <c r="F15" i="1" s="1"/>
  <c r="H15" i="1" s="1"/>
  <c r="F16" i="1" s="1"/>
  <c r="I15" i="1" l="1"/>
  <c r="H16" i="1"/>
  <c r="F17" i="1" s="1"/>
  <c r="I16" i="1"/>
  <c r="H17" i="1" l="1"/>
  <c r="F18" i="1" s="1"/>
  <c r="I17" i="1"/>
  <c r="H18" i="1" l="1"/>
  <c r="I18" i="1"/>
  <c r="M10" i="6" s="1"/>
  <c r="F19" i="1" l="1"/>
  <c r="L10" i="6"/>
  <c r="H19" i="1"/>
  <c r="F20" i="1" l="1"/>
  <c r="J12" i="6" s="1"/>
  <c r="L11" i="6"/>
  <c r="I19" i="1"/>
  <c r="M11" i="6" s="1"/>
  <c r="J11" i="6"/>
  <c r="I20" i="1"/>
  <c r="M12" i="6" s="1"/>
  <c r="H20" i="1"/>
  <c r="F21" i="1" l="1"/>
  <c r="J13" i="6" s="1"/>
  <c r="L12" i="6"/>
  <c r="I21" i="1"/>
  <c r="M13" i="6" s="1"/>
  <c r="H21" i="1" l="1"/>
  <c r="F22" i="1" l="1"/>
  <c r="L13" i="6"/>
  <c r="J14" i="6" l="1"/>
  <c r="J15" i="6" s="1"/>
  <c r="H22" i="1"/>
  <c r="L14" i="6" s="1"/>
  <c r="I22" i="1"/>
  <c r="M14" i="6" s="1"/>
  <c r="L15" i="6" l="1"/>
  <c r="M15" i="6"/>
</calcChain>
</file>

<file path=xl/sharedStrings.xml><?xml version="1.0" encoding="utf-8"?>
<sst xmlns="http://schemas.openxmlformats.org/spreadsheetml/2006/main" count="264" uniqueCount="116">
  <si>
    <t>Unidad de Pesquería</t>
  </si>
  <si>
    <t>Fraccionamiento</t>
  </si>
  <si>
    <t>Período</t>
  </si>
  <si>
    <t>Cuota asignada (t)</t>
  </si>
  <si>
    <t>Cuota Efectiva (t)</t>
  </si>
  <si>
    <t>Captura (t)</t>
  </si>
  <si>
    <t>Saldo (t)</t>
  </si>
  <si>
    <t>Fecha de Cierre</t>
  </si>
  <si>
    <t xml:space="preserve">Apertura </t>
  </si>
  <si>
    <t>Investigación</t>
  </si>
  <si>
    <t>Imprevistos</t>
  </si>
  <si>
    <t>F.Acompañante artesanal</t>
  </si>
  <si>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</si>
  <si>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</si>
  <si>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</si>
  <si>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</si>
  <si>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</si>
  <si>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</si>
  <si>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</si>
  <si>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</si>
  <si>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</si>
  <si>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</si>
  <si>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</si>
  <si>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</si>
  <si>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Objetivo Artesanal</t>
  </si>
  <si>
    <t>Objetivo Industrial</t>
  </si>
  <si>
    <t>F.Acompañante Industrial</t>
  </si>
  <si>
    <t>Jibia XV-XII</t>
  </si>
  <si>
    <t>Febrero</t>
  </si>
  <si>
    <t>CONSUMO %</t>
  </si>
  <si>
    <t>-</t>
  </si>
  <si>
    <t>mes</t>
  </si>
  <si>
    <t>Captura Industrial</t>
  </si>
  <si>
    <t xml:space="preserve">Captura Total </t>
  </si>
  <si>
    <t>% Consumo</t>
  </si>
  <si>
    <t>Saldo</t>
  </si>
  <si>
    <t>Cuota total asignada (obj + FA)</t>
  </si>
  <si>
    <t xml:space="preserve">Control Cuota Anual de Captura para la pesquería Jibia XV-XII, AÑO 2019.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 EX N° 527-2018 </t>
  </si>
  <si>
    <t>Region Operacion</t>
  </si>
  <si>
    <t>Zona de Operación</t>
  </si>
  <si>
    <t>Region Desembarques</t>
  </si>
  <si>
    <t>XI</t>
  </si>
  <si>
    <t>Mes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</si>
  <si>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</si>
  <si>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</si>
  <si>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</si>
  <si>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</si>
  <si>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</si>
  <si>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</si>
  <si>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</si>
  <si>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</si>
  <si>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</si>
  <si>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</si>
  <si>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</si>
  <si>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</si>
  <si>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</si>
  <si>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</si>
  <si>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</si>
  <si>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</si>
  <si>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</si>
  <si>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</si>
  <si>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</si>
  <si>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</si>
  <si>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</si>
  <si>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</si>
  <si>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</si>
  <si>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MARLIN</t>
  </si>
  <si>
    <t>CORPESCA S.A.</t>
  </si>
  <si>
    <t>4,232</t>
  </si>
  <si>
    <t>VIII</t>
  </si>
  <si>
    <t>X</t>
  </si>
  <si>
    <t>V</t>
  </si>
  <si>
    <t>VII</t>
  </si>
  <si>
    <t>TOTAL</t>
  </si>
  <si>
    <t>Captura Jibia XV-XII por Región (toneladas)</t>
  </si>
  <si>
    <t>VI</t>
  </si>
  <si>
    <t>113 - 151</t>
  </si>
  <si>
    <t>Captura Jibia Industrial XV-XII mensual (toneladas)</t>
  </si>
  <si>
    <t>Región captura</t>
  </si>
  <si>
    <t>Captura Jibia Artesanal XV-XII mensual (toneladas)</t>
  </si>
  <si>
    <t>Total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</si>
  <si>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</si>
  <si>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</si>
  <si>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</si>
  <si>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</si>
  <si>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</si>
  <si>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</si>
  <si>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</si>
  <si>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</si>
  <si>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</si>
  <si>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</si>
  <si>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</si>
  <si>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</si>
  <si>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</si>
  <si>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</si>
  <si>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</si>
  <si>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JIBIA XV-XII</t>
  </si>
  <si>
    <t>JIBIA</t>
  </si>
  <si>
    <t>XV-XII</t>
  </si>
  <si>
    <t>ARTESANAL</t>
  </si>
  <si>
    <t>ARTESANALES XV-XII</t>
  </si>
  <si>
    <t>ENERO</t>
  </si>
  <si>
    <t>DICIEMBRE</t>
  </si>
  <si>
    <t xml:space="preserve">INDUSTRIAL </t>
  </si>
  <si>
    <t>INDUSTRIALES XV-XII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</si>
  <si>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</si>
  <si>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</si>
  <si>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</si>
  <si>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</si>
  <si>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</si>
  <si>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</si>
  <si>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</si>
  <si>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</si>
  <si>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</si>
  <si>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NOVIMEBRE</t>
  </si>
  <si>
    <t>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</si>
</sst>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0.000"/>
    <numFmt numFmtId="166" formatCode="yyyy/mm/dd;@"/>
    <numFmt numFmtId="167" formatCode="dd/mm/yyyy;@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1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8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54" fillId="0" borderId="0"/>
  </cellStyleXfs>
  <cellXfs count="157">
    <xf numFmtId="0" fontId="0" fillId="0" borderId="0" xfId="0"/>
    <xf numFmtId="0" fontId="0" fillId="0" borderId="0" xfId="0"/>
    <xf numFmtId="0" fontId="0" fillId="56" borderId="0" xfId="0" applyFill="1" applyBorder="1"/>
    <xf numFmtId="0" fontId="0" fillId="56" borderId="22" xfId="0" applyFill="1" applyBorder="1"/>
    <xf numFmtId="0" fontId="46" fillId="0" borderId="10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16" fillId="33" borderId="29" xfId="0" applyFont="1" applyFill="1" applyBorder="1"/>
    <xf numFmtId="0" fontId="0" fillId="56" borderId="0" xfId="0" applyFill="1"/>
    <xf numFmtId="0" fontId="16" fillId="33" borderId="37" xfId="0" applyFont="1" applyFill="1" applyBorder="1"/>
    <xf numFmtId="0" fontId="16" fillId="33" borderId="38" xfId="0" applyFont="1" applyFill="1" applyBorder="1"/>
    <xf numFmtId="0" fontId="16" fillId="33" borderId="34" xfId="0" applyFont="1" applyFill="1" applyBorder="1"/>
    <xf numFmtId="0" fontId="0" fillId="56" borderId="0" xfId="0" applyFont="1" applyFill="1" applyBorder="1"/>
    <xf numFmtId="0" fontId="0" fillId="0" borderId="0" xfId="0" applyFont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0" xfId="0" applyFont="1" applyBorder="1"/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24" xfId="0" applyFont="1" applyBorder="1"/>
    <xf numFmtId="0" fontId="0" fillId="0" borderId="35" xfId="0" applyFont="1" applyBorder="1"/>
    <xf numFmtId="0" fontId="0" fillId="0" borderId="27" xfId="0" applyFont="1" applyBorder="1" applyAlignment="1">
      <alignment horizontal="center"/>
    </xf>
    <xf numFmtId="10" fontId="0" fillId="0" borderId="27" xfId="0" applyNumberFormat="1" applyFont="1" applyBorder="1" applyAlignment="1">
      <alignment horizontal="center"/>
    </xf>
    <xf numFmtId="0" fontId="0" fillId="0" borderId="28" xfId="0" applyFont="1" applyBorder="1"/>
    <xf numFmtId="0" fontId="0" fillId="0" borderId="10" xfId="0" applyFont="1" applyFill="1" applyBorder="1" applyAlignment="1">
      <alignment horizontal="center"/>
    </xf>
    <xf numFmtId="0" fontId="0" fillId="56" borderId="23" xfId="0" applyFont="1" applyFill="1" applyBorder="1"/>
    <xf numFmtId="0" fontId="0" fillId="56" borderId="0" xfId="0" applyFont="1" applyFill="1"/>
    <xf numFmtId="0" fontId="16" fillId="33" borderId="39" xfId="0" applyFont="1" applyFill="1" applyBorder="1"/>
    <xf numFmtId="0" fontId="0" fillId="0" borderId="40" xfId="0" applyFont="1" applyBorder="1"/>
    <xf numFmtId="0" fontId="0" fillId="0" borderId="41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0" fontId="0" fillId="0" borderId="41" xfId="0" applyNumberFormat="1" applyFont="1" applyBorder="1" applyAlignment="1">
      <alignment horizontal="center"/>
    </xf>
    <xf numFmtId="14" fontId="16" fillId="0" borderId="41" xfId="0" applyNumberFormat="1" applyFont="1" applyFill="1" applyBorder="1" applyAlignment="1">
      <alignment horizontal="center"/>
    </xf>
    <xf numFmtId="0" fontId="0" fillId="0" borderId="42" xfId="0" applyFont="1" applyBorder="1"/>
    <xf numFmtId="0" fontId="22" fillId="33" borderId="29" xfId="0" applyFont="1" applyFill="1" applyBorder="1" applyAlignment="1">
      <alignment horizontal="center" vertical="center" wrapText="1"/>
    </xf>
    <xf numFmtId="4" fontId="22" fillId="33" borderId="29" xfId="0" applyNumberFormat="1" applyFont="1" applyFill="1" applyBorder="1" applyAlignment="1">
      <alignment horizontal="center" vertical="center" wrapText="1"/>
    </xf>
    <xf numFmtId="4" fontId="22" fillId="33" borderId="36" xfId="0" applyNumberFormat="1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center" vertical="center" wrapText="1"/>
    </xf>
    <xf numFmtId="4" fontId="24" fillId="33" borderId="30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56" borderId="10" xfId="0" applyFill="1" applyBorder="1"/>
    <xf numFmtId="0" fontId="18" fillId="0" borderId="10" xfId="42112" applyFont="1" applyFill="1" applyBorder="1" applyAlignment="1">
      <alignment horizontal="right" wrapText="1"/>
    </xf>
    <xf numFmtId="0" fontId="16" fillId="58" borderId="10" xfId="0" applyFont="1" applyFill="1" applyBorder="1" applyAlignment="1">
      <alignment horizontal="center" wrapText="1"/>
    </xf>
    <xf numFmtId="0" fontId="16" fillId="61" borderId="10" xfId="0" applyFont="1" applyFill="1" applyBorder="1" applyAlignment="1">
      <alignment horizontal="center" vertical="center"/>
    </xf>
    <xf numFmtId="0" fontId="16" fillId="59" borderId="10" xfId="0" applyFont="1" applyFill="1" applyBorder="1" applyAlignment="1">
      <alignment horizontal="center" vertical="center" wrapText="1"/>
    </xf>
    <xf numFmtId="0" fontId="16" fillId="57" borderId="10" xfId="0" applyFont="1" applyFill="1" applyBorder="1" applyAlignment="1">
      <alignment horizontal="center"/>
    </xf>
    <xf numFmtId="0" fontId="16" fillId="59" borderId="10" xfId="0" applyFont="1" applyFill="1" applyBorder="1" applyAlignment="1">
      <alignment horizontal="center"/>
    </xf>
    <xf numFmtId="0" fontId="19" fillId="60" borderId="10" xfId="42112" applyFont="1" applyFill="1" applyBorder="1" applyAlignment="1">
      <alignment horizontal="center" wrapText="1"/>
    </xf>
    <xf numFmtId="0" fontId="16" fillId="59" borderId="10" xfId="0" applyFont="1" applyFill="1" applyBorder="1" applyAlignment="1">
      <alignment horizontal="center" wrapText="1"/>
    </xf>
    <xf numFmtId="0" fontId="16" fillId="58" borderId="10" xfId="0" applyFont="1" applyFill="1" applyBorder="1" applyAlignment="1">
      <alignment horizontal="center"/>
    </xf>
    <xf numFmtId="0" fontId="19" fillId="61" borderId="10" xfId="42112" applyFont="1" applyFill="1" applyBorder="1" applyAlignment="1">
      <alignment horizontal="center" wrapText="1"/>
    </xf>
    <xf numFmtId="9" fontId="16" fillId="61" borderId="10" xfId="42110" applyFont="1" applyFill="1" applyBorder="1" applyAlignment="1">
      <alignment horizontal="center"/>
    </xf>
    <xf numFmtId="0" fontId="19" fillId="59" borderId="10" xfId="42112" applyFont="1" applyFill="1" applyBorder="1" applyAlignment="1">
      <alignment horizontal="center" wrapText="1"/>
    </xf>
    <xf numFmtId="9" fontId="16" fillId="59" borderId="10" xfId="42110" applyFont="1" applyFill="1" applyBorder="1" applyAlignment="1">
      <alignment horizontal="center"/>
    </xf>
    <xf numFmtId="14" fontId="16" fillId="0" borderId="43" xfId="0" applyNumberFormat="1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4" fontId="16" fillId="0" borderId="27" xfId="0" applyNumberFormat="1" applyFont="1" applyFill="1" applyBorder="1" applyAlignment="1">
      <alignment horizontal="center"/>
    </xf>
    <xf numFmtId="0" fontId="18" fillId="0" borderId="10" xfId="42113" applyFont="1" applyFill="1" applyBorder="1" applyAlignment="1">
      <alignment horizontal="right" wrapText="1"/>
    </xf>
    <xf numFmtId="0" fontId="18" fillId="0" borderId="10" xfId="42114" applyFont="1" applyFill="1" applyBorder="1" applyAlignment="1">
      <alignment horizontal="right" wrapText="1"/>
    </xf>
    <xf numFmtId="0" fontId="16" fillId="0" borderId="10" xfId="0" applyFont="1" applyBorder="1"/>
    <xf numFmtId="0" fontId="0" fillId="56" borderId="10" xfId="0" applyFont="1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52" fillId="62" borderId="46" xfId="0" applyFont="1" applyFill="1" applyBorder="1" applyAlignment="1">
      <alignment horizontal="center" vertical="center" wrapText="1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0" fontId="18" fillId="65" borderId="10" xfId="42114" applyFont="1" applyFill="1" applyBorder="1" applyAlignment="1">
      <alignment horizontal="center"/>
    </xf>
    <xf numFmtId="0" fontId="0" fillId="0" borderId="52" xfId="0" applyFont="1" applyFill="1" applyBorder="1"/>
    <xf numFmtId="0" fontId="16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Font="1" applyBorder="1"/>
    <xf numFmtId="0" fontId="0" fillId="0" borderId="55" xfId="0" applyFont="1" applyBorder="1"/>
    <xf numFmtId="0" fontId="0" fillId="0" borderId="56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10" fontId="0" fillId="0" borderId="56" xfId="0" applyNumberFormat="1" applyFont="1" applyBorder="1" applyAlignment="1">
      <alignment horizontal="center"/>
    </xf>
    <xf numFmtId="14" fontId="16" fillId="0" borderId="56" xfId="0" applyNumberFormat="1" applyFont="1" applyFill="1" applyBorder="1" applyAlignment="1">
      <alignment horizontal="center"/>
    </xf>
    <xf numFmtId="0" fontId="0" fillId="0" borderId="57" xfId="0" applyFont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60" xfId="0" applyFont="1" applyFill="1" applyBorder="1"/>
    <xf numFmtId="0" fontId="50" fillId="0" borderId="11" xfId="42115" applyFont="1" applyFill="1" applyBorder="1" applyAlignment="1">
      <alignment wrapText="1"/>
    </xf>
    <xf numFmtId="0" fontId="0" fillId="0" borderId="10" xfId="0" applyFill="1" applyBorder="1"/>
    <xf numFmtId="0" fontId="55" fillId="64" borderId="50" xfId="42116" applyFont="1" applyFill="1" applyBorder="1" applyAlignment="1">
      <alignment horizontal="center"/>
    </xf>
    <xf numFmtId="0" fontId="55" fillId="0" borderId="11" xfId="42116" applyFont="1" applyFill="1" applyBorder="1" applyAlignment="1">
      <alignment horizontal="right" wrapText="1"/>
    </xf>
    <xf numFmtId="0" fontId="55" fillId="0" borderId="11" xfId="42116" applyFont="1" applyFill="1" applyBorder="1" applyAlignment="1">
      <alignment wrapText="1"/>
    </xf>
    <xf numFmtId="10" fontId="0" fillId="0" borderId="27" xfId="42110" applyNumberFormat="1" applyFont="1" applyBorder="1" applyAlignment="1">
      <alignment horizontal="center"/>
    </xf>
    <xf numFmtId="10" fontId="0" fillId="0" borderId="43" xfId="42110" applyNumberFormat="1" applyFont="1" applyBorder="1" applyAlignment="1">
      <alignment horizontal="center"/>
    </xf>
    <xf numFmtId="10" fontId="0" fillId="0" borderId="25" xfId="42110" applyNumberFormat="1" applyFont="1" applyBorder="1" applyAlignment="1">
      <alignment horizontal="center"/>
    </xf>
    <xf numFmtId="10" fontId="0" fillId="0" borderId="10" xfId="4211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/>
    <xf numFmtId="2" fontId="16" fillId="0" borderId="10" xfId="0" applyNumberFormat="1" applyFont="1" applyBorder="1"/>
    <xf numFmtId="165" fontId="16" fillId="0" borderId="10" xfId="0" applyNumberFormat="1" applyFont="1" applyBorder="1"/>
    <xf numFmtId="0" fontId="19" fillId="63" borderId="10" xfId="42114" applyFont="1" applyFill="1" applyBorder="1" applyAlignment="1">
      <alignment horizontal="center"/>
    </xf>
    <xf numFmtId="165" fontId="0" fillId="0" borderId="43" xfId="0" applyNumberFormat="1" applyFont="1" applyFill="1" applyBorder="1" applyAlignment="1">
      <alignment horizontal="center"/>
    </xf>
    <xf numFmtId="0" fontId="19" fillId="63" borderId="10" xfId="42114" applyFont="1" applyFill="1" applyBorder="1" applyAlignment="1">
      <alignment horizontal="center"/>
    </xf>
    <xf numFmtId="0" fontId="16" fillId="66" borderId="10" xfId="0" applyFont="1" applyFill="1" applyBorder="1"/>
    <xf numFmtId="0" fontId="16" fillId="66" borderId="10" xfId="0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/>
    </xf>
    <xf numFmtId="0" fontId="0" fillId="67" borderId="10" xfId="0" applyFill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16" fillId="69" borderId="10" xfId="0" applyFont="1" applyFill="1" applyBorder="1"/>
    <xf numFmtId="0" fontId="18" fillId="70" borderId="10" xfId="42113" applyFont="1" applyFill="1" applyBorder="1" applyAlignment="1">
      <alignment horizontal="center" wrapText="1"/>
    </xf>
    <xf numFmtId="0" fontId="18" fillId="70" borderId="20" xfId="42113" applyFont="1" applyFill="1" applyBorder="1" applyAlignment="1">
      <alignment horizontal="center" wrapText="1"/>
    </xf>
    <xf numFmtId="0" fontId="0" fillId="56" borderId="63" xfId="0" applyFill="1" applyBorder="1"/>
    <xf numFmtId="0" fontId="16" fillId="0" borderId="0" xfId="0" applyFont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9" fontId="56" fillId="0" borderId="10" xfId="42110" applyFont="1" applyBorder="1" applyAlignment="1">
      <alignment horizontal="center"/>
    </xf>
    <xf numFmtId="166" fontId="56" fillId="0" borderId="10" xfId="0" applyNumberFormat="1" applyFont="1" applyBorder="1" applyAlignment="1">
      <alignment horizontal="center"/>
    </xf>
    <xf numFmtId="166" fontId="57" fillId="0" borderId="10" xfId="0" applyNumberFormat="1" applyFont="1" applyBorder="1" applyAlignment="1">
      <alignment horizontal="center"/>
    </xf>
    <xf numFmtId="0" fontId="58" fillId="0" borderId="10" xfId="42111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4211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7" fontId="0" fillId="0" borderId="0" xfId="0" applyNumberFormat="1"/>
    <xf numFmtId="14" fontId="0" fillId="0" borderId="10" xfId="42110" applyNumberFormat="1" applyFont="1" applyBorder="1" applyAlignment="1">
      <alignment horizontal="center"/>
    </xf>
    <xf numFmtId="0" fontId="0" fillId="56" borderId="0" xfId="0" applyNumberFormat="1" applyFill="1"/>
    <xf numFmtId="0" fontId="52" fillId="62" borderId="21" xfId="0" applyFont="1" applyFill="1" applyBorder="1" applyAlignment="1">
      <alignment horizontal="center" vertical="center" wrapText="1"/>
    </xf>
    <xf numFmtId="0" fontId="52" fillId="62" borderId="22" xfId="0" applyFont="1" applyFill="1" applyBorder="1" applyAlignment="1">
      <alignment horizontal="center" vertical="center" wrapText="1"/>
    </xf>
    <xf numFmtId="0" fontId="52" fillId="62" borderId="44" xfId="0" applyFont="1" applyFill="1" applyBorder="1" applyAlignment="1">
      <alignment horizontal="center" vertical="center" wrapText="1"/>
    </xf>
    <xf numFmtId="0" fontId="52" fillId="62" borderId="23" xfId="0" applyFont="1" applyFill="1" applyBorder="1" applyAlignment="1">
      <alignment horizontal="center" vertical="center" wrapText="1"/>
    </xf>
    <xf numFmtId="0" fontId="52" fillId="62" borderId="0" xfId="0" applyFont="1" applyFill="1" applyBorder="1" applyAlignment="1">
      <alignment horizontal="center" vertical="center" wrapText="1"/>
    </xf>
    <xf numFmtId="0" fontId="52" fillId="62" borderId="45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textRotation="90"/>
    </xf>
    <xf numFmtId="0" fontId="47" fillId="33" borderId="34" xfId="0" applyFont="1" applyFill="1" applyBorder="1" applyAlignment="1">
      <alignment horizontal="center" vertical="center" textRotation="90"/>
    </xf>
    <xf numFmtId="14" fontId="53" fillId="62" borderId="4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9" fillId="63" borderId="62" xfId="42114" applyFont="1" applyFill="1" applyBorder="1" applyAlignment="1">
      <alignment horizontal="center"/>
    </xf>
    <xf numFmtId="0" fontId="19" fillId="63" borderId="51" xfId="42114" applyFont="1" applyFill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9" fillId="68" borderId="10" xfId="42113" applyFont="1" applyFill="1" applyBorder="1" applyAlignment="1">
      <alignment horizontal="center" wrapText="1"/>
    </xf>
    <xf numFmtId="0" fontId="19" fillId="63" borderId="49" xfId="42113" applyFont="1" applyFill="1" applyBorder="1" applyAlignment="1">
      <alignment horizontal="center" wrapText="1"/>
    </xf>
    <xf numFmtId="0" fontId="19" fillId="63" borderId="41" xfId="42113" applyFont="1" applyFill="1" applyBorder="1" applyAlignment="1">
      <alignment horizontal="center" wrapText="1"/>
    </xf>
    <xf numFmtId="0" fontId="16" fillId="69" borderId="61" xfId="0" applyFont="1" applyFill="1" applyBorder="1" applyAlignment="1">
      <alignment horizontal="center"/>
    </xf>
    <xf numFmtId="0" fontId="16" fillId="69" borderId="20" xfId="0" applyFont="1" applyFill="1" applyBorder="1" applyAlignment="1">
      <alignment horizontal="center"/>
    </xf>
    <xf numFmtId="0" fontId="19" fillId="68" borderId="10" xfId="42113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 wrapText="1"/>
    </xf>
    <xf numFmtId="0" fontId="16" fillId="66" borderId="10" xfId="0" applyFont="1" applyFill="1" applyBorder="1" applyAlignment="1">
      <alignment horizontal="center"/>
    </xf>
    <xf numFmtId="0" fontId="17" fillId="0" borderId="0" xfId="0" applyFont="1"/>
    <xf numFmtId="0" fontId="16" fillId="56" borderId="64" xfId="0" applyFont="1" applyFill="1" applyBorder="1" applyAlignment="1">
      <alignment horizontal="center"/>
    </xf>
    <xf numFmtId="0" fontId="16" fillId="56" borderId="65" xfId="0" applyFont="1" applyFill="1" applyBorder="1" applyAlignment="1">
      <alignment horizontal="center"/>
    </xf>
  </cellXfs>
  <cellStyles count="42117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58" xfId="42111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3"/>
    <cellStyle name="Normal_Hoja3" xfId="42116"/>
    <cellStyle name="Normal_Ind " xfId="42114"/>
    <cellStyle name="Normal_Industrial" xfId="42115"/>
    <cellStyle name="Normal_Resumen_anual Jibia " xfId="42112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3"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58127</xdr:rowOff>
    </xdr:from>
    <xdr:to>
      <xdr:col>2</xdr:col>
      <xdr:colOff>802822</xdr:colOff>
      <xdr:row>3</xdr:row>
      <xdr:rowOff>129120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3512"/>
          <a:ext cx="1691822" cy="5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179"/>
  <sheetViews>
    <sheetView tabSelected="1" zoomScale="90" zoomScaleNormal="90" workbookViewId="0">
      <selection activeCell="K50" sqref="K50"/>
    </sheetView>
  </sheetViews>
  <sheetFormatPr baseColWidth="10" defaultColWidth="11.42578125" defaultRowHeight="15"/>
  <cols>
    <col min="1" max="1" width="5.7109375" style="96" customWidth="1"/>
    <col min="2" max="2" width="13" style="1" customWidth="1"/>
    <col min="3" max="3" width="23.7109375" style="1" customWidth="1"/>
    <col min="4" max="4" width="16.85546875" style="1" customWidth="1"/>
    <col min="5" max="5" width="17.5703125" style="1" customWidth="1"/>
    <col min="6" max="6" width="15" style="1" customWidth="1"/>
    <col min="7" max="7" width="14.7109375" style="1" customWidth="1"/>
    <col min="8" max="8" width="14.85546875" style="1" customWidth="1"/>
    <col min="9" max="9" width="15.85546875" style="1" customWidth="1"/>
    <col min="10" max="11" width="15.42578125" style="1" customWidth="1"/>
    <col min="12" max="12" width="15.140625" style="1" customWidth="1"/>
    <col min="13" max="13" width="12.5703125" style="1" customWidth="1"/>
    <col min="14" max="14" width="16.140625" style="1" customWidth="1"/>
    <col min="15" max="15" width="15.85546875" style="1" customWidth="1"/>
    <col min="16" max="24" width="11.42578125" style="1"/>
    <col min="25" max="25" width="13.5703125" style="1" customWidth="1"/>
    <col min="26" max="16384" width="11.42578125" style="1"/>
  </cols>
  <sheetData>
    <row r="1" spans="1:26" s="9" customFormat="1" ht="15.75" thickBot="1">
      <c r="B1" s="11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</row>
    <row r="2" spans="1:26" ht="27" customHeight="1">
      <c r="A2" s="9"/>
      <c r="B2" s="128" t="s">
        <v>37</v>
      </c>
      <c r="C2" s="129"/>
      <c r="D2" s="129"/>
      <c r="E2" s="129"/>
      <c r="F2" s="129"/>
      <c r="G2" s="129"/>
      <c r="H2" s="129"/>
      <c r="I2" s="129"/>
      <c r="J2" s="129"/>
      <c r="K2" s="13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7" customHeight="1">
      <c r="A3" s="9"/>
      <c r="B3" s="131"/>
      <c r="C3" s="132"/>
      <c r="D3" s="132"/>
      <c r="E3" s="132"/>
      <c r="F3" s="132"/>
      <c r="G3" s="132"/>
      <c r="H3" s="132"/>
      <c r="I3" s="132"/>
      <c r="J3" s="132"/>
      <c r="K3" s="13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45" customHeight="1" thickBot="1">
      <c r="A4" s="9"/>
      <c r="B4" s="67"/>
      <c r="C4" s="68"/>
      <c r="D4" s="68"/>
      <c r="E4" s="139">
        <v>43690</v>
      </c>
      <c r="F4" s="139"/>
      <c r="G4" s="139"/>
      <c r="H4" s="68"/>
      <c r="I4" s="68"/>
      <c r="J4" s="68"/>
      <c r="K4" s="6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thickBot="1">
      <c r="A5" s="9"/>
      <c r="B5" s="155" t="s">
        <v>115</v>
      </c>
      <c r="C5" s="156"/>
      <c r="D5" s="156"/>
      <c r="E5" s="156"/>
      <c r="F5" s="156"/>
      <c r="G5" s="156"/>
      <c r="H5" s="156"/>
      <c r="I5" s="156"/>
      <c r="J5" s="156"/>
      <c r="K5" s="15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4" customFormat="1" ht="30.75" thickBot="1">
      <c r="A6" s="9"/>
      <c r="B6" s="35" t="s">
        <v>0</v>
      </c>
      <c r="C6" s="36" t="s">
        <v>1</v>
      </c>
      <c r="D6" s="37" t="s">
        <v>2</v>
      </c>
      <c r="E6" s="38" t="s">
        <v>3</v>
      </c>
      <c r="F6" s="38" t="s">
        <v>4</v>
      </c>
      <c r="G6" s="39" t="s">
        <v>5</v>
      </c>
      <c r="H6" s="38" t="s">
        <v>6</v>
      </c>
      <c r="I6" s="40" t="s">
        <v>29</v>
      </c>
      <c r="J6" s="40" t="s">
        <v>7</v>
      </c>
      <c r="K6" s="41" t="s">
        <v>8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14" customFormat="1" ht="15" customHeight="1">
      <c r="A7" s="9"/>
      <c r="B7" s="137" t="s">
        <v>27</v>
      </c>
      <c r="C7" s="28" t="s">
        <v>9</v>
      </c>
      <c r="D7" s="29" t="s">
        <v>12</v>
      </c>
      <c r="E7" s="58">
        <v>1000</v>
      </c>
      <c r="F7" s="30">
        <f>E7</f>
        <v>1000</v>
      </c>
      <c r="G7" s="30"/>
      <c r="H7" s="31">
        <f t="shared" ref="H7:H23" si="0">F7-G7</f>
        <v>1000</v>
      </c>
      <c r="I7" s="32">
        <f t="shared" ref="I7:I23" si="1">G7/F7</f>
        <v>0</v>
      </c>
      <c r="J7" s="33" t="s">
        <v>30</v>
      </c>
      <c r="K7" s="3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4" customFormat="1">
      <c r="A8" s="9"/>
      <c r="B8" s="137"/>
      <c r="C8" s="10" t="s">
        <v>10</v>
      </c>
      <c r="D8" s="17" t="s">
        <v>12</v>
      </c>
      <c r="E8" s="18">
        <v>0</v>
      </c>
      <c r="F8" s="18">
        <f>E8</f>
        <v>0</v>
      </c>
      <c r="G8" s="25"/>
      <c r="H8" s="4">
        <f t="shared" si="0"/>
        <v>0</v>
      </c>
      <c r="I8" s="32">
        <v>0</v>
      </c>
      <c r="J8" s="7" t="s">
        <v>30</v>
      </c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14" customFormat="1" ht="15.75" thickBot="1">
      <c r="A9" s="9"/>
      <c r="B9" s="137"/>
      <c r="C9" s="11" t="s">
        <v>11</v>
      </c>
      <c r="D9" s="21" t="s">
        <v>12</v>
      </c>
      <c r="E9" s="59">
        <v>1592</v>
      </c>
      <c r="F9" s="22">
        <f>E9</f>
        <v>1592</v>
      </c>
      <c r="G9" s="70">
        <v>82.53</v>
      </c>
      <c r="H9" s="6">
        <f t="shared" si="0"/>
        <v>1509.47</v>
      </c>
      <c r="I9" s="92">
        <f t="shared" si="1"/>
        <v>5.1840452261306534E-2</v>
      </c>
      <c r="J9" s="7" t="s">
        <v>30</v>
      </c>
      <c r="K9" s="2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14" customFormat="1" ht="15.75" thickBot="1">
      <c r="A10" s="9"/>
      <c r="B10" s="137"/>
      <c r="C10" s="8" t="s">
        <v>24</v>
      </c>
      <c r="D10" s="72" t="s">
        <v>12</v>
      </c>
      <c r="E10" s="73">
        <v>157608</v>
      </c>
      <c r="F10" s="74">
        <f>E10</f>
        <v>157608</v>
      </c>
      <c r="G10" s="103">
        <v>7489.585</v>
      </c>
      <c r="H10" s="75">
        <f>F10-G10</f>
        <v>150118.41500000001</v>
      </c>
      <c r="I10" s="93">
        <f>G10/F10</f>
        <v>4.7520335262169436E-2</v>
      </c>
      <c r="J10" s="76" t="s">
        <v>30</v>
      </c>
      <c r="K10" s="77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4" customFormat="1" ht="15" customHeight="1">
      <c r="A11" s="9"/>
      <c r="B11" s="137"/>
      <c r="C11" s="134" t="s">
        <v>25</v>
      </c>
      <c r="D11" s="84" t="s">
        <v>13</v>
      </c>
      <c r="E11" s="60">
        <v>4960</v>
      </c>
      <c r="F11" s="15">
        <f>E11</f>
        <v>4960</v>
      </c>
      <c r="G11" s="60">
        <v>4.9000000000000002E-2</v>
      </c>
      <c r="H11" s="5">
        <f>F11-G11</f>
        <v>4959.951</v>
      </c>
      <c r="I11" s="94">
        <f t="shared" si="1"/>
        <v>9.8790322580645173E-6</v>
      </c>
      <c r="J11" s="57" t="s">
        <v>30</v>
      </c>
      <c r="K11" s="1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4" customFormat="1">
      <c r="A12" s="9"/>
      <c r="B12" s="137"/>
      <c r="C12" s="135"/>
      <c r="D12" s="85" t="s">
        <v>28</v>
      </c>
      <c r="E12" s="25">
        <v>4960</v>
      </c>
      <c r="F12" s="18">
        <f t="shared" ref="F12:F22" si="2">E12+H11</f>
        <v>9919.9510000000009</v>
      </c>
      <c r="G12" s="25">
        <v>4.0000000000000001E-3</v>
      </c>
      <c r="H12" s="4">
        <f>F12-G12</f>
        <v>9919.9470000000001</v>
      </c>
      <c r="I12" s="95">
        <f t="shared" si="1"/>
        <v>4.0322779820182577E-7</v>
      </c>
      <c r="J12" s="7" t="s">
        <v>30</v>
      </c>
      <c r="K12" s="2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4" customFormat="1">
      <c r="A13" s="9"/>
      <c r="B13" s="137"/>
      <c r="C13" s="135"/>
      <c r="D13" s="85" t="s">
        <v>14</v>
      </c>
      <c r="E13" s="25">
        <v>4950</v>
      </c>
      <c r="F13" s="18">
        <f t="shared" si="2"/>
        <v>14869.947</v>
      </c>
      <c r="G13" s="25">
        <v>4.1829999999999998</v>
      </c>
      <c r="H13" s="4">
        <f t="shared" si="0"/>
        <v>14865.763999999999</v>
      </c>
      <c r="I13" s="95">
        <f t="shared" si="1"/>
        <v>2.8130564285131616E-4</v>
      </c>
      <c r="J13" s="7" t="s">
        <v>30</v>
      </c>
      <c r="K13" s="20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4" customFormat="1">
      <c r="A14" s="9"/>
      <c r="B14" s="137"/>
      <c r="C14" s="135"/>
      <c r="D14" s="85" t="s">
        <v>15</v>
      </c>
      <c r="E14" s="25">
        <v>4950</v>
      </c>
      <c r="F14" s="18">
        <f t="shared" si="2"/>
        <v>19815.763999999999</v>
      </c>
      <c r="G14" s="25">
        <v>2023.4939999999999</v>
      </c>
      <c r="H14" s="4">
        <f t="shared" si="0"/>
        <v>17792.27</v>
      </c>
      <c r="I14" s="19">
        <f t="shared" si="1"/>
        <v>0.10211536633157318</v>
      </c>
      <c r="J14" s="7" t="s">
        <v>30</v>
      </c>
      <c r="K14" s="2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4" customFormat="1">
      <c r="A15" s="9"/>
      <c r="B15" s="137"/>
      <c r="C15" s="135"/>
      <c r="D15" s="85" t="s">
        <v>16</v>
      </c>
      <c r="E15" s="25">
        <v>4948</v>
      </c>
      <c r="F15" s="18">
        <f t="shared" si="2"/>
        <v>22740.27</v>
      </c>
      <c r="G15" s="25">
        <v>12662.767</v>
      </c>
      <c r="H15" s="4">
        <f t="shared" si="0"/>
        <v>10077.503000000001</v>
      </c>
      <c r="I15" s="19">
        <f t="shared" si="1"/>
        <v>0.55684330045333674</v>
      </c>
      <c r="J15" s="7" t="s">
        <v>30</v>
      </c>
      <c r="K15" s="2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4" customFormat="1">
      <c r="A16" s="9"/>
      <c r="B16" s="137"/>
      <c r="C16" s="135"/>
      <c r="D16" s="85" t="s">
        <v>17</v>
      </c>
      <c r="E16" s="25">
        <v>4948</v>
      </c>
      <c r="F16" s="18">
        <f t="shared" si="2"/>
        <v>15025.503000000001</v>
      </c>
      <c r="G16" s="25">
        <v>13340.434999999999</v>
      </c>
      <c r="H16" s="4">
        <f t="shared" si="0"/>
        <v>1685.0680000000011</v>
      </c>
      <c r="I16" s="19">
        <f t="shared" si="1"/>
        <v>0.88785280599258465</v>
      </c>
      <c r="J16" s="7" t="s">
        <v>30</v>
      </c>
      <c r="K16" s="2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>
      <c r="A17" s="9"/>
      <c r="B17" s="137"/>
      <c r="C17" s="135"/>
      <c r="D17" s="85" t="s">
        <v>18</v>
      </c>
      <c r="E17" s="25">
        <v>4940</v>
      </c>
      <c r="F17" s="18">
        <f t="shared" si="2"/>
        <v>6625.0680000000011</v>
      </c>
      <c r="G17" s="25">
        <v>6890.14</v>
      </c>
      <c r="H17" s="4">
        <f t="shared" si="0"/>
        <v>-265.07199999999921</v>
      </c>
      <c r="I17" s="19">
        <f t="shared" si="1"/>
        <v>1.0400104572511557</v>
      </c>
      <c r="J17" s="7">
        <v>43662</v>
      </c>
      <c r="K17" s="2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>
      <c r="A18" s="9"/>
      <c r="B18" s="137"/>
      <c r="C18" s="135"/>
      <c r="D18" s="85" t="s">
        <v>19</v>
      </c>
      <c r="E18" s="25">
        <v>4940</v>
      </c>
      <c r="F18" s="18">
        <f t="shared" si="2"/>
        <v>4674.9280000000008</v>
      </c>
      <c r="G18" s="25">
        <v>5735.9049999999997</v>
      </c>
      <c r="H18" s="4">
        <f t="shared" si="0"/>
        <v>-1060.976999999999</v>
      </c>
      <c r="I18" s="19">
        <f t="shared" si="1"/>
        <v>1.2269504471512713</v>
      </c>
      <c r="J18" s="7">
        <v>43683</v>
      </c>
      <c r="K18" s="20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>
      <c r="A19" s="9"/>
      <c r="B19" s="137"/>
      <c r="C19" s="135"/>
      <c r="D19" s="85" t="s">
        <v>20</v>
      </c>
      <c r="E19" s="25">
        <v>1</v>
      </c>
      <c r="F19" s="18">
        <f>E19+H18</f>
        <v>-1059.976999999999</v>
      </c>
      <c r="G19" s="25">
        <f t="shared" ref="G19:G22" si="3">+D36</f>
        <v>0</v>
      </c>
      <c r="H19" s="4">
        <f t="shared" si="0"/>
        <v>-1059.976999999999</v>
      </c>
      <c r="I19" s="19">
        <f>G19/F19</f>
        <v>0</v>
      </c>
      <c r="J19" s="7" t="s">
        <v>30</v>
      </c>
      <c r="K19" s="20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>
      <c r="A20" s="9"/>
      <c r="B20" s="137"/>
      <c r="C20" s="135"/>
      <c r="D20" s="85" t="s">
        <v>21</v>
      </c>
      <c r="E20" s="25">
        <v>1</v>
      </c>
      <c r="F20" s="18">
        <f t="shared" si="2"/>
        <v>-1058.976999999999</v>
      </c>
      <c r="G20" s="25">
        <f t="shared" si="3"/>
        <v>0</v>
      </c>
      <c r="H20" s="4">
        <f t="shared" si="0"/>
        <v>-1058.976999999999</v>
      </c>
      <c r="I20" s="19">
        <f t="shared" si="1"/>
        <v>0</v>
      </c>
      <c r="J20" s="7" t="s">
        <v>30</v>
      </c>
      <c r="K20" s="20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>
      <c r="A21" s="9"/>
      <c r="B21" s="137"/>
      <c r="C21" s="135"/>
      <c r="D21" s="85" t="s">
        <v>22</v>
      </c>
      <c r="E21" s="25">
        <v>1</v>
      </c>
      <c r="F21" s="18">
        <f t="shared" si="2"/>
        <v>-1057.976999999999</v>
      </c>
      <c r="G21" s="25">
        <f t="shared" si="3"/>
        <v>0</v>
      </c>
      <c r="H21" s="4">
        <f t="shared" si="0"/>
        <v>-1057.976999999999</v>
      </c>
      <c r="I21" s="19">
        <f t="shared" si="1"/>
        <v>0</v>
      </c>
      <c r="J21" s="7" t="s">
        <v>30</v>
      </c>
      <c r="K21" s="20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4" customFormat="1" ht="15.75" thickBot="1">
      <c r="A22" s="9"/>
      <c r="B22" s="137"/>
      <c r="C22" s="136"/>
      <c r="D22" s="86" t="s">
        <v>23</v>
      </c>
      <c r="E22" s="70">
        <v>1</v>
      </c>
      <c r="F22" s="22">
        <f t="shared" si="2"/>
        <v>-1056.976999999999</v>
      </c>
      <c r="G22" s="70">
        <f t="shared" si="3"/>
        <v>0</v>
      </c>
      <c r="H22" s="6">
        <f t="shared" si="0"/>
        <v>-1056.976999999999</v>
      </c>
      <c r="I22" s="23">
        <f t="shared" si="1"/>
        <v>0</v>
      </c>
      <c r="J22" s="61" t="s">
        <v>30</v>
      </c>
      <c r="K22" s="2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4" customFormat="1" ht="15.75" thickBot="1">
      <c r="A23" s="9"/>
      <c r="B23" s="138"/>
      <c r="C23" s="12" t="s">
        <v>26</v>
      </c>
      <c r="D23" s="78" t="s">
        <v>12</v>
      </c>
      <c r="E23" s="79">
        <v>200</v>
      </c>
      <c r="F23" s="79">
        <f>E23</f>
        <v>200</v>
      </c>
      <c r="G23" s="79">
        <v>2.399</v>
      </c>
      <c r="H23" s="80">
        <f t="shared" si="0"/>
        <v>197.601</v>
      </c>
      <c r="I23" s="81">
        <f t="shared" si="1"/>
        <v>1.1995E-2</v>
      </c>
      <c r="J23" s="82" t="s">
        <v>30</v>
      </c>
      <c r="K23" s="8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27" customFormat="1">
      <c r="A24" s="9"/>
      <c r="B24" s="26"/>
      <c r="C24" s="13"/>
      <c r="D24" s="13"/>
      <c r="E24" s="13"/>
      <c r="F24" s="13"/>
      <c r="G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27" customFormat="1"/>
    <row r="26" spans="1:26" s="27" customFormat="1" ht="27" hidden="1" customHeight="1">
      <c r="C26" s="45" t="s">
        <v>36</v>
      </c>
      <c r="D26" s="46">
        <f>SUM(E11:E23)</f>
        <v>39800</v>
      </c>
      <c r="E26" s="47"/>
    </row>
    <row r="27" spans="1:26" s="27" customFormat="1" ht="25.9" hidden="1" customHeight="1">
      <c r="C27" s="48" t="s">
        <v>31</v>
      </c>
      <c r="D27" s="50" t="s">
        <v>32</v>
      </c>
      <c r="E27" s="51"/>
    </row>
    <row r="28" spans="1:26" s="27" customFormat="1" hidden="1">
      <c r="C28" s="42">
        <v>1</v>
      </c>
      <c r="D28" s="44"/>
      <c r="E28" s="65"/>
    </row>
    <row r="29" spans="1:26" s="9" customFormat="1" hidden="1">
      <c r="C29" s="42">
        <v>2</v>
      </c>
      <c r="D29" s="44"/>
      <c r="E29" s="66"/>
      <c r="H29" s="27"/>
    </row>
    <row r="30" spans="1:26" s="9" customFormat="1" hidden="1">
      <c r="C30" s="42">
        <v>3</v>
      </c>
      <c r="D30" s="44"/>
      <c r="E30" s="43"/>
    </row>
    <row r="31" spans="1:26" s="9" customFormat="1" hidden="1">
      <c r="C31" s="42">
        <v>4</v>
      </c>
      <c r="D31" s="44"/>
      <c r="E31" s="43"/>
    </row>
    <row r="32" spans="1:26" s="9" customFormat="1" hidden="1">
      <c r="C32" s="42">
        <v>5</v>
      </c>
      <c r="D32" s="44"/>
      <c r="E32" s="43"/>
    </row>
    <row r="33" spans="3:5" s="9" customFormat="1" hidden="1">
      <c r="C33" s="42">
        <v>6</v>
      </c>
      <c r="D33" s="44"/>
      <c r="E33" s="43"/>
    </row>
    <row r="34" spans="3:5" s="9" customFormat="1" hidden="1">
      <c r="C34" s="42">
        <v>7</v>
      </c>
      <c r="D34" s="44"/>
      <c r="E34" s="43"/>
    </row>
    <row r="35" spans="3:5" s="9" customFormat="1" hidden="1">
      <c r="C35" s="42">
        <v>8</v>
      </c>
      <c r="D35" s="44"/>
      <c r="E35" s="43"/>
    </row>
    <row r="36" spans="3:5" s="9" customFormat="1" hidden="1">
      <c r="C36" s="42">
        <v>9</v>
      </c>
      <c r="D36" s="44"/>
      <c r="E36" s="43"/>
    </row>
    <row r="37" spans="3:5" s="9" customFormat="1" hidden="1">
      <c r="C37" s="42">
        <v>10</v>
      </c>
      <c r="D37" s="44"/>
      <c r="E37" s="43"/>
    </row>
    <row r="38" spans="3:5" s="9" customFormat="1" hidden="1">
      <c r="C38" s="42">
        <v>11</v>
      </c>
      <c r="D38" s="44"/>
      <c r="E38" s="43"/>
    </row>
    <row r="39" spans="3:5" s="9" customFormat="1" hidden="1">
      <c r="C39" s="42">
        <v>12</v>
      </c>
      <c r="D39" s="44"/>
      <c r="E39" s="43"/>
    </row>
    <row r="40" spans="3:5" s="9" customFormat="1" hidden="1">
      <c r="C40" s="52" t="s">
        <v>33</v>
      </c>
      <c r="D40" s="49">
        <f>SUM(D28:D38)</f>
        <v>0</v>
      </c>
      <c r="E40" s="49"/>
    </row>
    <row r="41" spans="3:5" s="9" customFormat="1" hidden="1">
      <c r="C41" s="52" t="s">
        <v>35</v>
      </c>
      <c r="D41" s="53">
        <f>+D26-D40</f>
        <v>39800</v>
      </c>
      <c r="E41" s="55"/>
    </row>
    <row r="42" spans="3:5" s="9" customFormat="1" hidden="1">
      <c r="C42" s="52" t="s">
        <v>34</v>
      </c>
      <c r="D42" s="54">
        <f>+D40/D26</f>
        <v>0</v>
      </c>
      <c r="E42" s="56"/>
    </row>
    <row r="43" spans="3:5" s="9" customFormat="1" hidden="1"/>
    <row r="44" spans="3:5" s="9" customFormat="1"/>
    <row r="45" spans="3:5" s="9" customFormat="1"/>
    <row r="46" spans="3:5" s="9" customFormat="1">
      <c r="E46" s="127"/>
    </row>
    <row r="47" spans="3:5" s="9" customFormat="1"/>
    <row r="48" spans="3:5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</sheetData>
  <mergeCells count="5">
    <mergeCell ref="B2:K3"/>
    <mergeCell ref="C11:C22"/>
    <mergeCell ref="B7:B23"/>
    <mergeCell ref="E4:G4"/>
    <mergeCell ref="B5:K5"/>
  </mergeCells>
  <conditionalFormatting sqref="I7:I23">
    <cfRule type="cellIs" dxfId="2" priority="2" operator="greaterThan">
      <formula>0.8</formula>
    </cfRule>
    <cfRule type="cellIs" dxfId="1" priority="10" operator="greaterThan">
      <formula>0.95</formula>
    </cfRule>
  </conditionalFormatting>
  <conditionalFormatting sqref="D28:D39">
    <cfRule type="dataBar" priority="9">
      <dataBar>
        <cfvo type="min"/>
        <cfvo type="max"/>
        <color rgb="FF63C384"/>
      </dataBar>
    </cfRule>
  </conditionalFormatting>
  <conditionalFormatting sqref="E28:E39">
    <cfRule type="dataBar" priority="8">
      <dataBar>
        <cfvo type="min"/>
        <cfvo type="max"/>
        <color rgb="FFFF555A"/>
      </dataBar>
    </cfRule>
  </conditionalFormatting>
  <conditionalFormatting sqref="G9:G10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{44BBF62F-429E-4C0A-9C25-5187D571F6EC}</x14:id>
        </ext>
      </extLst>
    </cfRule>
  </conditionalFormatting>
  <conditionalFormatting sqref="G11:G22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{AC66A18B-39FA-48B6-A3CE-86640C233B9B}</x14:id>
        </ext>
      </extLst>
    </cfRule>
  </conditionalFormatting>
  <conditionalFormatting sqref="G11:G2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{C6D5C326-B7F5-42E9-B5D3-956AB825632F}</x14:id>
        </ext>
      </extLst>
    </cfRule>
  </conditionalFormatting>
  <conditionalFormatting sqref="H11:H2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BBF62F-429E-4C0A-9C25-5187D571F6EC}">
            <x14:dataBar border="1" negativeBarColorSameAsPositive="1" negativeBarBorderColorSameAsPositive="0" axisPosition="none">
              <x14:cfvo type="min"/>
              <x14:cfvo type="max"/>
              <x14:borderColor rgb="FFFFB628"/>
              <x14:negativeBorderColor rgb="FFFF555A"/>
            </x14:dataBar>
          </x14:cfRule>
          <xm:sqref>G9:G10</xm:sqref>
        </x14:conditionalFormatting>
        <x14:conditionalFormatting xmlns:xm="http://schemas.microsoft.com/office/excel/2006/main">
          <x14:cfRule type="dataBar" id="{AC66A18B-39FA-48B6-A3CE-86640C233B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G11:G22</xm:sqref>
        </x14:conditionalFormatting>
        <x14:conditionalFormatting xmlns:xm="http://schemas.microsoft.com/office/excel/2006/main">
          <x14:cfRule type="dataBar" id="{C6D5C326-B7F5-42E9-B5D3-956AB825632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G11:G23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Q53"/>
  <sheetViews>
    <sheetView showGridLines="0" workbookViewId="0">
      <selection activeCell="L19" sqref="L19"/>
    </sheetView>
  </sheetViews>
  <sheetFormatPr baseColWidth="10" defaultRowHeight="15"/>
  <cols>
    <col min="4" max="4" width="15.7109375" customWidth="1"/>
    <col min="5" max="5" width="15.7109375" style="96" customWidth="1"/>
    <col min="11" max="11" width="11.42578125" style="96"/>
    <col min="12" max="12" width="12" bestFit="1" customWidth="1"/>
  </cols>
  <sheetData>
    <row r="3" spans="1:12">
      <c r="B3" s="140" t="s">
        <v>77</v>
      </c>
      <c r="C3" s="140"/>
      <c r="D3" s="140"/>
      <c r="E3" s="140"/>
      <c r="F3" s="140"/>
      <c r="G3" s="140"/>
      <c r="H3" s="140"/>
      <c r="I3" s="140"/>
      <c r="J3" s="140"/>
      <c r="K3" s="114"/>
    </row>
    <row r="4" spans="1:12">
      <c r="B4" s="146" t="s">
        <v>38</v>
      </c>
      <c r="C4" s="146" t="s">
        <v>39</v>
      </c>
      <c r="D4" s="151" t="s">
        <v>42</v>
      </c>
      <c r="E4" s="151"/>
      <c r="F4" s="151"/>
      <c r="G4" s="151"/>
      <c r="H4" s="151"/>
      <c r="I4" s="151"/>
      <c r="J4" s="151"/>
      <c r="K4" s="151"/>
      <c r="L4" s="151"/>
    </row>
    <row r="5" spans="1:12">
      <c r="B5" s="146"/>
      <c r="C5" s="146"/>
      <c r="D5" s="109" t="s">
        <v>13</v>
      </c>
      <c r="E5" s="109" t="s">
        <v>28</v>
      </c>
      <c r="F5" s="109" t="s">
        <v>14</v>
      </c>
      <c r="G5" s="109" t="s">
        <v>15</v>
      </c>
      <c r="H5" s="109" t="s">
        <v>16</v>
      </c>
      <c r="I5" s="109" t="s">
        <v>17</v>
      </c>
      <c r="J5" s="109" t="s">
        <v>18</v>
      </c>
      <c r="K5" s="115" t="s">
        <v>19</v>
      </c>
      <c r="L5" s="109" t="s">
        <v>73</v>
      </c>
    </row>
    <row r="6" spans="1:12" s="96" customFormat="1">
      <c r="B6" s="111">
        <v>1</v>
      </c>
      <c r="C6" s="111">
        <v>102</v>
      </c>
      <c r="D6" s="62"/>
      <c r="E6" s="62"/>
      <c r="F6" s="62"/>
      <c r="G6" s="62"/>
      <c r="H6" s="62"/>
      <c r="I6" s="62">
        <v>1.427</v>
      </c>
      <c r="J6" s="62">
        <v>31.283999999999999</v>
      </c>
      <c r="K6" s="62"/>
      <c r="L6" s="99">
        <f>SUM(D6:K6)</f>
        <v>32.710999999999999</v>
      </c>
    </row>
    <row r="7" spans="1:12" s="1" customFormat="1">
      <c r="B7" s="111">
        <v>2</v>
      </c>
      <c r="C7" s="111">
        <v>106</v>
      </c>
      <c r="D7" s="88"/>
      <c r="E7" s="88"/>
      <c r="F7" s="62">
        <v>4.1829999999999998</v>
      </c>
      <c r="G7" s="62"/>
      <c r="H7" s="62"/>
      <c r="I7" s="62"/>
      <c r="J7" s="62"/>
      <c r="K7" s="62"/>
      <c r="L7" s="99">
        <f t="shared" ref="L7:L18" si="0">SUM(D7:K7)</f>
        <v>4.1829999999999998</v>
      </c>
    </row>
    <row r="8" spans="1:12" s="96" customFormat="1">
      <c r="B8" s="111">
        <v>5</v>
      </c>
      <c r="C8" s="111">
        <v>111</v>
      </c>
      <c r="D8" s="88"/>
      <c r="E8" s="88"/>
      <c r="F8" s="62"/>
      <c r="G8" s="62">
        <v>3.99</v>
      </c>
      <c r="H8" s="62"/>
      <c r="I8" s="62"/>
      <c r="J8" s="62"/>
      <c r="K8" s="62"/>
      <c r="L8" s="99">
        <f t="shared" si="0"/>
        <v>3.99</v>
      </c>
    </row>
    <row r="9" spans="1:12" s="96" customFormat="1">
      <c r="B9" s="111">
        <v>6</v>
      </c>
      <c r="C9" s="111">
        <v>112</v>
      </c>
      <c r="D9" s="88"/>
      <c r="E9" s="88"/>
      <c r="F9" s="62"/>
      <c r="G9" s="62">
        <v>17.027000000000001</v>
      </c>
      <c r="H9" s="62"/>
      <c r="I9" s="62"/>
      <c r="J9" s="62"/>
      <c r="K9" s="62"/>
      <c r="L9" s="99">
        <f t="shared" si="0"/>
        <v>17.027000000000001</v>
      </c>
    </row>
    <row r="10" spans="1:12" s="96" customFormat="1">
      <c r="B10" s="111">
        <v>6</v>
      </c>
      <c r="C10" s="111">
        <v>151</v>
      </c>
      <c r="D10" s="88"/>
      <c r="E10" s="88"/>
      <c r="F10" s="62"/>
      <c r="G10" s="62">
        <v>4.4390000000000001</v>
      </c>
      <c r="H10" s="62"/>
      <c r="I10" s="62"/>
      <c r="J10" s="62"/>
      <c r="K10" s="62"/>
      <c r="L10" s="99">
        <f t="shared" si="0"/>
        <v>4.4390000000000001</v>
      </c>
    </row>
    <row r="11" spans="1:12" s="96" customFormat="1">
      <c r="A11" s="154">
        <v>0.14000000000000001</v>
      </c>
      <c r="B11" s="111">
        <v>7</v>
      </c>
      <c r="C11" s="111">
        <v>113</v>
      </c>
      <c r="D11" s="88"/>
      <c r="E11" s="88"/>
      <c r="F11" s="62"/>
      <c r="G11" s="62">
        <v>159.98500000000001</v>
      </c>
      <c r="H11" s="62"/>
      <c r="I11" s="62">
        <v>46.677999999999997</v>
      </c>
      <c r="J11" s="62">
        <v>2.3279999999999998</v>
      </c>
      <c r="K11" s="62"/>
      <c r="L11" s="99">
        <f t="shared" si="0"/>
        <v>208.99100000000001</v>
      </c>
    </row>
    <row r="12" spans="1:12" s="96" customFormat="1">
      <c r="A12" s="154">
        <v>7.4999999999999997E-2</v>
      </c>
      <c r="B12" s="111">
        <v>8</v>
      </c>
      <c r="C12" s="111">
        <v>114</v>
      </c>
      <c r="D12" s="88"/>
      <c r="E12" s="88"/>
      <c r="F12" s="62"/>
      <c r="G12" s="62">
        <v>1838.048</v>
      </c>
      <c r="H12" s="62">
        <v>12662.714</v>
      </c>
      <c r="I12" s="62">
        <v>13292.33</v>
      </c>
      <c r="J12" s="62">
        <v>6856.08</v>
      </c>
      <c r="K12" s="62">
        <v>5735.9070000000002</v>
      </c>
      <c r="L12" s="99">
        <f t="shared" si="0"/>
        <v>40385.078999999998</v>
      </c>
    </row>
    <row r="13" spans="1:12" s="96" customFormat="1">
      <c r="B13" s="111">
        <v>8</v>
      </c>
      <c r="C13" s="111">
        <v>153</v>
      </c>
      <c r="D13" s="88"/>
      <c r="E13" s="88"/>
      <c r="F13" s="62"/>
      <c r="G13" s="62"/>
      <c r="H13" s="62"/>
      <c r="I13" s="62"/>
      <c r="J13" s="62">
        <v>0.44800000000000001</v>
      </c>
      <c r="K13" s="62"/>
      <c r="L13" s="99">
        <f t="shared" si="0"/>
        <v>0.44800000000000001</v>
      </c>
    </row>
    <row r="14" spans="1:12" s="96" customFormat="1">
      <c r="B14" s="111">
        <v>9</v>
      </c>
      <c r="C14" s="111">
        <v>115</v>
      </c>
      <c r="D14" s="88"/>
      <c r="E14" s="88"/>
      <c r="F14" s="62"/>
      <c r="G14" s="62"/>
      <c r="H14" s="62">
        <v>4.0000000000000001E-3</v>
      </c>
      <c r="I14" s="62"/>
      <c r="J14" s="62"/>
      <c r="K14" s="62"/>
      <c r="L14" s="99">
        <f t="shared" si="0"/>
        <v>4.0000000000000001E-3</v>
      </c>
    </row>
    <row r="15" spans="1:12">
      <c r="B15" s="111">
        <v>10</v>
      </c>
      <c r="C15" s="111">
        <v>117</v>
      </c>
      <c r="D15" s="62">
        <v>3.2000000000000001E-2</v>
      </c>
      <c r="E15" s="62"/>
      <c r="F15" s="88"/>
      <c r="G15" s="88"/>
      <c r="H15" s="88"/>
      <c r="I15" s="88"/>
      <c r="J15" s="88"/>
      <c r="K15" s="88"/>
      <c r="L15" s="99">
        <f t="shared" si="0"/>
        <v>3.2000000000000001E-2</v>
      </c>
    </row>
    <row r="16" spans="1:12">
      <c r="B16" s="111">
        <v>11</v>
      </c>
      <c r="C16" s="111">
        <v>118</v>
      </c>
      <c r="D16" s="62">
        <v>1.4E-2</v>
      </c>
      <c r="E16" s="62">
        <v>4.0000000000000001E-3</v>
      </c>
      <c r="F16" s="88"/>
      <c r="G16" s="88"/>
      <c r="H16" s="88">
        <v>1E-3</v>
      </c>
      <c r="I16" s="88"/>
      <c r="J16" s="88"/>
      <c r="K16" s="88"/>
      <c r="L16" s="99">
        <f t="shared" si="0"/>
        <v>1.9000000000000003E-2</v>
      </c>
    </row>
    <row r="17" spans="2:16">
      <c r="B17" s="111">
        <v>11</v>
      </c>
      <c r="C17" s="111">
        <v>119</v>
      </c>
      <c r="D17" s="62">
        <v>3.0000000000000001E-3</v>
      </c>
      <c r="E17" s="62"/>
      <c r="F17" s="88"/>
      <c r="G17" s="88"/>
      <c r="H17" s="88">
        <v>1E-3</v>
      </c>
      <c r="I17" s="88"/>
      <c r="J17" s="88"/>
      <c r="K17" s="88"/>
      <c r="L17" s="99">
        <f t="shared" si="0"/>
        <v>4.0000000000000001E-3</v>
      </c>
    </row>
    <row r="18" spans="2:16" s="96" customFormat="1">
      <c r="B18" s="111">
        <v>14</v>
      </c>
      <c r="C18" s="112">
        <v>161</v>
      </c>
      <c r="D18" s="62"/>
      <c r="E18" s="62"/>
      <c r="F18" s="88"/>
      <c r="G18" s="88"/>
      <c r="H18" s="88">
        <v>4.7E-2</v>
      </c>
      <c r="I18" s="88"/>
      <c r="J18" s="88"/>
      <c r="K18" s="88"/>
      <c r="L18" s="99">
        <f t="shared" si="0"/>
        <v>4.7E-2</v>
      </c>
    </row>
    <row r="19" spans="2:16">
      <c r="B19" s="149" t="s">
        <v>73</v>
      </c>
      <c r="C19" s="150"/>
      <c r="D19" s="110">
        <f t="shared" ref="D19:F19" si="1">SUM(D7:D18)</f>
        <v>4.9000000000000002E-2</v>
      </c>
      <c r="E19" s="110">
        <f t="shared" si="1"/>
        <v>4.0000000000000001E-3</v>
      </c>
      <c r="F19" s="110">
        <f t="shared" si="1"/>
        <v>4.1829999999999998</v>
      </c>
      <c r="G19" s="110">
        <v>2023.4939999999999</v>
      </c>
      <c r="H19" s="110">
        <f>SUM(H7:H18)</f>
        <v>12662.767000000002</v>
      </c>
      <c r="I19" s="110">
        <f>SUM(I6:I18)</f>
        <v>13340.434999999999</v>
      </c>
      <c r="J19" s="110">
        <f>SUM(J6:J18)</f>
        <v>6890.14</v>
      </c>
      <c r="K19" s="110">
        <f>SUM(K6:K18)</f>
        <v>5735.9070000000002</v>
      </c>
      <c r="L19" s="110">
        <f>SUM(L6:L18)</f>
        <v>40656.973999999995</v>
      </c>
    </row>
    <row r="20" spans="2:16" ht="15" customHeight="1">
      <c r="B20" s="14"/>
      <c r="C20" s="14"/>
      <c r="D20" s="14"/>
      <c r="E20" s="14"/>
    </row>
    <row r="21" spans="2:16" ht="15" hidden="1" customHeight="1">
      <c r="B21" s="14"/>
      <c r="C21" s="14"/>
      <c r="D21" s="14"/>
      <c r="E21" s="14"/>
      <c r="L21" s="97"/>
      <c r="M21" s="98"/>
      <c r="N21" s="98"/>
      <c r="O21" s="98"/>
      <c r="P21" s="98"/>
    </row>
    <row r="22" spans="2:16" hidden="1">
      <c r="B22" s="14"/>
      <c r="C22" s="14"/>
      <c r="D22" s="14"/>
      <c r="E22" s="14"/>
    </row>
    <row r="23" spans="2:16" hidden="1">
      <c r="B23" s="145" t="s">
        <v>74</v>
      </c>
      <c r="C23" s="145"/>
      <c r="D23" s="145"/>
      <c r="E23" s="145"/>
      <c r="F23" s="145"/>
      <c r="G23" s="145"/>
      <c r="H23" s="145"/>
      <c r="I23" s="145"/>
      <c r="J23" s="145"/>
      <c r="K23" s="114"/>
    </row>
    <row r="24" spans="2:16" hidden="1">
      <c r="B24" s="147" t="s">
        <v>38</v>
      </c>
      <c r="C24" s="147" t="s">
        <v>39</v>
      </c>
      <c r="D24" s="141" t="s">
        <v>40</v>
      </c>
      <c r="E24" s="142"/>
      <c r="F24" s="142"/>
      <c r="G24" s="142"/>
      <c r="H24" s="142"/>
      <c r="I24" s="142"/>
      <c r="J24" s="142"/>
      <c r="K24" s="142"/>
      <c r="L24" s="142"/>
    </row>
    <row r="25" spans="2:16" hidden="1">
      <c r="B25" s="148"/>
      <c r="C25" s="148"/>
      <c r="D25" s="102" t="s">
        <v>65</v>
      </c>
      <c r="E25" s="104"/>
      <c r="F25" s="102" t="s">
        <v>71</v>
      </c>
      <c r="G25" s="104" t="s">
        <v>75</v>
      </c>
      <c r="H25" s="102" t="s">
        <v>72</v>
      </c>
      <c r="I25" s="102" t="s">
        <v>69</v>
      </c>
      <c r="J25" s="102" t="s">
        <v>70</v>
      </c>
      <c r="K25" s="104"/>
      <c r="L25" s="102" t="s">
        <v>41</v>
      </c>
    </row>
    <row r="26" spans="2:16" s="1" customFormat="1" hidden="1">
      <c r="B26" s="62">
        <v>2</v>
      </c>
      <c r="C26" s="62">
        <v>106</v>
      </c>
      <c r="D26" s="99">
        <v>4.1829999999999998</v>
      </c>
      <c r="E26" s="99"/>
      <c r="F26" s="99"/>
      <c r="G26" s="99"/>
      <c r="H26" s="99"/>
      <c r="I26" s="71"/>
      <c r="J26" s="99"/>
      <c r="K26" s="99"/>
      <c r="L26" s="99"/>
    </row>
    <row r="27" spans="2:16" s="96" customFormat="1" hidden="1">
      <c r="B27" s="62">
        <v>5</v>
      </c>
      <c r="C27" s="62">
        <v>111</v>
      </c>
      <c r="D27" s="99"/>
      <c r="E27" s="99"/>
      <c r="F27" s="99">
        <v>3.99</v>
      </c>
      <c r="G27" s="99"/>
      <c r="H27" s="99"/>
      <c r="I27" s="71"/>
      <c r="J27" s="99"/>
      <c r="K27" s="99"/>
      <c r="L27" s="99"/>
    </row>
    <row r="28" spans="2:16" s="96" customFormat="1" hidden="1">
      <c r="B28" s="62">
        <v>6</v>
      </c>
      <c r="C28" s="62">
        <v>112</v>
      </c>
      <c r="D28" s="99"/>
      <c r="E28" s="99"/>
      <c r="F28" s="99"/>
      <c r="G28" s="99">
        <v>17.027000000000001</v>
      </c>
      <c r="H28" s="99"/>
      <c r="I28" s="71"/>
      <c r="J28" s="99"/>
      <c r="K28" s="99"/>
      <c r="L28" s="99"/>
    </row>
    <row r="29" spans="2:16" s="96" customFormat="1" hidden="1">
      <c r="B29" s="62">
        <v>7</v>
      </c>
      <c r="C29" s="62" t="s">
        <v>76</v>
      </c>
      <c r="D29" s="99"/>
      <c r="E29" s="99"/>
      <c r="F29" s="99"/>
      <c r="G29" s="99"/>
      <c r="H29" s="99">
        <v>160.13200000000001</v>
      </c>
      <c r="I29" s="71"/>
      <c r="J29" s="99"/>
      <c r="K29" s="99"/>
      <c r="L29" s="99"/>
    </row>
    <row r="30" spans="2:16" s="96" customFormat="1" hidden="1">
      <c r="B30" s="62">
        <v>8</v>
      </c>
      <c r="C30" s="62">
        <v>114</v>
      </c>
      <c r="D30" s="99"/>
      <c r="E30" s="99"/>
      <c r="F30" s="99"/>
      <c r="G30" s="99"/>
      <c r="H30" s="99"/>
      <c r="I30" s="71">
        <v>358.13299999999998</v>
      </c>
      <c r="J30" s="99"/>
      <c r="K30" s="99"/>
      <c r="L30" s="99"/>
    </row>
    <row r="31" spans="2:16" hidden="1">
      <c r="B31" s="62">
        <v>10</v>
      </c>
      <c r="C31" s="63">
        <v>117</v>
      </c>
      <c r="D31" s="99"/>
      <c r="E31" s="99"/>
      <c r="F31" s="99"/>
      <c r="G31" s="99"/>
      <c r="H31" s="99"/>
      <c r="I31" s="63"/>
      <c r="J31" s="99">
        <v>3.2000000000000001E-2</v>
      </c>
      <c r="K31" s="99"/>
      <c r="L31" s="99"/>
    </row>
    <row r="32" spans="2:16" hidden="1">
      <c r="B32" s="62">
        <v>11</v>
      </c>
      <c r="C32" s="63">
        <v>118</v>
      </c>
      <c r="D32" s="99"/>
      <c r="E32" s="99"/>
      <c r="F32" s="99"/>
      <c r="G32" s="99"/>
      <c r="H32" s="99"/>
      <c r="I32" s="63"/>
      <c r="J32" s="99"/>
      <c r="K32" s="99"/>
      <c r="L32" s="99">
        <f>0.012+0.006</f>
        <v>1.8000000000000002E-2</v>
      </c>
    </row>
    <row r="33" spans="2:17" hidden="1">
      <c r="B33" s="62">
        <v>11</v>
      </c>
      <c r="C33" s="63">
        <v>119</v>
      </c>
      <c r="D33" s="99"/>
      <c r="E33" s="99"/>
      <c r="F33" s="99"/>
      <c r="G33" s="99"/>
      <c r="H33" s="99"/>
      <c r="I33" s="63"/>
      <c r="J33" s="99"/>
      <c r="K33" s="99"/>
      <c r="L33" s="99">
        <v>3.0000000000000001E-3</v>
      </c>
    </row>
    <row r="34" spans="2:17" hidden="1">
      <c r="B34" s="143" t="s">
        <v>73</v>
      </c>
      <c r="C34" s="144"/>
      <c r="D34" s="64">
        <f>SUM(D25:D33)</f>
        <v>4.1829999999999998</v>
      </c>
      <c r="E34" s="64"/>
      <c r="F34" s="64">
        <f>SUM(F25:F33)</f>
        <v>3.99</v>
      </c>
      <c r="G34" s="64">
        <f>SUM(G25:G33)</f>
        <v>17.027000000000001</v>
      </c>
      <c r="H34" s="64">
        <f>SUM(H25:H33)</f>
        <v>160.13200000000001</v>
      </c>
      <c r="I34" s="100">
        <f>SUM(I26:I33)</f>
        <v>358.13299999999998</v>
      </c>
      <c r="J34" s="100">
        <f t="shared" ref="J34" si="2">SUM(J26:J33)</f>
        <v>3.2000000000000001E-2</v>
      </c>
      <c r="K34" s="100"/>
      <c r="L34" s="101">
        <f>SUM(L26:L33)</f>
        <v>2.1000000000000001E-2</v>
      </c>
    </row>
    <row r="35" spans="2:17" hidden="1"/>
    <row r="36" spans="2:17" hidden="1"/>
    <row r="37" spans="2:17" hidden="1">
      <c r="B37" s="1" t="s">
        <v>64</v>
      </c>
    </row>
    <row r="38" spans="2:17" ht="12" hidden="1" customHeight="1">
      <c r="B38" s="89" t="s">
        <v>43</v>
      </c>
      <c r="C38" s="89" t="s">
        <v>42</v>
      </c>
      <c r="D38" s="89" t="s">
        <v>44</v>
      </c>
      <c r="E38" s="89"/>
      <c r="F38" s="89" t="s">
        <v>39</v>
      </c>
      <c r="G38" s="89" t="s">
        <v>38</v>
      </c>
      <c r="H38" s="89" t="s">
        <v>45</v>
      </c>
      <c r="I38" s="89" t="s">
        <v>46</v>
      </c>
      <c r="J38" s="89" t="s">
        <v>47</v>
      </c>
      <c r="K38" s="89"/>
      <c r="L38" s="89" t="s">
        <v>48</v>
      </c>
      <c r="M38" s="89" t="s">
        <v>49</v>
      </c>
      <c r="N38" s="89" t="s">
        <v>50</v>
      </c>
      <c r="O38" s="89" t="s">
        <v>51</v>
      </c>
      <c r="P38" s="89" t="s">
        <v>52</v>
      </c>
      <c r="Q38" s="89" t="s">
        <v>53</v>
      </c>
    </row>
    <row r="39" spans="2:17" ht="12" hidden="1" customHeight="1">
      <c r="B39" s="90">
        <v>2019</v>
      </c>
      <c r="C39" s="90">
        <v>1</v>
      </c>
      <c r="D39" s="90">
        <v>436133</v>
      </c>
      <c r="E39" s="90"/>
      <c r="F39" s="90">
        <v>117</v>
      </c>
      <c r="G39" s="90">
        <v>10</v>
      </c>
      <c r="H39" s="90">
        <v>11</v>
      </c>
      <c r="I39" s="90">
        <v>1997</v>
      </c>
      <c r="J39" s="91" t="s">
        <v>54</v>
      </c>
      <c r="K39" s="91"/>
      <c r="L39" s="91" t="s">
        <v>55</v>
      </c>
      <c r="M39" s="90">
        <v>445</v>
      </c>
      <c r="N39" s="91" t="s">
        <v>56</v>
      </c>
      <c r="O39" s="91" t="s">
        <v>57</v>
      </c>
      <c r="P39" s="90">
        <v>3.2000000000000001E-2</v>
      </c>
      <c r="Q39" s="91" t="s">
        <v>58</v>
      </c>
    </row>
    <row r="40" spans="2:17" ht="12" hidden="1" customHeight="1">
      <c r="B40" s="90">
        <v>2019</v>
      </c>
      <c r="C40" s="90">
        <v>1</v>
      </c>
      <c r="D40" s="90">
        <v>436163</v>
      </c>
      <c r="E40" s="90"/>
      <c r="F40" s="90">
        <v>118</v>
      </c>
      <c r="G40" s="90">
        <v>11</v>
      </c>
      <c r="H40" s="90">
        <v>11</v>
      </c>
      <c r="I40" s="90">
        <v>1997</v>
      </c>
      <c r="J40" s="91" t="s">
        <v>54</v>
      </c>
      <c r="K40" s="91"/>
      <c r="L40" s="91" t="s">
        <v>55</v>
      </c>
      <c r="M40" s="90">
        <v>445</v>
      </c>
      <c r="N40" s="91" t="s">
        <v>56</v>
      </c>
      <c r="O40" s="91" t="s">
        <v>57</v>
      </c>
      <c r="P40" s="90">
        <v>1.2E-2</v>
      </c>
      <c r="Q40" s="91" t="s">
        <v>58</v>
      </c>
    </row>
    <row r="41" spans="2:17" ht="12" hidden="1" customHeight="1">
      <c r="B41" s="90">
        <v>2019</v>
      </c>
      <c r="C41" s="90">
        <v>1</v>
      </c>
      <c r="D41" s="90">
        <v>30000109</v>
      </c>
      <c r="E41" s="90"/>
      <c r="F41" s="90">
        <v>118</v>
      </c>
      <c r="G41" s="90">
        <v>11</v>
      </c>
      <c r="H41" s="90">
        <v>11</v>
      </c>
      <c r="I41" s="90">
        <v>2011</v>
      </c>
      <c r="J41" s="91" t="s">
        <v>60</v>
      </c>
      <c r="K41" s="91"/>
      <c r="L41" s="91" t="s">
        <v>61</v>
      </c>
      <c r="M41" s="90">
        <v>445</v>
      </c>
      <c r="N41" s="91" t="s">
        <v>56</v>
      </c>
      <c r="O41" s="91" t="s">
        <v>57</v>
      </c>
      <c r="P41" s="90">
        <v>2E-3</v>
      </c>
      <c r="Q41" s="91" t="s">
        <v>62</v>
      </c>
    </row>
    <row r="42" spans="2:17" ht="12" hidden="1" customHeight="1">
      <c r="B42" s="90">
        <v>2019</v>
      </c>
      <c r="C42" s="90">
        <v>1</v>
      </c>
      <c r="D42" s="90">
        <v>30000109</v>
      </c>
      <c r="E42" s="90"/>
      <c r="F42" s="90">
        <v>119</v>
      </c>
      <c r="G42" s="90">
        <v>11</v>
      </c>
      <c r="H42" s="90">
        <v>11</v>
      </c>
      <c r="I42" s="90">
        <v>2011</v>
      </c>
      <c r="J42" s="91" t="s">
        <v>60</v>
      </c>
      <c r="K42" s="91"/>
      <c r="L42" s="91" t="s">
        <v>61</v>
      </c>
      <c r="M42" s="90">
        <v>445</v>
      </c>
      <c r="N42" s="91" t="s">
        <v>56</v>
      </c>
      <c r="O42" s="91" t="s">
        <v>63</v>
      </c>
      <c r="P42" s="90">
        <v>3.0000000000000001E-3</v>
      </c>
      <c r="Q42" s="91" t="s">
        <v>62</v>
      </c>
    </row>
    <row r="43" spans="2:17" ht="12" hidden="1" customHeight="1">
      <c r="B43" s="90">
        <v>2019</v>
      </c>
      <c r="C43" s="90">
        <v>3</v>
      </c>
      <c r="D43" s="90">
        <v>436819</v>
      </c>
      <c r="E43" s="90"/>
      <c r="F43" s="90">
        <v>106</v>
      </c>
      <c r="G43" s="90">
        <v>2</v>
      </c>
      <c r="H43" s="90">
        <v>2</v>
      </c>
      <c r="I43" s="90">
        <v>1989</v>
      </c>
      <c r="J43" s="91" t="s">
        <v>66</v>
      </c>
      <c r="K43" s="91"/>
      <c r="L43" s="91" t="s">
        <v>67</v>
      </c>
      <c r="M43" s="90">
        <v>445</v>
      </c>
      <c r="N43" s="91" t="s">
        <v>56</v>
      </c>
      <c r="O43" s="91" t="s">
        <v>59</v>
      </c>
      <c r="P43" s="90">
        <v>4.1829999999999998</v>
      </c>
      <c r="Q43" s="91" t="s">
        <v>58</v>
      </c>
    </row>
    <row r="44" spans="2:17" hidden="1">
      <c r="B44" s="87" t="s">
        <v>59</v>
      </c>
      <c r="C44" s="87" t="s">
        <v>59</v>
      </c>
      <c r="D44" s="87" t="s">
        <v>59</v>
      </c>
      <c r="E44" s="87"/>
      <c r="F44" s="87" t="s">
        <v>59</v>
      </c>
      <c r="G44" s="87" t="s">
        <v>59</v>
      </c>
      <c r="H44" s="87" t="s">
        <v>59</v>
      </c>
      <c r="I44" s="87" t="s">
        <v>59</v>
      </c>
      <c r="J44" s="87" t="s">
        <v>59</v>
      </c>
      <c r="K44" s="87"/>
      <c r="L44" s="87" t="s">
        <v>59</v>
      </c>
      <c r="M44" s="87" t="s">
        <v>59</v>
      </c>
      <c r="N44" s="87" t="s">
        <v>59</v>
      </c>
      <c r="O44" s="87" t="s">
        <v>59</v>
      </c>
      <c r="P44" s="87" t="s">
        <v>68</v>
      </c>
      <c r="Q44" s="87" t="s">
        <v>59</v>
      </c>
    </row>
    <row r="45" spans="2:17" hidden="1"/>
    <row r="47" spans="2:17">
      <c r="C47" s="96"/>
      <c r="D47" s="96"/>
      <c r="F47" s="96"/>
      <c r="G47" s="96"/>
      <c r="H47" s="96"/>
    </row>
    <row r="48" spans="2:17">
      <c r="C48" s="97"/>
      <c r="D48" s="98"/>
      <c r="E48" s="98"/>
      <c r="F48" s="98"/>
      <c r="G48" s="98"/>
      <c r="H48" s="98"/>
      <c r="I48" s="1"/>
    </row>
    <row r="49" spans="3:8">
      <c r="C49" s="97"/>
      <c r="D49" s="98"/>
      <c r="E49" s="98"/>
      <c r="F49" s="98"/>
      <c r="G49" s="98"/>
      <c r="H49" s="98"/>
    </row>
    <row r="50" spans="3:8">
      <c r="C50" s="97"/>
      <c r="D50" s="98"/>
      <c r="E50" s="98"/>
      <c r="F50" s="98"/>
      <c r="G50" s="98"/>
      <c r="H50" s="98"/>
    </row>
    <row r="51" spans="3:8">
      <c r="C51" s="97"/>
      <c r="D51" s="98"/>
      <c r="E51" s="98"/>
      <c r="F51" s="98"/>
      <c r="G51" s="98"/>
      <c r="H51" s="98"/>
    </row>
    <row r="52" spans="3:8">
      <c r="C52" s="97"/>
      <c r="D52" s="98"/>
      <c r="E52" s="98"/>
      <c r="F52" s="98"/>
      <c r="G52" s="98"/>
      <c r="H52" s="98"/>
    </row>
    <row r="53" spans="3:8">
      <c r="C53" s="97"/>
      <c r="D53" s="98"/>
      <c r="E53" s="98"/>
      <c r="F53" s="98"/>
      <c r="G53" s="98"/>
      <c r="H53" s="98"/>
    </row>
  </sheetData>
  <mergeCells count="10">
    <mergeCell ref="B3:J3"/>
    <mergeCell ref="D24:L24"/>
    <mergeCell ref="B34:C34"/>
    <mergeCell ref="B23:J23"/>
    <mergeCell ref="B4:B5"/>
    <mergeCell ref="C4:C5"/>
    <mergeCell ref="B24:B25"/>
    <mergeCell ref="C24:C25"/>
    <mergeCell ref="B19:C19"/>
    <mergeCell ref="D4:L4"/>
  </mergeCells>
  <conditionalFormatting sqref="D6:K18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{86D0C2D2-3565-4F60-AC54-C81A2E3E5560}</x14:id>
        </ext>
      </extLst>
    </cfRule>
  </conditionalFormatting>
  <conditionalFormatting sqref="D6:L1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{7724224B-E888-4C28-82E4-EF2940BC1DD7}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L6:L18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D0C2D2-3565-4F60-AC54-C81A2E3E556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D6:K18</xm:sqref>
        </x14:conditionalFormatting>
        <x14:conditionalFormatting xmlns:xm="http://schemas.microsoft.com/office/excel/2006/main">
          <x14:cfRule type="dataBar" id="{7724224B-E888-4C28-82E4-EF2940BC1D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D6:L18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3:K17"/>
  <sheetViews>
    <sheetView showGridLines="0" workbookViewId="0">
      <selection activeCell="G25" sqref="G25"/>
    </sheetView>
  </sheetViews>
  <sheetFormatPr baseColWidth="10" defaultRowHeight="15"/>
  <cols>
    <col min="10" max="10" width="11.42578125" style="96"/>
  </cols>
  <sheetData>
    <row r="3" spans="2:11">
      <c r="B3" s="145" t="s">
        <v>79</v>
      </c>
      <c r="C3" s="140"/>
      <c r="D3" s="140"/>
      <c r="E3" s="140"/>
      <c r="F3" s="140"/>
      <c r="G3" s="140"/>
      <c r="H3" s="140"/>
      <c r="I3" s="140"/>
      <c r="J3" s="114"/>
    </row>
    <row r="4" spans="2:11">
      <c r="B4" s="152" t="s">
        <v>78</v>
      </c>
      <c r="C4" s="153" t="s">
        <v>42</v>
      </c>
      <c r="D4" s="153"/>
      <c r="E4" s="153"/>
      <c r="F4" s="153"/>
      <c r="G4" s="153"/>
      <c r="H4" s="153"/>
      <c r="I4" s="153"/>
      <c r="J4" s="153"/>
      <c r="K4" s="153"/>
    </row>
    <row r="5" spans="2:11">
      <c r="B5" s="152"/>
      <c r="C5" s="107" t="s">
        <v>13</v>
      </c>
      <c r="D5" s="107" t="s">
        <v>28</v>
      </c>
      <c r="E5" s="107" t="s">
        <v>14</v>
      </c>
      <c r="F5" s="107" t="s">
        <v>15</v>
      </c>
      <c r="G5" s="107" t="s">
        <v>16</v>
      </c>
      <c r="H5" s="107" t="s">
        <v>17</v>
      </c>
      <c r="I5" s="107" t="s">
        <v>18</v>
      </c>
      <c r="J5" s="107" t="s">
        <v>19</v>
      </c>
      <c r="K5" s="107" t="s">
        <v>73</v>
      </c>
    </row>
    <row r="6" spans="2:11">
      <c r="B6" s="108">
        <v>1</v>
      </c>
      <c r="C6" s="99">
        <v>4.1000000000000002E-2</v>
      </c>
      <c r="D6" s="99">
        <v>0.109</v>
      </c>
      <c r="E6" s="99"/>
      <c r="F6" s="99"/>
      <c r="G6" s="99"/>
      <c r="H6" s="99"/>
      <c r="I6" s="99">
        <v>0.22</v>
      </c>
      <c r="J6" s="99"/>
      <c r="K6" s="99">
        <f>SUM(C6:J6)</f>
        <v>0.37</v>
      </c>
    </row>
    <row r="7" spans="2:11" s="96" customFormat="1">
      <c r="B7" s="108">
        <v>2</v>
      </c>
      <c r="C7" s="99"/>
      <c r="D7" s="99"/>
      <c r="E7" s="99"/>
      <c r="F7" s="99"/>
      <c r="G7" s="99"/>
      <c r="H7" s="99"/>
      <c r="I7" s="99">
        <v>11.776</v>
      </c>
      <c r="J7" s="99">
        <v>68.891000000000005</v>
      </c>
      <c r="K7" s="99">
        <f>SUM(C7:J7)</f>
        <v>80.667000000000002</v>
      </c>
    </row>
    <row r="8" spans="2:11" s="96" customFormat="1">
      <c r="B8" s="108">
        <v>3</v>
      </c>
      <c r="C8" s="99"/>
      <c r="D8" s="99"/>
      <c r="E8" s="99"/>
      <c r="F8" s="99"/>
      <c r="G8" s="99">
        <v>0.37</v>
      </c>
      <c r="H8" s="99"/>
      <c r="I8" s="99">
        <v>6.5510000000000002</v>
      </c>
      <c r="J8" s="99">
        <v>38.527000000000001</v>
      </c>
      <c r="K8" s="99">
        <f t="shared" ref="K8:K16" si="0">SUM(C8:J8)</f>
        <v>45.448</v>
      </c>
    </row>
    <row r="9" spans="2:11">
      <c r="B9" s="108">
        <v>4</v>
      </c>
      <c r="C9" s="99">
        <v>0.05</v>
      </c>
      <c r="D9" s="99">
        <v>0.3</v>
      </c>
      <c r="E9" s="99">
        <v>18.484000000000002</v>
      </c>
      <c r="F9" s="99">
        <v>137.345</v>
      </c>
      <c r="G9" s="99">
        <v>564.452</v>
      </c>
      <c r="H9" s="99">
        <v>628.48699999999997</v>
      </c>
      <c r="I9" s="99">
        <v>440.10700000000003</v>
      </c>
      <c r="J9" s="99">
        <v>157.88399999999999</v>
      </c>
      <c r="K9" s="99">
        <f t="shared" si="0"/>
        <v>1947.1089999999999</v>
      </c>
    </row>
    <row r="10" spans="2:11">
      <c r="B10" s="108">
        <v>5</v>
      </c>
      <c r="C10" s="99"/>
      <c r="D10" s="99"/>
      <c r="E10" s="99">
        <v>0.05</v>
      </c>
      <c r="F10" s="99">
        <v>10.776999999999999</v>
      </c>
      <c r="G10" s="99">
        <v>25.077000000000002</v>
      </c>
      <c r="H10" s="99">
        <v>30.213999999999999</v>
      </c>
      <c r="I10" s="99">
        <v>167.91800000000001</v>
      </c>
      <c r="J10" s="99">
        <v>15.507</v>
      </c>
      <c r="K10" s="99">
        <f t="shared" si="0"/>
        <v>249.54300000000001</v>
      </c>
    </row>
    <row r="11" spans="2:11" s="96" customFormat="1">
      <c r="B11" s="108">
        <v>6</v>
      </c>
      <c r="C11" s="99"/>
      <c r="D11" s="99"/>
      <c r="E11" s="99"/>
      <c r="F11" s="99"/>
      <c r="G11" s="99"/>
      <c r="H11" s="99"/>
      <c r="I11" s="99">
        <v>0.84899999999999998</v>
      </c>
      <c r="J11" s="99"/>
      <c r="K11" s="99">
        <f t="shared" si="0"/>
        <v>0.84899999999999998</v>
      </c>
    </row>
    <row r="12" spans="2:11">
      <c r="B12" s="108">
        <v>7</v>
      </c>
      <c r="C12" s="99"/>
      <c r="D12" s="99"/>
      <c r="E12" s="99">
        <v>0.09</v>
      </c>
      <c r="F12" s="99">
        <v>1.83</v>
      </c>
      <c r="G12" s="99">
        <v>4.4999999999999998E-2</v>
      </c>
      <c r="H12" s="99">
        <v>16.087</v>
      </c>
      <c r="I12" s="99">
        <v>1476.2170000000001</v>
      </c>
      <c r="J12" s="99">
        <v>270.17700000000002</v>
      </c>
      <c r="K12" s="99">
        <f t="shared" si="0"/>
        <v>1764.4459999999999</v>
      </c>
    </row>
    <row r="13" spans="2:11">
      <c r="B13" s="108">
        <v>8</v>
      </c>
      <c r="C13" s="99">
        <v>4.8639999999999999</v>
      </c>
      <c r="D13" s="99">
        <v>0.24199999999999999</v>
      </c>
      <c r="E13" s="99">
        <v>0.11</v>
      </c>
      <c r="F13" s="99">
        <v>0.22</v>
      </c>
      <c r="G13" s="99">
        <v>616.38800000000003</v>
      </c>
      <c r="H13" s="99">
        <v>1708.299</v>
      </c>
      <c r="I13" s="99">
        <v>37.47</v>
      </c>
      <c r="J13" s="99">
        <v>1032.0160000000001</v>
      </c>
      <c r="K13" s="99">
        <f t="shared" si="0"/>
        <v>3399.6089999999999</v>
      </c>
    </row>
    <row r="14" spans="2:11" s="96" customFormat="1">
      <c r="B14" s="108">
        <v>10</v>
      </c>
      <c r="C14" s="99"/>
      <c r="D14" s="99"/>
      <c r="E14" s="99"/>
      <c r="F14" s="99"/>
      <c r="G14" s="99"/>
      <c r="H14" s="99">
        <v>0.31900000000000001</v>
      </c>
      <c r="I14" s="99">
        <v>1.208</v>
      </c>
      <c r="J14" s="99"/>
      <c r="K14" s="99">
        <f t="shared" si="0"/>
        <v>1.5269999999999999</v>
      </c>
    </row>
    <row r="15" spans="2:11">
      <c r="B15" s="108">
        <v>14</v>
      </c>
      <c r="C15" s="99">
        <v>1.7000000000000001E-2</v>
      </c>
      <c r="D15" s="99"/>
      <c r="E15" s="99"/>
      <c r="F15" s="99"/>
      <c r="G15" s="99"/>
      <c r="H15" s="99"/>
      <c r="I15" s="99"/>
      <c r="J15" s="99"/>
      <c r="K15" s="99">
        <f t="shared" si="0"/>
        <v>1.7000000000000001E-2</v>
      </c>
    </row>
    <row r="16" spans="2:11" s="96" customFormat="1">
      <c r="B16" s="108">
        <v>15</v>
      </c>
      <c r="C16" s="99"/>
      <c r="D16" s="99"/>
      <c r="E16" s="99"/>
      <c r="F16" s="99"/>
      <c r="G16" s="99"/>
      <c r="H16" s="99"/>
      <c r="I16" s="99"/>
      <c r="J16" s="99"/>
      <c r="K16" s="99">
        <f t="shared" si="0"/>
        <v>0</v>
      </c>
    </row>
    <row r="17" spans="2:11">
      <c r="B17" s="106" t="s">
        <v>80</v>
      </c>
      <c r="C17" s="105">
        <f>SUM(C6:C15)</f>
        <v>4.9720000000000004</v>
      </c>
      <c r="D17" s="105">
        <f t="shared" ref="D17:G17" si="1">SUM(D6:D15)</f>
        <v>0.65100000000000002</v>
      </c>
      <c r="E17" s="105">
        <f t="shared" si="1"/>
        <v>18.734000000000002</v>
      </c>
      <c r="F17" s="105">
        <f t="shared" si="1"/>
        <v>150.172</v>
      </c>
      <c r="G17" s="105">
        <f t="shared" si="1"/>
        <v>1206.3319999999999</v>
      </c>
      <c r="H17" s="105">
        <f>SUM(H6:H15)</f>
        <v>2383.4059999999999</v>
      </c>
      <c r="I17" s="105">
        <f>SUM(I6:I16)</f>
        <v>2142.3160000000003</v>
      </c>
      <c r="J17" s="105">
        <f>SUM(J6:J16)</f>
        <v>1583.0020000000002</v>
      </c>
      <c r="K17" s="105">
        <f>SUM(C17:J17)</f>
        <v>7489.5850000000009</v>
      </c>
    </row>
  </sheetData>
  <mergeCells count="3">
    <mergeCell ref="B4:B5"/>
    <mergeCell ref="B3:I3"/>
    <mergeCell ref="C4:K4"/>
  </mergeCells>
  <conditionalFormatting sqref="C6:K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{8C16CDA8-ADA5-487B-9F1F-0FDB918136D1}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K6:K16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16CDA8-ADA5-487B-9F1F-0FDB918136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C6:K16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K22" sqref="K22"/>
    </sheetView>
  </sheetViews>
  <sheetFormatPr baseColWidth="10" defaultRowHeight="15"/>
  <cols>
    <col min="1" max="1" width="11.5703125" style="96" customWidth="1"/>
    <col min="2" max="2" width="5.7109375" style="96" customWidth="1"/>
    <col min="3" max="3" width="6.42578125" style="96" bestFit="1" customWidth="1"/>
    <col min="4" max="4" width="12.85546875" style="96" customWidth="1"/>
    <col min="5" max="5" width="21.85546875" style="96" customWidth="1"/>
    <col min="6" max="6" width="18.5703125" style="96" customWidth="1"/>
    <col min="7" max="7" width="13.85546875" style="96" customWidth="1"/>
    <col min="8" max="8" width="13.28515625" style="96" customWidth="1"/>
    <col min="9" max="9" width="24.28515625" style="96" customWidth="1"/>
    <col min="10" max="10" width="15.85546875" style="96" customWidth="1"/>
    <col min="11" max="11" width="15.42578125" style="96" customWidth="1"/>
    <col min="12" max="12" width="14" style="96" customWidth="1"/>
    <col min="13" max="13" width="18.42578125" style="96" customWidth="1"/>
    <col min="14" max="14" width="10.28515625" style="125" customWidth="1"/>
    <col min="15" max="15" width="10.42578125" style="96" bestFit="1" customWidth="1"/>
    <col min="16" max="16384" width="11.42578125" style="96"/>
  </cols>
  <sheetData>
    <row r="1" spans="1:15" ht="15.75">
      <c r="A1" s="116" t="s">
        <v>81</v>
      </c>
      <c r="B1" s="116" t="s">
        <v>82</v>
      </c>
      <c r="C1" s="116" t="s">
        <v>83</v>
      </c>
      <c r="D1" s="117" t="s">
        <v>84</v>
      </c>
      <c r="E1" s="116" t="s">
        <v>85</v>
      </c>
      <c r="F1" s="116" t="s">
        <v>86</v>
      </c>
      <c r="G1" s="116" t="s">
        <v>87</v>
      </c>
      <c r="H1" s="116" t="s">
        <v>88</v>
      </c>
      <c r="I1" s="116" t="s">
        <v>89</v>
      </c>
      <c r="J1" s="116" t="s">
        <v>90</v>
      </c>
      <c r="K1" s="116" t="s">
        <v>91</v>
      </c>
      <c r="L1" s="116" t="s">
        <v>92</v>
      </c>
      <c r="M1" s="118" t="s">
        <v>93</v>
      </c>
      <c r="N1" s="119" t="s">
        <v>94</v>
      </c>
      <c r="O1" s="120" t="s">
        <v>95</v>
      </c>
    </row>
    <row r="2" spans="1:15" ht="15.75">
      <c r="A2" s="121" t="s">
        <v>96</v>
      </c>
      <c r="B2" s="122" t="s">
        <v>97</v>
      </c>
      <c r="C2" s="121" t="s">
        <v>98</v>
      </c>
      <c r="D2" s="122" t="s">
        <v>99</v>
      </c>
      <c r="E2" s="122" t="s">
        <v>100</v>
      </c>
      <c r="F2" s="122" t="s">
        <v>101</v>
      </c>
      <c r="G2" s="122" t="s">
        <v>102</v>
      </c>
      <c r="H2" s="122">
        <f>+'Resumen_Cuota Global_Jibia '!E10</f>
        <v>157608</v>
      </c>
      <c r="I2" s="122">
        <v>0</v>
      </c>
      <c r="J2" s="122">
        <f>+'Resumen_Cuota Global_Jibia '!F10</f>
        <v>157608</v>
      </c>
      <c r="K2" s="122">
        <f>+'Resumen_Cuota Global_Jibia '!G10</f>
        <v>7489.585</v>
      </c>
      <c r="L2" s="122">
        <f>+'Resumen_Cuota Global_Jibia '!H10</f>
        <v>150118.41500000001</v>
      </c>
      <c r="M2" s="123">
        <f>+'Resumen_Cuota Global_Jibia '!I10</f>
        <v>4.7520335262169436E-2</v>
      </c>
      <c r="N2" s="126" t="str">
        <f>+'Resumen_Cuota Global_Jibia '!J10</f>
        <v>-</v>
      </c>
      <c r="O2" s="124">
        <f>+'Resumen_Cuota Global_Jibia '!E$4</f>
        <v>43690</v>
      </c>
    </row>
    <row r="3" spans="1:15" ht="15.75">
      <c r="A3" s="121" t="s">
        <v>96</v>
      </c>
      <c r="B3" s="122" t="s">
        <v>97</v>
      </c>
      <c r="C3" s="121" t="s">
        <v>98</v>
      </c>
      <c r="D3" s="122" t="s">
        <v>103</v>
      </c>
      <c r="E3" s="122" t="s">
        <v>104</v>
      </c>
      <c r="F3" s="122" t="s">
        <v>101</v>
      </c>
      <c r="G3" s="122" t="s">
        <v>101</v>
      </c>
      <c r="H3" s="122">
        <f>+'Resumen_Cuota Global_Jibia '!E11</f>
        <v>4960</v>
      </c>
      <c r="I3" s="122">
        <v>0</v>
      </c>
      <c r="J3" s="122">
        <f>+'Resumen_Cuota Global_Jibia '!F11</f>
        <v>4960</v>
      </c>
      <c r="K3" s="122">
        <f>+'Resumen_Cuota Global_Jibia '!G11</f>
        <v>4.9000000000000002E-2</v>
      </c>
      <c r="L3" s="122">
        <f>+'Resumen_Cuota Global_Jibia '!H11</f>
        <v>4959.951</v>
      </c>
      <c r="M3" s="123">
        <f>+'Resumen_Cuota Global_Jibia '!I11</f>
        <v>9.8790322580645173E-6</v>
      </c>
      <c r="N3" s="126" t="str">
        <f>+'Resumen_Cuota Global_Jibia '!J11</f>
        <v>-</v>
      </c>
      <c r="O3" s="124">
        <f>+'Resumen_Cuota Global_Jibia '!E$4</f>
        <v>43690</v>
      </c>
    </row>
    <row r="4" spans="1:15" ht="15.75">
      <c r="A4" s="121" t="s">
        <v>96</v>
      </c>
      <c r="B4" s="122" t="s">
        <v>97</v>
      </c>
      <c r="C4" s="121" t="s">
        <v>98</v>
      </c>
      <c r="D4" s="122" t="s">
        <v>103</v>
      </c>
      <c r="E4" s="122" t="s">
        <v>104</v>
      </c>
      <c r="F4" s="122" t="s">
        <v>105</v>
      </c>
      <c r="G4" s="122" t="s">
        <v>105</v>
      </c>
      <c r="H4" s="122">
        <f>+'Resumen_Cuota Global_Jibia '!E12</f>
        <v>4960</v>
      </c>
      <c r="I4" s="122">
        <v>0</v>
      </c>
      <c r="J4" s="122">
        <f>+'Resumen_Cuota Global_Jibia '!F12</f>
        <v>9919.9510000000009</v>
      </c>
      <c r="K4" s="122">
        <f>+'Resumen_Cuota Global_Jibia '!G12</f>
        <v>4.0000000000000001E-3</v>
      </c>
      <c r="L4" s="122">
        <f>+'Resumen_Cuota Global_Jibia '!H12</f>
        <v>9919.9470000000001</v>
      </c>
      <c r="M4" s="123">
        <f>+'Resumen_Cuota Global_Jibia '!I12</f>
        <v>4.0322779820182577E-7</v>
      </c>
      <c r="N4" s="126" t="str">
        <f>+'Resumen_Cuota Global_Jibia '!J12</f>
        <v>-</v>
      </c>
      <c r="O4" s="124">
        <f>+'Resumen_Cuota Global_Jibia '!E$4</f>
        <v>43690</v>
      </c>
    </row>
    <row r="5" spans="1:15" ht="15.75">
      <c r="A5" s="121" t="s">
        <v>96</v>
      </c>
      <c r="B5" s="122" t="s">
        <v>97</v>
      </c>
      <c r="C5" s="121" t="s">
        <v>98</v>
      </c>
      <c r="D5" s="122" t="s">
        <v>103</v>
      </c>
      <c r="E5" s="122" t="s">
        <v>104</v>
      </c>
      <c r="F5" s="122" t="s">
        <v>106</v>
      </c>
      <c r="G5" s="122" t="s">
        <v>106</v>
      </c>
      <c r="H5" s="122">
        <f>+'Resumen_Cuota Global_Jibia '!E13</f>
        <v>4950</v>
      </c>
      <c r="I5" s="122">
        <v>0</v>
      </c>
      <c r="J5" s="122">
        <f>+'Resumen_Cuota Global_Jibia '!F13</f>
        <v>14869.947</v>
      </c>
      <c r="K5" s="122">
        <f>+'Resumen_Cuota Global_Jibia '!G13</f>
        <v>4.1829999999999998</v>
      </c>
      <c r="L5" s="122">
        <f>+'Resumen_Cuota Global_Jibia '!H13</f>
        <v>14865.763999999999</v>
      </c>
      <c r="M5" s="123">
        <f>+'Resumen_Cuota Global_Jibia '!I13</f>
        <v>2.8130564285131616E-4</v>
      </c>
      <c r="N5" s="126" t="str">
        <f>+'Resumen_Cuota Global_Jibia '!J13</f>
        <v>-</v>
      </c>
      <c r="O5" s="124">
        <f>+'Resumen_Cuota Global_Jibia '!E$4</f>
        <v>43690</v>
      </c>
    </row>
    <row r="6" spans="1:15" ht="15.75">
      <c r="A6" s="121" t="s">
        <v>96</v>
      </c>
      <c r="B6" s="122" t="s">
        <v>97</v>
      </c>
      <c r="C6" s="121" t="s">
        <v>98</v>
      </c>
      <c r="D6" s="122" t="s">
        <v>103</v>
      </c>
      <c r="E6" s="122" t="s">
        <v>104</v>
      </c>
      <c r="F6" s="122" t="s">
        <v>107</v>
      </c>
      <c r="G6" s="122" t="s">
        <v>107</v>
      </c>
      <c r="H6" s="122">
        <f>+'Resumen_Cuota Global_Jibia '!E14</f>
        <v>4950</v>
      </c>
      <c r="I6" s="122">
        <v>0</v>
      </c>
      <c r="J6" s="122">
        <f>+'Resumen_Cuota Global_Jibia '!F14</f>
        <v>19815.763999999999</v>
      </c>
      <c r="K6" s="122">
        <f>+'Resumen_Cuota Global_Jibia '!G14</f>
        <v>2023.4939999999999</v>
      </c>
      <c r="L6" s="122">
        <f>+'Resumen_Cuota Global_Jibia '!H14</f>
        <v>17792.27</v>
      </c>
      <c r="M6" s="123">
        <f>+'Resumen_Cuota Global_Jibia '!I14</f>
        <v>0.10211536633157318</v>
      </c>
      <c r="N6" s="126" t="str">
        <f>+'Resumen_Cuota Global_Jibia '!J14</f>
        <v>-</v>
      </c>
      <c r="O6" s="124">
        <f>+'Resumen_Cuota Global_Jibia '!E$4</f>
        <v>43690</v>
      </c>
    </row>
    <row r="7" spans="1:15" ht="15.75">
      <c r="A7" s="121" t="s">
        <v>96</v>
      </c>
      <c r="B7" s="122" t="s">
        <v>97</v>
      </c>
      <c r="C7" s="121" t="s">
        <v>98</v>
      </c>
      <c r="D7" s="122" t="s">
        <v>103</v>
      </c>
      <c r="E7" s="122" t="s">
        <v>104</v>
      </c>
      <c r="F7" s="122" t="s">
        <v>108</v>
      </c>
      <c r="G7" s="122" t="s">
        <v>108</v>
      </c>
      <c r="H7" s="122">
        <f>+'Resumen_Cuota Global_Jibia '!E15</f>
        <v>4948</v>
      </c>
      <c r="I7" s="122">
        <v>0</v>
      </c>
      <c r="J7" s="122">
        <f>+'Resumen_Cuota Global_Jibia '!F15</f>
        <v>22740.27</v>
      </c>
      <c r="K7" s="122">
        <f>+'Resumen_Cuota Global_Jibia '!G15</f>
        <v>12662.767</v>
      </c>
      <c r="L7" s="122">
        <f>+'Resumen_Cuota Global_Jibia '!H15</f>
        <v>10077.503000000001</v>
      </c>
      <c r="M7" s="123">
        <f>+'Resumen_Cuota Global_Jibia '!I15</f>
        <v>0.55684330045333674</v>
      </c>
      <c r="N7" s="126" t="str">
        <f>+'Resumen_Cuota Global_Jibia '!J15</f>
        <v>-</v>
      </c>
      <c r="O7" s="124">
        <f>+'Resumen_Cuota Global_Jibia '!E$4</f>
        <v>43690</v>
      </c>
    </row>
    <row r="8" spans="1:15" ht="15.75">
      <c r="A8" s="121" t="s">
        <v>96</v>
      </c>
      <c r="B8" s="122" t="s">
        <v>97</v>
      </c>
      <c r="C8" s="121" t="s">
        <v>98</v>
      </c>
      <c r="D8" s="122" t="s">
        <v>103</v>
      </c>
      <c r="E8" s="122" t="s">
        <v>104</v>
      </c>
      <c r="F8" s="122" t="s">
        <v>109</v>
      </c>
      <c r="G8" s="122" t="s">
        <v>109</v>
      </c>
      <c r="H8" s="122">
        <f>+'Resumen_Cuota Global_Jibia '!E16</f>
        <v>4948</v>
      </c>
      <c r="I8" s="122">
        <v>0</v>
      </c>
      <c r="J8" s="122">
        <f>+'Resumen_Cuota Global_Jibia '!F16</f>
        <v>15025.503000000001</v>
      </c>
      <c r="K8" s="122">
        <f>+'Resumen_Cuota Global_Jibia '!G16</f>
        <v>13340.434999999999</v>
      </c>
      <c r="L8" s="122">
        <f>+'Resumen_Cuota Global_Jibia '!H16</f>
        <v>1685.0680000000011</v>
      </c>
      <c r="M8" s="123">
        <f>+'Resumen_Cuota Global_Jibia '!I16</f>
        <v>0.88785280599258465</v>
      </c>
      <c r="N8" s="126" t="str">
        <f>+'Resumen_Cuota Global_Jibia '!J16</f>
        <v>-</v>
      </c>
      <c r="O8" s="124">
        <f>+'Resumen_Cuota Global_Jibia '!E$4</f>
        <v>43690</v>
      </c>
    </row>
    <row r="9" spans="1:15" ht="15.75">
      <c r="A9" s="121" t="s">
        <v>96</v>
      </c>
      <c r="B9" s="122" t="s">
        <v>97</v>
      </c>
      <c r="C9" s="121" t="s">
        <v>98</v>
      </c>
      <c r="D9" s="122" t="s">
        <v>103</v>
      </c>
      <c r="E9" s="122" t="s">
        <v>104</v>
      </c>
      <c r="F9" s="122" t="s">
        <v>110</v>
      </c>
      <c r="G9" s="122" t="s">
        <v>110</v>
      </c>
      <c r="H9" s="122">
        <f>+'Resumen_Cuota Global_Jibia '!E17</f>
        <v>4940</v>
      </c>
      <c r="I9" s="122">
        <v>0</v>
      </c>
      <c r="J9" s="122">
        <f>+'Resumen_Cuota Global_Jibia '!F17</f>
        <v>6625.0680000000011</v>
      </c>
      <c r="K9" s="122">
        <f>+'Resumen_Cuota Global_Jibia '!G17</f>
        <v>6890.14</v>
      </c>
      <c r="L9" s="122">
        <f>+'Resumen_Cuota Global_Jibia '!H17</f>
        <v>-265.07199999999921</v>
      </c>
      <c r="M9" s="123">
        <f>+'Resumen_Cuota Global_Jibia '!I17</f>
        <v>1.0400104572511557</v>
      </c>
      <c r="N9" s="126">
        <f>+'Resumen_Cuota Global_Jibia '!J17</f>
        <v>43662</v>
      </c>
      <c r="O9" s="124">
        <f>+'Resumen_Cuota Global_Jibia '!E$4</f>
        <v>43690</v>
      </c>
    </row>
    <row r="10" spans="1:15" ht="15.75">
      <c r="A10" s="121" t="s">
        <v>96</v>
      </c>
      <c r="B10" s="122" t="s">
        <v>97</v>
      </c>
      <c r="C10" s="121" t="s">
        <v>98</v>
      </c>
      <c r="D10" s="122" t="s">
        <v>103</v>
      </c>
      <c r="E10" s="122" t="s">
        <v>104</v>
      </c>
      <c r="F10" s="122" t="s">
        <v>111</v>
      </c>
      <c r="G10" s="122" t="s">
        <v>111</v>
      </c>
      <c r="H10" s="122">
        <f>+'Resumen_Cuota Global_Jibia '!E18</f>
        <v>4940</v>
      </c>
      <c r="I10" s="122">
        <v>0</v>
      </c>
      <c r="J10" s="122">
        <f>+'Resumen_Cuota Global_Jibia '!F18</f>
        <v>4674.9280000000008</v>
      </c>
      <c r="K10" s="122">
        <f>+'Resumen_Cuota Global_Jibia '!G18</f>
        <v>5735.9049999999997</v>
      </c>
      <c r="L10" s="122">
        <f>+'Resumen_Cuota Global_Jibia '!H18</f>
        <v>-1060.976999999999</v>
      </c>
      <c r="M10" s="123">
        <f>+'Resumen_Cuota Global_Jibia '!I18</f>
        <v>1.2269504471512713</v>
      </c>
      <c r="N10" s="126">
        <f>+'Resumen_Cuota Global_Jibia '!J18</f>
        <v>43683</v>
      </c>
      <c r="O10" s="124">
        <f>+'Resumen_Cuota Global_Jibia '!E$4</f>
        <v>43690</v>
      </c>
    </row>
    <row r="11" spans="1:15" ht="15.75">
      <c r="A11" s="121" t="s">
        <v>96</v>
      </c>
      <c r="B11" s="122" t="s">
        <v>97</v>
      </c>
      <c r="C11" s="121" t="s">
        <v>98</v>
      </c>
      <c r="D11" s="122" t="s">
        <v>103</v>
      </c>
      <c r="E11" s="122" t="s">
        <v>104</v>
      </c>
      <c r="F11" s="122" t="s">
        <v>112</v>
      </c>
      <c r="G11" s="122" t="s">
        <v>112</v>
      </c>
      <c r="H11" s="122">
        <f>+'Resumen_Cuota Global_Jibia '!E19</f>
        <v>1</v>
      </c>
      <c r="I11" s="122">
        <v>0</v>
      </c>
      <c r="J11" s="122">
        <f>+'Resumen_Cuota Global_Jibia '!F19</f>
        <v>-1059.976999999999</v>
      </c>
      <c r="K11" s="122">
        <f>+'Resumen_Cuota Global_Jibia '!G19</f>
        <v>0</v>
      </c>
      <c r="L11" s="122">
        <f>+'Resumen_Cuota Global_Jibia '!H19</f>
        <v>-1059.976999999999</v>
      </c>
      <c r="M11" s="123">
        <f>+'Resumen_Cuota Global_Jibia '!I19</f>
        <v>0</v>
      </c>
      <c r="N11" s="126" t="str">
        <f>+'Resumen_Cuota Global_Jibia '!J19</f>
        <v>-</v>
      </c>
      <c r="O11" s="124">
        <f>+'Resumen_Cuota Global_Jibia '!E$4</f>
        <v>43690</v>
      </c>
    </row>
    <row r="12" spans="1:15" ht="15.75">
      <c r="A12" s="121" t="s">
        <v>96</v>
      </c>
      <c r="B12" s="122" t="s">
        <v>97</v>
      </c>
      <c r="C12" s="121" t="s">
        <v>98</v>
      </c>
      <c r="D12" s="122" t="s">
        <v>103</v>
      </c>
      <c r="E12" s="122" t="s">
        <v>104</v>
      </c>
      <c r="F12" s="122" t="s">
        <v>113</v>
      </c>
      <c r="G12" s="122" t="s">
        <v>113</v>
      </c>
      <c r="H12" s="122">
        <f>+'Resumen_Cuota Global_Jibia '!E20</f>
        <v>1</v>
      </c>
      <c r="I12" s="122">
        <v>0</v>
      </c>
      <c r="J12" s="122">
        <f>+'Resumen_Cuota Global_Jibia '!F20</f>
        <v>-1058.976999999999</v>
      </c>
      <c r="K12" s="122">
        <f>+'Resumen_Cuota Global_Jibia '!G20</f>
        <v>0</v>
      </c>
      <c r="L12" s="122">
        <f>+'Resumen_Cuota Global_Jibia '!H20</f>
        <v>-1058.976999999999</v>
      </c>
      <c r="M12" s="123">
        <f>+'Resumen_Cuota Global_Jibia '!I20</f>
        <v>0</v>
      </c>
      <c r="N12" s="126" t="str">
        <f>+'Resumen_Cuota Global_Jibia '!J20</f>
        <v>-</v>
      </c>
      <c r="O12" s="124">
        <f>+'Resumen_Cuota Global_Jibia '!E$4</f>
        <v>43690</v>
      </c>
    </row>
    <row r="13" spans="1:15" ht="15.75">
      <c r="A13" s="121" t="s">
        <v>96</v>
      </c>
      <c r="B13" s="122" t="s">
        <v>97</v>
      </c>
      <c r="C13" s="121" t="s">
        <v>98</v>
      </c>
      <c r="D13" s="122" t="s">
        <v>103</v>
      </c>
      <c r="E13" s="122" t="s">
        <v>104</v>
      </c>
      <c r="F13" s="122" t="s">
        <v>114</v>
      </c>
      <c r="G13" s="122" t="s">
        <v>114</v>
      </c>
      <c r="H13" s="122">
        <f>+'Resumen_Cuota Global_Jibia '!E21</f>
        <v>1</v>
      </c>
      <c r="I13" s="122">
        <v>0</v>
      </c>
      <c r="J13" s="122">
        <f>+'Resumen_Cuota Global_Jibia '!F21</f>
        <v>-1057.976999999999</v>
      </c>
      <c r="K13" s="122">
        <f>+'Resumen_Cuota Global_Jibia '!G21</f>
        <v>0</v>
      </c>
      <c r="L13" s="122">
        <f>+'Resumen_Cuota Global_Jibia '!H21</f>
        <v>-1057.976999999999</v>
      </c>
      <c r="M13" s="123">
        <f>+'Resumen_Cuota Global_Jibia '!I21</f>
        <v>0</v>
      </c>
      <c r="N13" s="126" t="str">
        <f>+'Resumen_Cuota Global_Jibia '!J21</f>
        <v>-</v>
      </c>
      <c r="O13" s="124">
        <f>+'Resumen_Cuota Global_Jibia '!E$4</f>
        <v>43690</v>
      </c>
    </row>
    <row r="14" spans="1:15" ht="15.75">
      <c r="A14" s="121" t="s">
        <v>96</v>
      </c>
      <c r="B14" s="122" t="s">
        <v>97</v>
      </c>
      <c r="C14" s="121" t="s">
        <v>98</v>
      </c>
      <c r="D14" s="122" t="s">
        <v>103</v>
      </c>
      <c r="E14" s="122" t="s">
        <v>104</v>
      </c>
      <c r="F14" s="122" t="s">
        <v>102</v>
      </c>
      <c r="G14" s="122" t="s">
        <v>102</v>
      </c>
      <c r="H14" s="122">
        <f>+'Resumen_Cuota Global_Jibia '!E22</f>
        <v>1</v>
      </c>
      <c r="I14" s="122">
        <v>0</v>
      </c>
      <c r="J14" s="122">
        <f>+'Resumen_Cuota Global_Jibia '!F22</f>
        <v>-1056.976999999999</v>
      </c>
      <c r="K14" s="122">
        <f>+'Resumen_Cuota Global_Jibia '!G22</f>
        <v>0</v>
      </c>
      <c r="L14" s="122">
        <f>+'Resumen_Cuota Global_Jibia '!H22</f>
        <v>-1056.976999999999</v>
      </c>
      <c r="M14" s="123">
        <f>+'Resumen_Cuota Global_Jibia '!I22</f>
        <v>0</v>
      </c>
      <c r="N14" s="126" t="str">
        <f>+'Resumen_Cuota Global_Jibia '!J22</f>
        <v>-</v>
      </c>
      <c r="O14" s="124">
        <f>+'Resumen_Cuota Global_Jibia '!E$4</f>
        <v>43690</v>
      </c>
    </row>
    <row r="15" spans="1:15" ht="15.75">
      <c r="A15" s="121" t="s">
        <v>96</v>
      </c>
      <c r="B15" s="122" t="s">
        <v>97</v>
      </c>
      <c r="C15" s="121" t="s">
        <v>98</v>
      </c>
      <c r="D15" s="122" t="s">
        <v>103</v>
      </c>
      <c r="E15" s="122" t="s">
        <v>104</v>
      </c>
      <c r="F15" s="122" t="s">
        <v>101</v>
      </c>
      <c r="G15" s="122" t="s">
        <v>102</v>
      </c>
      <c r="H15" s="122">
        <f>H3+H4+H5+H6+H7+H8+H9+H10+H11+H12+H13+H14</f>
        <v>39600</v>
      </c>
      <c r="I15" s="122">
        <v>0</v>
      </c>
      <c r="J15" s="122">
        <f>SUM(J3:J14)</f>
        <v>94397.523000000001</v>
      </c>
      <c r="K15" s="122">
        <f>SUM(K3:K14)</f>
        <v>40656.976999999999</v>
      </c>
      <c r="L15" s="122">
        <f>J15-K15</f>
        <v>53740.546000000002</v>
      </c>
      <c r="M15" s="123">
        <f>K15/J15</f>
        <v>0.43069961698041587</v>
      </c>
      <c r="N15" s="124" t="str">
        <f>'Resumen_Cuota Global_Jibia '!J23</f>
        <v>-</v>
      </c>
      <c r="O15" s="124">
        <f>+'Resumen_Cuota Global_Jibia '!E$4</f>
        <v>43690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Resumen_Cuota Global_Jibia </vt:lpstr>
      <vt:lpstr>Industrial</vt:lpstr>
      <vt:lpstr>Artesanal</vt:lpstr>
      <vt:lpstr>Página 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MOLINA SAN MARTIN, KAMILA FERNANDA</cp:lastModifiedBy>
  <dcterms:created xsi:type="dcterms:W3CDTF">2017-01-09T11:10:59Z</dcterms:created>
  <dcterms:modified xsi:type="dcterms:W3CDTF">2019-08-14T19:53:48Z</dcterms:modified>
</cp:coreProperties>
</file>