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2.- Pelagicos\jibia 2021\"/>
    </mc:Choice>
  </mc:AlternateContent>
  <bookViews>
    <workbookView xWindow="3135" yWindow="3900" windowWidth="9375" windowHeight="8970" tabRatio="822"/>
  </bookViews>
  <sheets>
    <sheet name="Resumen_Cuota Global_Jibia " sheetId="1" r:id="rId1"/>
    <sheet name="Industrial" sheetId="3" r:id="rId2"/>
    <sheet name="Artesanal" sheetId="5" r:id="rId3"/>
    <sheet name="Página web" sheetId="6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1" i="1"/>
  <c r="E32" i="3" l="1"/>
  <c r="D32" i="3"/>
  <c r="L33" i="5" l="1"/>
  <c r="P25" i="5" l="1"/>
  <c r="P24" i="5"/>
  <c r="P23" i="5"/>
  <c r="P22" i="5"/>
  <c r="P21" i="5"/>
  <c r="P20" i="5"/>
  <c r="P19" i="5"/>
  <c r="P17" i="5"/>
  <c r="P16" i="5"/>
  <c r="P14" i="5"/>
  <c r="P12" i="5"/>
  <c r="P11" i="5"/>
  <c r="P10" i="5"/>
  <c r="P9" i="5"/>
  <c r="P8" i="5"/>
  <c r="P7" i="5"/>
  <c r="P6" i="5"/>
  <c r="P32" i="5"/>
  <c r="P13" i="5"/>
  <c r="P15" i="5"/>
  <c r="P18" i="5"/>
  <c r="P26" i="5"/>
  <c r="P27" i="5"/>
  <c r="P28" i="5"/>
  <c r="P29" i="5"/>
  <c r="P30" i="5"/>
  <c r="P31" i="5"/>
  <c r="F15" i="1" l="1"/>
  <c r="D33" i="5"/>
  <c r="P26" i="3"/>
  <c r="P27" i="3"/>
  <c r="P28" i="3"/>
  <c r="P29" i="3"/>
  <c r="P30" i="3"/>
  <c r="P31" i="3"/>
  <c r="P33" i="3"/>
  <c r="P34" i="3"/>
  <c r="P35" i="3"/>
  <c r="P36" i="3"/>
  <c r="P37" i="3"/>
  <c r="P38" i="3"/>
  <c r="P39" i="3"/>
  <c r="P40" i="3"/>
  <c r="P32" i="3"/>
  <c r="N41" i="3"/>
  <c r="O41" i="3"/>
  <c r="P5" i="3"/>
  <c r="P6" i="3"/>
  <c r="P7" i="3"/>
  <c r="P8" i="3"/>
  <c r="P9" i="3"/>
  <c r="P10" i="3"/>
  <c r="P12" i="3"/>
  <c r="P13" i="3"/>
  <c r="P14" i="3"/>
  <c r="P15" i="3"/>
  <c r="P16" i="3"/>
  <c r="P17" i="3"/>
  <c r="P18" i="3"/>
  <c r="P19" i="3"/>
  <c r="P11" i="3"/>
  <c r="N20" i="3"/>
  <c r="O20" i="3"/>
  <c r="P41" i="3" l="1"/>
  <c r="H13" i="1" s="1"/>
  <c r="P20" i="3"/>
  <c r="M20" i="3"/>
  <c r="L20" i="3"/>
  <c r="K20" i="3"/>
  <c r="J20" i="3"/>
  <c r="I20" i="3"/>
  <c r="H20" i="3"/>
  <c r="G20" i="3"/>
  <c r="F20" i="3"/>
  <c r="E20" i="3"/>
  <c r="D20" i="3"/>
  <c r="M41" i="3" l="1"/>
  <c r="L41" i="3"/>
  <c r="K41" i="3" l="1"/>
  <c r="H41" i="3" l="1"/>
  <c r="I33" i="5" l="1"/>
  <c r="H33" i="5"/>
  <c r="G33" i="5"/>
  <c r="F33" i="5"/>
  <c r="E33" i="5"/>
  <c r="I41" i="3" l="1"/>
  <c r="J41" i="3" l="1"/>
  <c r="G41" i="3"/>
  <c r="F41" i="3"/>
  <c r="E41" i="3"/>
  <c r="D41" i="3"/>
  <c r="G12" i="1"/>
  <c r="I12" i="1" l="1"/>
  <c r="J12" i="1"/>
  <c r="J33" i="5"/>
  <c r="K33" i="5"/>
  <c r="M33" i="5"/>
  <c r="N33" i="5"/>
  <c r="O33" i="5"/>
  <c r="N2" i="6"/>
  <c r="H2" i="6"/>
  <c r="P33" i="5" l="1"/>
  <c r="O2" i="6"/>
  <c r="K2" i="6" l="1"/>
  <c r="G56" i="3"/>
  <c r="F56" i="3"/>
  <c r="P54" i="3"/>
  <c r="P56" i="3" s="1"/>
  <c r="J56" i="3"/>
  <c r="I56" i="3"/>
  <c r="H56" i="3"/>
  <c r="E31" i="1"/>
  <c r="D56" i="3"/>
  <c r="E17" i="1" l="1"/>
  <c r="E33" i="1" l="1"/>
  <c r="E32" i="1"/>
  <c r="G14" i="1" l="1"/>
  <c r="J14" i="1" s="1"/>
  <c r="I14" i="1" s="1"/>
  <c r="G13" i="1"/>
  <c r="J13" i="1" s="1"/>
  <c r="G11" i="1"/>
  <c r="G15" i="1" l="1"/>
  <c r="I11" i="1"/>
  <c r="L2" i="6" s="1"/>
  <c r="J11" i="1"/>
  <c r="M2" i="6" s="1"/>
  <c r="I13" i="1"/>
  <c r="J2" i="6"/>
  <c r="J15" i="1" l="1"/>
  <c r="I15" i="1"/>
</calcChain>
</file>

<file path=xl/sharedStrings.xml><?xml version="1.0" encoding="utf-8"?>
<sst xmlns="http://schemas.openxmlformats.org/spreadsheetml/2006/main" count="204" uniqueCount="112">
  <si>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</si>
  <si>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</si>
  <si>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</si>
  <si>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</si>
  <si>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</si>
  <si>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</si>
  <si>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</si>
  <si>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</si>
  <si>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</si>
  <si>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</si>
  <si>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</si>
  <si>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</si>
  <si>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</si>
  <si>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</si>
  <si>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</si>
  <si>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</si>
  <si>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</si>
  <si>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</si>
  <si>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</si>
  <si>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</si>
  <si>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</si>
  <si>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</si>
  <si>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</si>
  <si>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</si>
  <si>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</si>
  <si>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</si>
  <si>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</si>
  <si>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</si>
  <si>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</si>
  <si>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</si>
  <si>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</si>
  <si>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>Zona de Operación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</si>
  <si>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</si>
  <si>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</si>
  <si>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</si>
  <si>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</si>
  <si>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</si>
  <si>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</si>
  <si>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</si>
  <si>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</si>
  <si>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</si>
  <si>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</si>
  <si>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</si>
  <si>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</si>
  <si>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</si>
  <si>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</si>
  <si>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</si>
  <si>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</si>
  <si>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</si>
  <si>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</si>
  <si>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</si>
  <si>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</si>
  <si>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</si>
  <si>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</si>
  <si>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</si>
  <si>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</si>
  <si>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</si>
  <si>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</si>
  <si>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</si>
  <si>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</si>
  <si>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</si>
  <si>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</si>
  <si>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</si>
  <si>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</si>
  <si>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</si>
  <si>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</si>
  <si>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</si>
  <si>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</si>
  <si>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Región captura</t>
  </si>
  <si>
    <t>Total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</si>
  <si>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</si>
  <si>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</si>
  <si>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</si>
  <si>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</si>
  <si>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</si>
  <si>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</si>
  <si>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</si>
  <si>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</si>
  <si>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</si>
  <si>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</si>
  <si>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</si>
  <si>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</si>
  <si>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</si>
  <si>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</si>
  <si>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JIBIA XV-XII</t>
  </si>
  <si>
    <t>JIBIA</t>
  </si>
  <si>
    <t>XV-XII</t>
  </si>
  <si>
    <t>ENERO</t>
  </si>
  <si>
    <t>DICIEMBRE</t>
  </si>
  <si>
    <t>Información preliminar</t>
  </si>
  <si>
    <t>Diciembre</t>
  </si>
  <si>
    <t>año</t>
  </si>
  <si>
    <t>comentario</t>
  </si>
  <si>
    <t>OBJETIVO</t>
  </si>
  <si>
    <t>GLOBAL</t>
  </si>
  <si>
    <t>FA Artesanal</t>
  </si>
  <si>
    <t>FA Industrial</t>
  </si>
  <si>
    <t>captura</t>
  </si>
  <si>
    <t>Captura Jibia Artesanal Autorizada XV-XII mensual (toneladas)</t>
  </si>
  <si>
    <t>Captura Jibia Industrial XV-XII mensual Fauna acompañante (toneladas)</t>
  </si>
  <si>
    <t>Captura Jibia Industrial XV-XII mensual Autorizada  (toneladas)</t>
  </si>
  <si>
    <t xml:space="preserve">Control Cuota Anual de Captura para la pesquería Jibia XV-XII, AÑO 2021.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</si>
  <si>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XV</t>
  </si>
  <si>
    <t>I</t>
  </si>
  <si>
    <t>III</t>
  </si>
  <si>
    <t>IV</t>
  </si>
  <si>
    <t>IX</t>
  </si>
  <si>
    <t>XIV</t>
  </si>
  <si>
    <t>XII</t>
  </si>
  <si>
    <t>Totales</t>
  </si>
  <si>
    <t>Región Operación</t>
  </si>
  <si>
    <t>Región Desembarques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</si>
</sst>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0.000"/>
    <numFmt numFmtId="168" formatCode="yyyy/mm/dd;@"/>
    <numFmt numFmtId="169" formatCode="dd/mm/yyyy;@"/>
    <numFmt numFmtId="170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3" fillId="0" borderId="0"/>
  </cellStyleXfs>
  <cellXfs count="136">
    <xf numFmtId="0" fontId="0" fillId="0" borderId="0" xfId="0"/>
    <xf numFmtId="0" fontId="0" fillId="0" borderId="0" xfId="0"/>
    <xf numFmtId="0" fontId="0" fillId="56" borderId="0" xfId="0" applyFill="1" applyBorder="1"/>
    <xf numFmtId="0" fontId="46" fillId="0" borderId="10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0" fillId="56" borderId="0" xfId="0" applyFill="1"/>
    <xf numFmtId="0" fontId="0" fillId="56" borderId="0" xfId="0" applyFont="1" applyFill="1" applyBorder="1"/>
    <xf numFmtId="0" fontId="0" fillId="0" borderId="0" xfId="0" applyFont="1"/>
    <xf numFmtId="0" fontId="0" fillId="0" borderId="10" xfId="0" applyFont="1" applyBorder="1" applyAlignment="1">
      <alignment horizontal="center"/>
    </xf>
    <xf numFmtId="0" fontId="0" fillId="56" borderId="0" xfId="0" applyFont="1" applyFill="1"/>
    <xf numFmtId="0" fontId="18" fillId="0" borderId="10" xfId="42113" applyFont="1" applyFill="1" applyBorder="1" applyAlignment="1">
      <alignment horizontal="right" wrapText="1"/>
    </xf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18" fillId="65" borderId="10" xfId="42114" applyFont="1" applyFill="1" applyBorder="1" applyAlignment="1">
      <alignment horizontal="center"/>
    </xf>
    <xf numFmtId="0" fontId="49" fillId="0" borderId="11" xfId="42115" applyFont="1" applyFill="1" applyBorder="1" applyAlignment="1">
      <alignment wrapText="1"/>
    </xf>
    <xf numFmtId="0" fontId="0" fillId="0" borderId="10" xfId="0" applyFill="1" applyBorder="1"/>
    <xf numFmtId="0" fontId="54" fillId="64" borderId="25" xfId="42116" applyFont="1" applyFill="1" applyBorder="1" applyAlignment="1">
      <alignment horizontal="center"/>
    </xf>
    <xf numFmtId="0" fontId="54" fillId="0" borderId="11" xfId="42116" applyFont="1" applyFill="1" applyBorder="1" applyAlignment="1">
      <alignment horizontal="right" wrapText="1"/>
    </xf>
    <xf numFmtId="0" fontId="54" fillId="0" borderId="11" xfId="42116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2" fontId="16" fillId="0" borderId="10" xfId="0" applyNumberFormat="1" applyFont="1" applyBorder="1"/>
    <xf numFmtId="167" fontId="16" fillId="0" borderId="10" xfId="0" applyNumberFormat="1" applyFont="1" applyBorder="1"/>
    <xf numFmtId="0" fontId="19" fillId="63" borderId="10" xfId="42114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/>
    </xf>
    <xf numFmtId="0" fontId="19" fillId="68" borderId="10" xfId="42113" applyFont="1" applyFill="1" applyBorder="1" applyAlignment="1">
      <alignment horizontal="center"/>
    </xf>
    <xf numFmtId="0" fontId="16" fillId="69" borderId="10" xfId="0" applyFont="1" applyFill="1" applyBorder="1"/>
    <xf numFmtId="0" fontId="18" fillId="70" borderId="10" xfId="42113" applyFont="1" applyFill="1" applyBorder="1" applyAlignment="1">
      <alignment horizontal="center" wrapText="1"/>
    </xf>
    <xf numFmtId="0" fontId="18" fillId="70" borderId="20" xfId="42113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9" fontId="55" fillId="0" borderId="10" xfId="42110" applyFont="1" applyBorder="1" applyAlignment="1">
      <alignment horizontal="center"/>
    </xf>
    <xf numFmtId="168" fontId="55" fillId="0" borderId="10" xfId="0" applyNumberFormat="1" applyFont="1" applyBorder="1" applyAlignment="1">
      <alignment horizontal="center"/>
    </xf>
    <xf numFmtId="168" fontId="56" fillId="0" borderId="10" xfId="0" applyNumberFormat="1" applyFont="1" applyBorder="1" applyAlignment="1">
      <alignment horizontal="center"/>
    </xf>
    <xf numFmtId="0" fontId="57" fillId="0" borderId="10" xfId="4211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9" fontId="0" fillId="0" borderId="0" xfId="0" applyNumberFormat="1"/>
    <xf numFmtId="0" fontId="17" fillId="0" borderId="0" xfId="0" applyFont="1"/>
    <xf numFmtId="0" fontId="46" fillId="56" borderId="0" xfId="0" applyFont="1" applyFill="1"/>
    <xf numFmtId="0" fontId="22" fillId="58" borderId="10" xfId="0" applyFont="1" applyFill="1" applyBorder="1" applyAlignment="1">
      <alignment horizontal="center" wrapText="1"/>
    </xf>
    <xf numFmtId="0" fontId="22" fillId="61" borderId="10" xfId="0" applyFont="1" applyFill="1" applyBorder="1" applyAlignment="1">
      <alignment horizontal="center" vertical="center"/>
    </xf>
    <xf numFmtId="0" fontId="22" fillId="59" borderId="10" xfId="0" applyFont="1" applyFill="1" applyBorder="1" applyAlignment="1">
      <alignment horizontal="center" vertical="center" wrapText="1"/>
    </xf>
    <xf numFmtId="0" fontId="22" fillId="57" borderId="10" xfId="0" applyFont="1" applyFill="1" applyBorder="1" applyAlignment="1">
      <alignment horizontal="center"/>
    </xf>
    <xf numFmtId="0" fontId="58" fillId="60" borderId="10" xfId="42112" applyFont="1" applyFill="1" applyBorder="1" applyAlignment="1">
      <alignment horizontal="center" wrapText="1"/>
    </xf>
    <xf numFmtId="0" fontId="22" fillId="59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59" fillId="0" borderId="10" xfId="42112" applyFont="1" applyFill="1" applyBorder="1" applyAlignment="1">
      <alignment horizontal="right" wrapText="1"/>
    </xf>
    <xf numFmtId="0" fontId="46" fillId="56" borderId="10" xfId="0" applyFont="1" applyFill="1" applyBorder="1" applyAlignment="1">
      <alignment horizontal="center"/>
    </xf>
    <xf numFmtId="0" fontId="46" fillId="56" borderId="10" xfId="0" applyFont="1" applyFill="1" applyBorder="1"/>
    <xf numFmtId="0" fontId="22" fillId="58" borderId="10" xfId="0" applyFont="1" applyFill="1" applyBorder="1" applyAlignment="1">
      <alignment horizontal="center"/>
    </xf>
    <xf numFmtId="0" fontId="22" fillId="59" borderId="10" xfId="0" applyFont="1" applyFill="1" applyBorder="1" applyAlignment="1">
      <alignment horizontal="center"/>
    </xf>
    <xf numFmtId="0" fontId="58" fillId="61" borderId="10" xfId="42112" applyFont="1" applyFill="1" applyBorder="1" applyAlignment="1">
      <alignment horizontal="center" wrapText="1"/>
    </xf>
    <xf numFmtId="0" fontId="58" fillId="59" borderId="10" xfId="42112" applyFont="1" applyFill="1" applyBorder="1" applyAlignment="1">
      <alignment horizontal="center" wrapText="1"/>
    </xf>
    <xf numFmtId="9" fontId="22" fillId="61" borderId="10" xfId="42110" applyFont="1" applyFill="1" applyBorder="1" applyAlignment="1">
      <alignment horizontal="center"/>
    </xf>
    <xf numFmtId="9" fontId="22" fillId="59" borderId="10" xfId="42110" applyFont="1" applyFill="1" applyBorder="1" applyAlignment="1">
      <alignment horizontal="center"/>
    </xf>
    <xf numFmtId="0" fontId="46" fillId="56" borderId="0" xfId="0" applyNumberFormat="1" applyFont="1" applyFill="1"/>
    <xf numFmtId="0" fontId="20" fillId="0" borderId="10" xfId="0" applyNumberFormat="1" applyFont="1" applyBorder="1" applyAlignment="1">
      <alignment horizontal="center"/>
    </xf>
    <xf numFmtId="0" fontId="16" fillId="33" borderId="10" xfId="0" applyFont="1" applyFill="1" applyBorder="1"/>
    <xf numFmtId="0" fontId="0" fillId="0" borderId="10" xfId="0" applyFont="1" applyBorder="1"/>
    <xf numFmtId="0" fontId="0" fillId="0" borderId="10" xfId="0" applyFont="1" applyBorder="1" applyAlignment="1">
      <alignment horizontal="center" vertical="center"/>
    </xf>
    <xf numFmtId="0" fontId="60" fillId="56" borderId="0" xfId="0" applyFont="1" applyFill="1"/>
    <xf numFmtId="9" fontId="0" fillId="0" borderId="10" xfId="42110" applyFont="1" applyBorder="1" applyAlignment="1">
      <alignment horizontal="center"/>
    </xf>
    <xf numFmtId="9" fontId="0" fillId="0" borderId="0" xfId="42110" applyFont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10" xfId="42110" applyNumberFormat="1" applyFont="1" applyBorder="1" applyAlignment="1">
      <alignment horizontal="center"/>
    </xf>
    <xf numFmtId="9" fontId="46" fillId="56" borderId="0" xfId="0" applyNumberFormat="1" applyFont="1" applyFill="1"/>
    <xf numFmtId="0" fontId="16" fillId="67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Border="1" applyAlignment="1">
      <alignment horizontal="right" vertical="center"/>
    </xf>
    <xf numFmtId="167" fontId="16" fillId="66" borderId="10" xfId="0" applyNumberFormat="1" applyFont="1" applyFill="1" applyBorder="1"/>
    <xf numFmtId="167" fontId="0" fillId="0" borderId="10" xfId="0" applyNumberFormat="1" applyBorder="1"/>
    <xf numFmtId="167" fontId="16" fillId="69" borderId="10" xfId="0" applyNumberFormat="1" applyFont="1" applyFill="1" applyBorder="1"/>
    <xf numFmtId="0" fontId="19" fillId="70" borderId="10" xfId="42113" applyFont="1" applyFill="1" applyBorder="1" applyAlignment="1">
      <alignment horizontal="center" wrapText="1"/>
    </xf>
    <xf numFmtId="0" fontId="19" fillId="70" borderId="20" xfId="42113" applyFont="1" applyFill="1" applyBorder="1" applyAlignment="1">
      <alignment horizontal="center" wrapText="1"/>
    </xf>
    <xf numFmtId="14" fontId="52" fillId="56" borderId="0" xfId="0" applyNumberFormat="1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4" fontId="22" fillId="33" borderId="32" xfId="0" applyNumberFormat="1" applyFont="1" applyFill="1" applyBorder="1" applyAlignment="1">
      <alignment horizontal="center" vertical="center" wrapText="1"/>
    </xf>
    <xf numFmtId="4" fontId="24" fillId="33" borderId="32" xfId="0" applyNumberFormat="1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/>
    <xf numFmtId="0" fontId="0" fillId="56" borderId="40" xfId="0" applyFont="1" applyFill="1" applyBorder="1" applyAlignment="1">
      <alignment horizontal="center" vertical="center"/>
    </xf>
    <xf numFmtId="170" fontId="0" fillId="56" borderId="40" xfId="42110" applyNumberFormat="1" applyFont="1" applyFill="1" applyBorder="1" applyAlignment="1">
      <alignment horizontal="center" vertical="center"/>
    </xf>
    <xf numFmtId="0" fontId="0" fillId="56" borderId="41" xfId="0" applyFont="1" applyFill="1" applyBorder="1" applyAlignment="1">
      <alignment horizontal="center" vertical="center"/>
    </xf>
    <xf numFmtId="0" fontId="49" fillId="64" borderId="25" xfId="42116" applyFont="1" applyFill="1" applyBorder="1" applyAlignment="1">
      <alignment horizontal="center"/>
    </xf>
    <xf numFmtId="0" fontId="51" fillId="62" borderId="21" xfId="0" applyFont="1" applyFill="1" applyBorder="1" applyAlignment="1">
      <alignment horizontal="center" vertical="center" wrapText="1"/>
    </xf>
    <xf numFmtId="0" fontId="51" fillId="62" borderId="0" xfId="0" applyFont="1" applyFill="1" applyBorder="1" applyAlignment="1">
      <alignment horizontal="center" vertical="center" wrapText="1"/>
    </xf>
    <xf numFmtId="0" fontId="51" fillId="62" borderId="23" xfId="0" applyFont="1" applyFill="1" applyBorder="1" applyAlignment="1">
      <alignment horizontal="center" vertical="center" wrapText="1"/>
    </xf>
    <xf numFmtId="0" fontId="61" fillId="56" borderId="0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14" fontId="52" fillId="62" borderId="29" xfId="0" applyNumberFormat="1" applyFont="1" applyFill="1" applyBorder="1" applyAlignment="1">
      <alignment horizontal="center" vertical="center" wrapText="1"/>
    </xf>
    <xf numFmtId="14" fontId="52" fillId="62" borderId="26" xfId="0" applyNumberFormat="1" applyFont="1" applyFill="1" applyBorder="1" applyAlignment="1">
      <alignment horizontal="center" vertical="center" wrapText="1"/>
    </xf>
    <xf numFmtId="14" fontId="52" fillId="62" borderId="30" xfId="0" applyNumberFormat="1" applyFont="1" applyFill="1" applyBorder="1" applyAlignment="1">
      <alignment horizontal="center" vertical="center" wrapText="1"/>
    </xf>
    <xf numFmtId="0" fontId="19" fillId="68" borderId="10" xfId="42113" applyFont="1" applyFill="1" applyBorder="1" applyAlignment="1">
      <alignment horizontal="center" wrapText="1"/>
    </xf>
    <xf numFmtId="0" fontId="19" fillId="68" borderId="10" xfId="42113" applyFont="1" applyFill="1" applyBorder="1" applyAlignment="1">
      <alignment horizontal="center"/>
    </xf>
    <xf numFmtId="0" fontId="16" fillId="69" borderId="27" xfId="0" applyFont="1" applyFill="1" applyBorder="1" applyAlignment="1">
      <alignment horizontal="center"/>
    </xf>
    <xf numFmtId="0" fontId="16" fillId="69" borderId="20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19" fillId="63" borderId="28" xfId="42114" applyFont="1" applyFill="1" applyBorder="1" applyAlignment="1">
      <alignment horizontal="center"/>
    </xf>
    <xf numFmtId="0" fontId="19" fillId="63" borderId="26" xfId="42114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9" fillId="63" borderId="24" xfId="42113" applyFont="1" applyFill="1" applyBorder="1" applyAlignment="1">
      <alignment horizontal="center" wrapText="1"/>
    </xf>
    <xf numFmtId="0" fontId="19" fillId="63" borderId="22" xfId="42113" applyFont="1" applyFill="1" applyBorder="1" applyAlignment="1">
      <alignment horizontal="center" wrapText="1"/>
    </xf>
    <xf numFmtId="0" fontId="62" fillId="0" borderId="0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16" fillId="66" borderId="10" xfId="0" applyFont="1" applyFill="1" applyBorder="1" applyAlignment="1">
      <alignment horizontal="center" vertical="center" wrapText="1"/>
    </xf>
    <xf numFmtId="0" fontId="16" fillId="66" borderId="10" xfId="0" applyFont="1" applyFill="1" applyBorder="1" applyAlignment="1">
      <alignment horizontal="center"/>
    </xf>
    <xf numFmtId="0" fontId="16" fillId="66" borderId="24" xfId="0" applyFont="1" applyFill="1" applyBorder="1" applyAlignment="1">
      <alignment horizontal="center" vertical="center" wrapText="1"/>
    </xf>
    <xf numFmtId="0" fontId="16" fillId="66" borderId="22" xfId="0" applyFont="1" applyFill="1" applyBorder="1" applyAlignment="1">
      <alignment horizontal="center" vertical="center" wrapText="1"/>
    </xf>
    <xf numFmtId="0" fontId="16" fillId="66" borderId="27" xfId="0" applyFont="1" applyFill="1" applyBorder="1" applyAlignment="1">
      <alignment horizontal="center"/>
    </xf>
    <xf numFmtId="0" fontId="16" fillId="66" borderId="20" xfId="0" applyFont="1" applyFill="1" applyBorder="1" applyAlignment="1">
      <alignment horizontal="center"/>
    </xf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3"/>
    <cellStyle name="Normal_Hoja3" xfId="42116"/>
    <cellStyle name="Normal_Ind " xfId="42114"/>
    <cellStyle name="Normal_Industrial" xfId="42115"/>
    <cellStyle name="Normal_Resumen_anual Jibia " xfId="42112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4</xdr:row>
      <xdr:rowOff>86702</xdr:rowOff>
    </xdr:from>
    <xdr:to>
      <xdr:col>3</xdr:col>
      <xdr:colOff>698047</xdr:colOff>
      <xdr:row>6</xdr:row>
      <xdr:rowOff>157695</xdr:rowOff>
    </xdr:to>
    <xdr:pic>
      <xdr:nvPicPr>
        <xdr:cNvPr id="3" name="2 Imagen" descr="LOGO_SNP_2012_sinfondo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039202"/>
          <a:ext cx="1669597" cy="585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204107</xdr:rowOff>
    </xdr:from>
    <xdr:to>
      <xdr:col>3</xdr:col>
      <xdr:colOff>68035</xdr:colOff>
      <xdr:row>1</xdr:row>
      <xdr:rowOff>273033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215" y="204107"/>
          <a:ext cx="1904999" cy="667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119063</xdr:colOff>
      <xdr:row>0</xdr:row>
      <xdr:rowOff>119063</xdr:rowOff>
    </xdr:from>
    <xdr:to>
      <xdr:col>2</xdr:col>
      <xdr:colOff>666751</xdr:colOff>
      <xdr:row>2</xdr:row>
      <xdr:rowOff>197226</xdr:rowOff>
    </xdr:to>
    <xdr:pic>
      <xdr:nvPicPr>
        <xdr:cNvPr id="2" name="2 Imagen" descr="LOGO_SNP_2012_sinfondo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9" y="119063"/>
          <a:ext cx="1309688" cy="45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170"/>
  <sheetViews>
    <sheetView tabSelected="1" zoomScaleNormal="100" workbookViewId="0">
      <selection activeCell="C7" sqref="C7:L7"/>
    </sheetView>
  </sheetViews>
  <sheetFormatPr baseColWidth="10" defaultColWidth="11.42578125" defaultRowHeight="15"/>
  <cols>
    <col min="1" max="1" width="5.28515625" style="5" customWidth="1"/>
    <col min="2" max="2" width="5.7109375" style="19" customWidth="1"/>
    <col min="3" max="3" width="18.5703125" style="1" customWidth="1"/>
    <col min="4" max="4" width="17" style="1" customWidth="1"/>
    <col min="5" max="5" width="9.28515625" style="1" customWidth="1"/>
    <col min="6" max="6" width="12.140625" style="1" customWidth="1"/>
    <col min="7" max="7" width="15" style="1" customWidth="1"/>
    <col min="8" max="8" width="14.7109375" style="1" customWidth="1"/>
    <col min="9" max="9" width="14.85546875" style="1" customWidth="1"/>
    <col min="10" max="10" width="15.85546875" style="1" customWidth="1"/>
    <col min="11" max="12" width="15.42578125" style="1" customWidth="1"/>
    <col min="13" max="13" width="15.140625" style="1" customWidth="1"/>
    <col min="14" max="14" width="12.5703125" style="1" customWidth="1"/>
    <col min="15" max="15" width="16.140625" style="1" customWidth="1"/>
    <col min="16" max="16" width="15.85546875" style="1" customWidth="1"/>
    <col min="17" max="25" width="11.42578125" style="1"/>
    <col min="26" max="26" width="13.5703125" style="1" customWidth="1"/>
    <col min="27" max="16384" width="11.42578125" style="1"/>
  </cols>
  <sheetData>
    <row r="1" spans="1:27" s="5" customFormat="1"/>
    <row r="2" spans="1:27" s="5" customFormat="1" hidden="1"/>
    <row r="3" spans="1:27" s="5" customFormat="1"/>
    <row r="4" spans="1:27" s="5" customFormat="1"/>
    <row r="5" spans="1:27" ht="27" customHeight="1">
      <c r="B5" s="5"/>
      <c r="C5" s="103" t="s">
        <v>101</v>
      </c>
      <c r="D5" s="104"/>
      <c r="E5" s="104"/>
      <c r="F5" s="104"/>
      <c r="G5" s="104"/>
      <c r="H5" s="104"/>
      <c r="I5" s="104"/>
      <c r="J5" s="104"/>
      <c r="K5" s="104"/>
      <c r="L5" s="10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7" customHeight="1">
      <c r="B6" s="5"/>
      <c r="C6" s="103"/>
      <c r="D6" s="104"/>
      <c r="E6" s="104"/>
      <c r="F6" s="104"/>
      <c r="G6" s="104"/>
      <c r="H6" s="104"/>
      <c r="I6" s="104"/>
      <c r="J6" s="104"/>
      <c r="K6" s="104"/>
      <c r="L6" s="10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45" customHeight="1">
      <c r="B7" s="5"/>
      <c r="C7" s="112">
        <v>44587</v>
      </c>
      <c r="D7" s="113"/>
      <c r="E7" s="113"/>
      <c r="F7" s="113"/>
      <c r="G7" s="113"/>
      <c r="H7" s="113"/>
      <c r="I7" s="113"/>
      <c r="J7" s="113"/>
      <c r="K7" s="113"/>
      <c r="L7" s="11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9" customFormat="1" ht="14.45" customHeight="1">
      <c r="A8" s="5"/>
      <c r="B8" s="5"/>
      <c r="C8" s="91"/>
      <c r="D8" s="91"/>
      <c r="E8" s="91"/>
      <c r="F8" s="91"/>
      <c r="G8" s="91"/>
      <c r="H8" s="91"/>
      <c r="I8" s="91"/>
      <c r="J8" s="91"/>
      <c r="K8" s="91"/>
      <c r="L8" s="9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thickBot="1">
      <c r="B9" s="5"/>
      <c r="C9" s="106" t="s">
        <v>89</v>
      </c>
      <c r="D9" s="106"/>
      <c r="E9" s="106"/>
      <c r="F9" s="106"/>
      <c r="G9" s="106"/>
      <c r="H9" s="106"/>
      <c r="I9" s="106"/>
      <c r="J9" s="106"/>
      <c r="K9" s="106"/>
      <c r="L9" s="10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7" customFormat="1" ht="30">
      <c r="A10" s="9"/>
      <c r="B10" s="5"/>
      <c r="C10" s="92" t="s">
        <v>0</v>
      </c>
      <c r="D10" s="93" t="s">
        <v>1</v>
      </c>
      <c r="E10" s="93" t="s">
        <v>2</v>
      </c>
      <c r="F10" s="93" t="s">
        <v>3</v>
      </c>
      <c r="G10" s="93" t="s">
        <v>4</v>
      </c>
      <c r="H10" s="94" t="s">
        <v>5</v>
      </c>
      <c r="I10" s="93" t="s">
        <v>6</v>
      </c>
      <c r="J10" s="95" t="s">
        <v>23</v>
      </c>
      <c r="K10" s="95" t="s">
        <v>7</v>
      </c>
      <c r="L10" s="96" t="s">
        <v>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7" customFormat="1" ht="15" customHeight="1">
      <c r="A11" s="9"/>
      <c r="B11" s="5"/>
      <c r="C11" s="107" t="s">
        <v>21</v>
      </c>
      <c r="D11" s="63" t="s">
        <v>86</v>
      </c>
      <c r="E11" s="70" t="s">
        <v>10</v>
      </c>
      <c r="F11" s="71">
        <v>195000</v>
      </c>
      <c r="G11" s="65">
        <f>F11</f>
        <v>195000</v>
      </c>
      <c r="H11" s="65">
        <f>Artesanal!P33+Industrial!P20</f>
        <v>54634.6967</v>
      </c>
      <c r="I11" s="51">
        <f>+G11-H11</f>
        <v>140365.3033</v>
      </c>
      <c r="J11" s="78">
        <f>+H11/G11</f>
        <v>0.28017793179487177</v>
      </c>
      <c r="K11" s="72" t="s">
        <v>24</v>
      </c>
      <c r="L11" s="9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7" customFormat="1" ht="15" customHeight="1">
      <c r="A12" s="9"/>
      <c r="B12" s="5"/>
      <c r="C12" s="108"/>
      <c r="D12" s="63" t="s">
        <v>95</v>
      </c>
      <c r="E12" s="64" t="s">
        <v>10</v>
      </c>
      <c r="F12" s="71">
        <v>2000</v>
      </c>
      <c r="G12" s="65">
        <f>+F12</f>
        <v>2000</v>
      </c>
      <c r="H12" s="65">
        <v>33.2408</v>
      </c>
      <c r="I12" s="51">
        <f>+G12-H12</f>
        <v>1966.7592</v>
      </c>
      <c r="J12" s="78">
        <f t="shared" ref="J12:J13" si="0">+H12/G12</f>
        <v>1.66204E-2</v>
      </c>
      <c r="K12" s="72" t="s">
        <v>24</v>
      </c>
      <c r="L12" s="9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>
      <c r="A13" s="9"/>
      <c r="B13" s="5"/>
      <c r="C13" s="108"/>
      <c r="D13" s="63" t="s">
        <v>96</v>
      </c>
      <c r="E13" s="64" t="s">
        <v>10</v>
      </c>
      <c r="F13" s="8">
        <v>2000</v>
      </c>
      <c r="G13" s="8">
        <f>F13</f>
        <v>2000</v>
      </c>
      <c r="H13" s="69">
        <f>Industrial!P41</f>
        <v>661.70099999999979</v>
      </c>
      <c r="I13" s="3">
        <f t="shared" ref="I13:I14" si="1">G13-H13</f>
        <v>1338.2990000000002</v>
      </c>
      <c r="J13" s="78">
        <f t="shared" si="0"/>
        <v>0.33085049999999988</v>
      </c>
      <c r="K13" s="4" t="s">
        <v>24</v>
      </c>
      <c r="L13" s="9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>
      <c r="A14" s="9"/>
      <c r="B14" s="5"/>
      <c r="C14" s="108"/>
      <c r="D14" s="63" t="s">
        <v>9</v>
      </c>
      <c r="E14" s="64" t="s">
        <v>10</v>
      </c>
      <c r="F14" s="8">
        <v>1000</v>
      </c>
      <c r="G14" s="8">
        <f>F14</f>
        <v>1000</v>
      </c>
      <c r="H14" s="69">
        <v>0</v>
      </c>
      <c r="I14" s="3">
        <f t="shared" si="1"/>
        <v>1000</v>
      </c>
      <c r="J14" s="79">
        <f t="shared" ref="J14" si="2">H14/G14</f>
        <v>0</v>
      </c>
      <c r="K14" s="4" t="s">
        <v>24</v>
      </c>
      <c r="L14" s="9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9" customFormat="1" ht="15.75" thickBot="1">
      <c r="B15" s="5"/>
      <c r="C15" s="109"/>
      <c r="D15" s="110" t="s">
        <v>109</v>
      </c>
      <c r="E15" s="111"/>
      <c r="F15" s="99">
        <f>SUM(F11:F14)</f>
        <v>200000</v>
      </c>
      <c r="G15" s="99">
        <f>SUM(G11:G14)</f>
        <v>200000</v>
      </c>
      <c r="H15" s="99">
        <f>SUM(H11:H14)</f>
        <v>55329.638500000001</v>
      </c>
      <c r="I15" s="99">
        <f>G15-H15</f>
        <v>144670.3615</v>
      </c>
      <c r="J15" s="100">
        <f>H15/G15</f>
        <v>0.2766481925</v>
      </c>
      <c r="K15" s="99"/>
      <c r="L15" s="10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9" customFormat="1" hidden="1">
      <c r="B16" s="44"/>
      <c r="C16" s="44"/>
      <c r="D16" s="44"/>
      <c r="E16" s="44"/>
      <c r="F16" s="44"/>
      <c r="G16" s="44"/>
      <c r="H16" s="44"/>
      <c r="I16" s="44"/>
      <c r="J16" s="80">
        <v>1</v>
      </c>
      <c r="K16" s="44"/>
      <c r="L16" s="44"/>
      <c r="M16" s="44"/>
      <c r="N16" s="44"/>
      <c r="O16" s="44"/>
      <c r="P16" s="44"/>
      <c r="Q16" s="44"/>
      <c r="R16" s="44"/>
      <c r="S16" s="44"/>
    </row>
    <row r="17" spans="2:19" s="9" customFormat="1" ht="27" hidden="1" customHeight="1">
      <c r="B17" s="44"/>
      <c r="C17" s="44"/>
      <c r="D17" s="45" t="s">
        <v>30</v>
      </c>
      <c r="E17" s="46" t="e">
        <f>SUM(#REF!)</f>
        <v>#REF!</v>
      </c>
      <c r="F17" s="47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2:19" s="9" customFormat="1" ht="25.9" hidden="1" customHeight="1">
      <c r="B18" s="44"/>
      <c r="C18" s="44"/>
      <c r="D18" s="48" t="s">
        <v>25</v>
      </c>
      <c r="E18" s="49" t="s">
        <v>26</v>
      </c>
      <c r="F18" s="5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2:19" s="9" customFormat="1" hidden="1">
      <c r="B19" s="44"/>
      <c r="C19" s="44"/>
      <c r="D19" s="51">
        <v>1</v>
      </c>
      <c r="E19" s="52"/>
      <c r="F19" s="5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2:19" s="5" customFormat="1" hidden="1">
      <c r="B20" s="44"/>
      <c r="C20" s="44"/>
      <c r="D20" s="51">
        <v>2</v>
      </c>
      <c r="E20" s="52"/>
      <c r="F20" s="5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2:19" s="5" customFormat="1" hidden="1">
      <c r="B21" s="44"/>
      <c r="C21" s="44"/>
      <c r="D21" s="51">
        <v>3</v>
      </c>
      <c r="E21" s="52"/>
      <c r="F21" s="5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2:19" s="5" customFormat="1" hidden="1">
      <c r="B22" s="44"/>
      <c r="C22" s="44"/>
      <c r="D22" s="51">
        <v>4</v>
      </c>
      <c r="E22" s="52"/>
      <c r="F22" s="5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2:19" s="5" customFormat="1" hidden="1">
      <c r="B23" s="44"/>
      <c r="C23" s="44"/>
      <c r="D23" s="51">
        <v>5</v>
      </c>
      <c r="E23" s="52"/>
      <c r="F23" s="5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9" s="5" customFormat="1" hidden="1">
      <c r="B24" s="44"/>
      <c r="C24" s="44"/>
      <c r="D24" s="51">
        <v>6</v>
      </c>
      <c r="E24" s="52"/>
      <c r="F24" s="5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5" customFormat="1" hidden="1">
      <c r="B25" s="44"/>
      <c r="C25" s="44"/>
      <c r="D25" s="51">
        <v>7</v>
      </c>
      <c r="E25" s="52"/>
      <c r="F25" s="5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19" s="5" customFormat="1" hidden="1">
      <c r="B26" s="44"/>
      <c r="C26" s="44"/>
      <c r="D26" s="51">
        <v>8</v>
      </c>
      <c r="E26" s="52"/>
      <c r="F26" s="5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9" s="5" customFormat="1" hidden="1">
      <c r="B27" s="44"/>
      <c r="C27" s="44"/>
      <c r="D27" s="51">
        <v>9</v>
      </c>
      <c r="E27" s="52"/>
      <c r="F27" s="5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19" s="5" customFormat="1" hidden="1">
      <c r="B28" s="44"/>
      <c r="C28" s="44"/>
      <c r="D28" s="51">
        <v>10</v>
      </c>
      <c r="E28" s="52"/>
      <c r="F28" s="5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19" s="5" customFormat="1" hidden="1">
      <c r="B29" s="44"/>
      <c r="C29" s="44"/>
      <c r="D29" s="51">
        <v>11</v>
      </c>
      <c r="E29" s="52"/>
      <c r="F29" s="5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19" s="5" customFormat="1" hidden="1">
      <c r="B30" s="44"/>
      <c r="C30" s="44"/>
      <c r="D30" s="51">
        <v>12</v>
      </c>
      <c r="E30" s="52"/>
      <c r="F30" s="5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19" s="5" customFormat="1" hidden="1">
      <c r="B31" s="44"/>
      <c r="C31" s="44"/>
      <c r="D31" s="55" t="s">
        <v>27</v>
      </c>
      <c r="E31" s="56">
        <f>SUM(E19:E29)</f>
        <v>0</v>
      </c>
      <c r="F31" s="56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9" s="5" customFormat="1" hidden="1">
      <c r="B32" s="44"/>
      <c r="C32" s="44"/>
      <c r="D32" s="55" t="s">
        <v>29</v>
      </c>
      <c r="E32" s="57" t="e">
        <f>+E17-E31</f>
        <v>#REF!</v>
      </c>
      <c r="F32" s="58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2:19" s="5" customFormat="1" hidden="1">
      <c r="B33" s="44"/>
      <c r="C33" s="44"/>
      <c r="D33" s="55" t="s">
        <v>28</v>
      </c>
      <c r="E33" s="59" t="e">
        <f>+E31/E17</f>
        <v>#REF!</v>
      </c>
      <c r="F33" s="60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2:19" s="5" customFormat="1" hidden="1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s="5" customFormat="1">
      <c r="B35" s="44"/>
      <c r="C35" s="6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s="5" customFormat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s="5" customFormat="1">
      <c r="B37" s="44"/>
      <c r="C37" s="44"/>
      <c r="D37" s="44"/>
      <c r="E37" s="44"/>
      <c r="F37" s="61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s="5" customForma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s="5" customFormat="1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s="5" customForma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s="5" customForma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2:19" s="5" customForma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2:19" s="5" customForma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2:19" s="5" customForma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2:19" s="5" customForma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2:19" s="5" customForma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2:19" s="5" customForma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2:19" s="5" customFormat="1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2:19" s="5" customForma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2:19" s="5" customForma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2:19" s="5" customFormat="1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2:19" s="5" customForma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2:19" s="5" customFormat="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2:19" s="5" customFormat="1"/>
    <row r="55" spans="2:19" s="5" customFormat="1"/>
    <row r="56" spans="2:19" s="5" customFormat="1"/>
    <row r="57" spans="2:19" s="5" customFormat="1"/>
    <row r="58" spans="2:19" s="5" customFormat="1"/>
    <row r="59" spans="2:19" s="5" customFormat="1"/>
    <row r="60" spans="2:19" s="5" customFormat="1"/>
    <row r="61" spans="2:19" s="5" customFormat="1"/>
    <row r="62" spans="2:19" s="5" customFormat="1"/>
    <row r="63" spans="2:19" s="5" customFormat="1"/>
    <row r="64" spans="2:19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</sheetData>
  <mergeCells count="5">
    <mergeCell ref="C5:L6"/>
    <mergeCell ref="C9:L9"/>
    <mergeCell ref="C11:C15"/>
    <mergeCell ref="D15:E15"/>
    <mergeCell ref="C7:L7"/>
  </mergeCells>
  <conditionalFormatting sqref="J11:J14">
    <cfRule type="cellIs" dxfId="1" priority="4" operator="greaterThan">
      <formula>0.8</formula>
    </cfRule>
    <cfRule type="cellIs" dxfId="0" priority="12" operator="greaterThan">
      <formula>0.95</formula>
    </cfRule>
  </conditionalFormatting>
  <conditionalFormatting sqref="E19:E30">
    <cfRule type="dataBar" priority="11">
      <dataBar>
        <cfvo type="min"/>
        <cfvo type="max"/>
        <color rgb="FF63C384"/>
      </dataBar>
    </cfRule>
  </conditionalFormatting>
  <conditionalFormatting sqref="F19:F30">
    <cfRule type="dataBar" priority="10">
      <dataBar>
        <cfvo type="min"/>
        <cfvo type="max"/>
        <color rgb="FFFF555A"/>
      </dataBar>
    </cfRule>
  </conditionalFormatting>
  <conditionalFormatting sqref="J11:J1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{1B863904-9A6C-4E0C-80FE-3BF4D8226896}</x14:id>
        </ext>
      </extLst>
    </cfRule>
  </conditionalFormatting>
  <conditionalFormatting sqref="J11:J1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{94F55FBE-9B21-4174-9724-A5F3B30581DA}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863904-9A6C-4E0C-80FE-3BF4D822689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J11:J15</xm:sqref>
        </x14:conditionalFormatting>
        <x14:conditionalFormatting xmlns:xm="http://schemas.microsoft.com/office/excel/2006/main">
          <x14:cfRule type="dataBar" id="{94F55FBE-9B21-4174-9724-A5F3B30581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J11:J16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75"/>
  <sheetViews>
    <sheetView showGridLines="0" zoomScaleNormal="100" workbookViewId="0">
      <selection activeCell="O29" sqref="O29"/>
    </sheetView>
  </sheetViews>
  <sheetFormatPr baseColWidth="10" defaultRowHeight="15"/>
  <cols>
    <col min="2" max="2" width="14.28515625" customWidth="1"/>
    <col min="3" max="3" width="13.7109375" customWidth="1"/>
    <col min="4" max="4" width="15.7109375" customWidth="1"/>
    <col min="5" max="5" width="15.7109375" style="19" customWidth="1"/>
    <col min="11" max="11" width="11.42578125" style="19"/>
    <col min="12" max="12" width="14.5703125" style="19" bestFit="1" customWidth="1"/>
    <col min="13" max="13" width="11.5703125" style="19"/>
    <col min="14" max="14" width="13.5703125" style="19" bestFit="1" customWidth="1"/>
    <col min="15" max="15" width="13" style="19" bestFit="1" customWidth="1"/>
    <col min="16" max="16" width="12" bestFit="1" customWidth="1"/>
  </cols>
  <sheetData>
    <row r="1" spans="1:17" s="19" customFormat="1" ht="47.25" customHeight="1">
      <c r="A1" s="119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9" customFormat="1" ht="36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19" customFormat="1">
      <c r="B3" s="115" t="s">
        <v>110</v>
      </c>
      <c r="C3" s="115" t="s">
        <v>31</v>
      </c>
      <c r="D3" s="116" t="s">
        <v>33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7" s="19" customFormat="1">
      <c r="B4" s="115"/>
      <c r="C4" s="115"/>
      <c r="D4" s="75" t="s">
        <v>11</v>
      </c>
      <c r="E4" s="75" t="s">
        <v>22</v>
      </c>
      <c r="F4" s="75" t="s">
        <v>12</v>
      </c>
      <c r="G4" s="75" t="s">
        <v>13</v>
      </c>
      <c r="H4" s="75" t="s">
        <v>14</v>
      </c>
      <c r="I4" s="75" t="s">
        <v>15</v>
      </c>
      <c r="J4" s="75" t="s">
        <v>16</v>
      </c>
      <c r="K4" s="75" t="s">
        <v>17</v>
      </c>
      <c r="L4" s="75" t="s">
        <v>18</v>
      </c>
      <c r="M4" s="75" t="s">
        <v>19</v>
      </c>
      <c r="N4" s="77" t="s">
        <v>20</v>
      </c>
      <c r="O4" s="77" t="s">
        <v>90</v>
      </c>
      <c r="P4" s="75" t="s">
        <v>64</v>
      </c>
    </row>
    <row r="5" spans="1:17" s="19" customFormat="1">
      <c r="B5" s="30">
        <v>1</v>
      </c>
      <c r="C5" s="30">
        <v>102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2">
        <f t="shared" ref="P5:P10" si="0">SUM(D5:O5)</f>
        <v>0</v>
      </c>
    </row>
    <row r="6" spans="1:17" s="19" customFormat="1">
      <c r="B6" s="30">
        <v>2</v>
      </c>
      <c r="C6" s="30">
        <v>106</v>
      </c>
      <c r="D6" s="15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  <c r="P6" s="22">
        <f t="shared" si="0"/>
        <v>0</v>
      </c>
    </row>
    <row r="7" spans="1:17" s="19" customFormat="1">
      <c r="B7" s="30">
        <v>5</v>
      </c>
      <c r="C7" s="30">
        <v>111</v>
      </c>
      <c r="D7" s="15"/>
      <c r="E7" s="15"/>
      <c r="F7" s="10"/>
      <c r="G7" s="10"/>
      <c r="H7" s="10"/>
      <c r="I7" s="10"/>
      <c r="J7" s="10"/>
      <c r="K7" s="10"/>
      <c r="L7" s="10"/>
      <c r="M7" s="10"/>
      <c r="N7" s="10"/>
      <c r="O7" s="10"/>
      <c r="P7" s="22">
        <f t="shared" si="0"/>
        <v>0</v>
      </c>
    </row>
    <row r="8" spans="1:17" s="19" customFormat="1">
      <c r="B8" s="30">
        <v>6</v>
      </c>
      <c r="C8" s="30">
        <v>112</v>
      </c>
      <c r="D8" s="15"/>
      <c r="E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22">
        <f t="shared" si="0"/>
        <v>0</v>
      </c>
    </row>
    <row r="9" spans="1:17" s="19" customFormat="1">
      <c r="B9" s="30">
        <v>6</v>
      </c>
      <c r="C9" s="30">
        <v>151</v>
      </c>
      <c r="D9" s="15"/>
      <c r="E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22">
        <f t="shared" si="0"/>
        <v>0</v>
      </c>
    </row>
    <row r="10" spans="1:17" s="19" customFormat="1">
      <c r="B10" s="30">
        <v>7</v>
      </c>
      <c r="C10" s="30">
        <v>113</v>
      </c>
      <c r="D10" s="15"/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2">
        <f t="shared" si="0"/>
        <v>0</v>
      </c>
    </row>
    <row r="11" spans="1:17" s="19" customFormat="1">
      <c r="B11" s="30">
        <v>8</v>
      </c>
      <c r="C11" s="30">
        <v>114</v>
      </c>
      <c r="D11" s="15">
        <v>0.89100000000000001</v>
      </c>
      <c r="E11" s="15">
        <v>1.9910000000000001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22">
        <f>SUM(D11:O11)</f>
        <v>2.8820000000000001</v>
      </c>
    </row>
    <row r="12" spans="1:17" s="19" customFormat="1">
      <c r="B12" s="30">
        <v>8</v>
      </c>
      <c r="C12" s="30">
        <v>153</v>
      </c>
      <c r="D12" s="15"/>
      <c r="E12" s="1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2">
        <f t="shared" ref="P12:P19" si="1">SUM(D12:O12)</f>
        <v>0</v>
      </c>
    </row>
    <row r="13" spans="1:17" s="19" customFormat="1">
      <c r="B13" s="30">
        <v>9</v>
      </c>
      <c r="C13" s="30">
        <v>115</v>
      </c>
      <c r="D13" s="15"/>
      <c r="E13" s="1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2">
        <f t="shared" si="1"/>
        <v>0</v>
      </c>
    </row>
    <row r="14" spans="1:17" s="19" customFormat="1">
      <c r="B14" s="30">
        <v>10</v>
      </c>
      <c r="C14" s="30">
        <v>117</v>
      </c>
      <c r="D14" s="10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2">
        <f t="shared" si="1"/>
        <v>0</v>
      </c>
    </row>
    <row r="15" spans="1:17" s="19" customFormat="1">
      <c r="B15" s="30">
        <v>10</v>
      </c>
      <c r="C15" s="30">
        <v>162</v>
      </c>
      <c r="D15" s="10"/>
      <c r="E15" s="1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2">
        <f t="shared" si="1"/>
        <v>0</v>
      </c>
    </row>
    <row r="16" spans="1:17" s="19" customFormat="1">
      <c r="B16" s="30">
        <v>11</v>
      </c>
      <c r="C16" s="30">
        <v>118</v>
      </c>
      <c r="D16" s="10"/>
      <c r="E16" s="1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2">
        <f t="shared" si="1"/>
        <v>0</v>
      </c>
    </row>
    <row r="17" spans="1:16" s="19" customFormat="1">
      <c r="B17" s="30">
        <v>11</v>
      </c>
      <c r="C17" s="30">
        <v>119</v>
      </c>
      <c r="D17" s="10"/>
      <c r="E17" s="1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2">
        <f t="shared" si="1"/>
        <v>0</v>
      </c>
    </row>
    <row r="18" spans="1:16" s="19" customFormat="1">
      <c r="B18" s="30">
        <v>12</v>
      </c>
      <c r="C18" s="31">
        <v>120</v>
      </c>
      <c r="D18" s="10"/>
      <c r="E18" s="1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2">
        <f t="shared" si="1"/>
        <v>0</v>
      </c>
    </row>
    <row r="19" spans="1:16" s="19" customFormat="1">
      <c r="B19" s="30">
        <v>14</v>
      </c>
      <c r="C19" s="31">
        <v>161</v>
      </c>
      <c r="D19" s="10"/>
      <c r="E19" s="1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2">
        <f t="shared" si="1"/>
        <v>0</v>
      </c>
    </row>
    <row r="20" spans="1:16" s="19" customFormat="1">
      <c r="B20" s="117" t="s">
        <v>64</v>
      </c>
      <c r="C20" s="118"/>
      <c r="D20" s="29">
        <f t="shared" ref="D20:K20" si="2">SUM(D5:D19)</f>
        <v>0.89100000000000001</v>
      </c>
      <c r="E20" s="29">
        <f t="shared" si="2"/>
        <v>1.9910000000000001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0</v>
      </c>
      <c r="K20" s="29">
        <f t="shared" si="2"/>
        <v>0</v>
      </c>
      <c r="L20" s="29">
        <f>SUM(L5:L19)</f>
        <v>0</v>
      </c>
      <c r="M20" s="29">
        <f>SUM(M5:M19)</f>
        <v>0</v>
      </c>
      <c r="N20" s="29">
        <f t="shared" ref="N20:O20" si="3">SUM(N5:N19)</f>
        <v>0</v>
      </c>
      <c r="O20" s="29">
        <f t="shared" si="3"/>
        <v>0</v>
      </c>
      <c r="P20" s="29">
        <f>SUM(P5:P19)</f>
        <v>2.8820000000000001</v>
      </c>
    </row>
    <row r="21" spans="1:16" s="19" customFormat="1"/>
    <row r="22" spans="1:16" s="19" customFormat="1" ht="30" customHeight="1">
      <c r="B22" s="119" t="s">
        <v>99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6" ht="32.25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>
      <c r="B24" s="115" t="s">
        <v>110</v>
      </c>
      <c r="C24" s="115" t="s">
        <v>31</v>
      </c>
      <c r="D24" s="116" t="s">
        <v>33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>
      <c r="B25" s="115"/>
      <c r="C25" s="115"/>
      <c r="D25" s="28" t="s">
        <v>11</v>
      </c>
      <c r="E25" s="28" t="s">
        <v>22</v>
      </c>
      <c r="F25" s="28" t="s">
        <v>12</v>
      </c>
      <c r="G25" s="28" t="s">
        <v>13</v>
      </c>
      <c r="H25" s="28" t="s">
        <v>14</v>
      </c>
      <c r="I25" s="28" t="s">
        <v>15</v>
      </c>
      <c r="J25" s="28" t="s">
        <v>16</v>
      </c>
      <c r="K25" s="33" t="s">
        <v>17</v>
      </c>
      <c r="L25" s="74" t="s">
        <v>18</v>
      </c>
      <c r="M25" s="74" t="s">
        <v>19</v>
      </c>
      <c r="N25" s="77" t="s">
        <v>20</v>
      </c>
      <c r="O25" s="77" t="s">
        <v>90</v>
      </c>
      <c r="P25" s="28" t="s">
        <v>64</v>
      </c>
    </row>
    <row r="26" spans="1:16" s="19" customFormat="1">
      <c r="B26" s="89">
        <v>1</v>
      </c>
      <c r="C26" s="89">
        <v>102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87">
        <f t="shared" ref="P26:P38" si="4">SUM(D26:O26)</f>
        <v>0</v>
      </c>
    </row>
    <row r="27" spans="1:16" s="1" customFormat="1">
      <c r="B27" s="89">
        <v>2</v>
      </c>
      <c r="C27" s="89">
        <v>106</v>
      </c>
      <c r="D27" s="15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87">
        <f t="shared" si="4"/>
        <v>0</v>
      </c>
    </row>
    <row r="28" spans="1:16" s="19" customFormat="1">
      <c r="B28" s="89">
        <v>5</v>
      </c>
      <c r="C28" s="89">
        <v>111</v>
      </c>
      <c r="D28" s="15"/>
      <c r="E28" s="15">
        <v>5.5339999999999998</v>
      </c>
      <c r="F28" s="10">
        <v>0.86299999999999999</v>
      </c>
      <c r="G28" s="10"/>
      <c r="H28" s="10">
        <v>3.8250000000000002</v>
      </c>
      <c r="I28" s="10"/>
      <c r="J28" s="10"/>
      <c r="K28" s="10">
        <v>1.4E-2</v>
      </c>
      <c r="L28" s="10"/>
      <c r="M28" s="10">
        <v>8.0000000000000002E-3</v>
      </c>
      <c r="N28" s="10">
        <v>4.7E-2</v>
      </c>
      <c r="O28" s="10">
        <v>7.1210000000000004</v>
      </c>
      <c r="P28" s="87">
        <f t="shared" si="4"/>
        <v>17.411999999999999</v>
      </c>
    </row>
    <row r="29" spans="1:16" s="19" customFormat="1">
      <c r="B29" s="89">
        <v>6</v>
      </c>
      <c r="C29" s="89">
        <v>112</v>
      </c>
      <c r="D29" s="15">
        <v>11.304</v>
      </c>
      <c r="E29" s="15"/>
      <c r="F29" s="10"/>
      <c r="G29" s="10"/>
      <c r="H29" s="10">
        <v>0.25900000000000001</v>
      </c>
      <c r="I29" s="10"/>
      <c r="J29" s="10"/>
      <c r="K29" s="10"/>
      <c r="L29" s="10"/>
      <c r="M29" s="10"/>
      <c r="N29" s="10"/>
      <c r="O29" s="10"/>
      <c r="P29" s="87">
        <f t="shared" si="4"/>
        <v>11.563000000000001</v>
      </c>
    </row>
    <row r="30" spans="1:16" s="19" customFormat="1">
      <c r="B30" s="89">
        <v>6</v>
      </c>
      <c r="C30" s="89">
        <v>151</v>
      </c>
      <c r="D30" s="15"/>
      <c r="E30" s="1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87">
        <f t="shared" si="4"/>
        <v>0</v>
      </c>
    </row>
    <row r="31" spans="1:16" s="19" customFormat="1">
      <c r="A31" s="43">
        <v>0.14000000000000001</v>
      </c>
      <c r="B31" s="89">
        <v>7</v>
      </c>
      <c r="C31" s="89">
        <v>113</v>
      </c>
      <c r="D31" s="15">
        <v>0.40600000000000003</v>
      </c>
      <c r="E31" s="15"/>
      <c r="F31" s="10">
        <v>5.641</v>
      </c>
      <c r="G31" s="10"/>
      <c r="H31" s="10">
        <v>0.157</v>
      </c>
      <c r="I31" s="10">
        <v>0.434</v>
      </c>
      <c r="J31" s="10">
        <v>4.5709999999999997</v>
      </c>
      <c r="K31" s="10">
        <v>1.89</v>
      </c>
      <c r="L31" s="10"/>
      <c r="M31" s="10"/>
      <c r="N31" s="10"/>
      <c r="O31" s="10"/>
      <c r="P31" s="87">
        <f t="shared" si="4"/>
        <v>13.099</v>
      </c>
    </row>
    <row r="32" spans="1:16" s="19" customFormat="1">
      <c r="A32" s="43">
        <v>7.4999999999999997E-2</v>
      </c>
      <c r="B32" s="89">
        <v>8</v>
      </c>
      <c r="C32" s="89">
        <v>114</v>
      </c>
      <c r="D32" s="15">
        <f>33.512-0.891</f>
        <v>32.621000000000002</v>
      </c>
      <c r="E32" s="15">
        <f>110.368-1.991</f>
        <v>108.377</v>
      </c>
      <c r="F32" s="10">
        <v>182.779</v>
      </c>
      <c r="G32" s="10">
        <v>127.408</v>
      </c>
      <c r="H32" s="10">
        <v>73.125</v>
      </c>
      <c r="I32" s="10">
        <v>21.966999999999999</v>
      </c>
      <c r="J32" s="10">
        <v>20.082000000000001</v>
      </c>
      <c r="K32" s="10">
        <v>44.155000000000001</v>
      </c>
      <c r="L32" s="10"/>
      <c r="M32" s="10"/>
      <c r="N32" s="10"/>
      <c r="O32" s="10"/>
      <c r="P32" s="87">
        <f t="shared" si="4"/>
        <v>610.5139999999999</v>
      </c>
    </row>
    <row r="33" spans="2:20" s="19" customFormat="1">
      <c r="B33" s="89">
        <v>8</v>
      </c>
      <c r="C33" s="89">
        <v>153</v>
      </c>
      <c r="D33" s="15"/>
      <c r="E33" s="1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87">
        <f t="shared" si="4"/>
        <v>0</v>
      </c>
    </row>
    <row r="34" spans="2:20" s="19" customFormat="1">
      <c r="B34" s="89">
        <v>9</v>
      </c>
      <c r="C34" s="89">
        <v>115</v>
      </c>
      <c r="D34" s="15"/>
      <c r="E34" s="15">
        <v>9.06</v>
      </c>
      <c r="F34" s="10">
        <v>1.4999999999999999E-2</v>
      </c>
      <c r="G34" s="10"/>
      <c r="H34" s="10"/>
      <c r="I34" s="10"/>
      <c r="J34" s="10"/>
      <c r="K34" s="10"/>
      <c r="L34" s="10"/>
      <c r="M34" s="10"/>
      <c r="N34" s="10"/>
      <c r="O34" s="10"/>
      <c r="P34" s="87">
        <f t="shared" si="4"/>
        <v>9.0750000000000011</v>
      </c>
    </row>
    <row r="35" spans="2:20">
      <c r="B35" s="89">
        <v>10</v>
      </c>
      <c r="C35" s="89">
        <v>117</v>
      </c>
      <c r="D35" s="10"/>
      <c r="E35" s="10"/>
      <c r="F35" s="15"/>
      <c r="G35" s="15">
        <v>5.0000000000000001E-3</v>
      </c>
      <c r="H35" s="15"/>
      <c r="I35" s="15"/>
      <c r="J35" s="15"/>
      <c r="K35" s="15"/>
      <c r="L35" s="15"/>
      <c r="M35" s="15"/>
      <c r="N35" s="15"/>
      <c r="O35" s="15"/>
      <c r="P35" s="87">
        <f t="shared" si="4"/>
        <v>5.0000000000000001E-3</v>
      </c>
    </row>
    <row r="36" spans="2:20" s="19" customFormat="1">
      <c r="B36" s="89">
        <v>10</v>
      </c>
      <c r="C36" s="89">
        <v>162</v>
      </c>
      <c r="D36" s="10"/>
      <c r="E36" s="1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87">
        <f t="shared" si="4"/>
        <v>0</v>
      </c>
    </row>
    <row r="37" spans="2:20">
      <c r="B37" s="89">
        <v>11</v>
      </c>
      <c r="C37" s="89">
        <v>118</v>
      </c>
      <c r="D37" s="10">
        <v>3.0000000000000001E-3</v>
      </c>
      <c r="E37" s="10"/>
      <c r="F37" s="15"/>
      <c r="G37" s="15">
        <v>2E-3</v>
      </c>
      <c r="H37" s="15"/>
      <c r="I37" s="15">
        <v>1E-3</v>
      </c>
      <c r="J37" s="15"/>
      <c r="K37" s="15"/>
      <c r="L37" s="15"/>
      <c r="M37" s="15"/>
      <c r="N37" s="15"/>
      <c r="O37" s="15"/>
      <c r="P37" s="87">
        <f t="shared" si="4"/>
        <v>6.0000000000000001E-3</v>
      </c>
    </row>
    <row r="38" spans="2:20">
      <c r="B38" s="89">
        <v>11</v>
      </c>
      <c r="C38" s="89">
        <v>119</v>
      </c>
      <c r="D38" s="10"/>
      <c r="E38" s="10"/>
      <c r="F38" s="15"/>
      <c r="G38" s="15"/>
      <c r="H38" s="15"/>
      <c r="I38" s="15">
        <v>2E-3</v>
      </c>
      <c r="J38" s="15"/>
      <c r="K38" s="15"/>
      <c r="L38" s="15"/>
      <c r="M38" s="15"/>
      <c r="N38" s="15"/>
      <c r="O38" s="15"/>
      <c r="P38" s="87">
        <f t="shared" si="4"/>
        <v>2E-3</v>
      </c>
    </row>
    <row r="39" spans="2:20" s="19" customFormat="1">
      <c r="B39" s="89">
        <v>12</v>
      </c>
      <c r="C39" s="90">
        <v>120</v>
      </c>
      <c r="D39" s="10"/>
      <c r="E39" s="10"/>
      <c r="F39" s="15"/>
      <c r="G39" s="15"/>
      <c r="H39" s="15"/>
      <c r="I39" s="15"/>
      <c r="J39" s="15"/>
      <c r="K39" s="15"/>
      <c r="L39" s="15"/>
      <c r="M39" s="15">
        <v>4.0000000000000001E-3</v>
      </c>
      <c r="N39" s="15"/>
      <c r="O39" s="15"/>
      <c r="P39" s="87">
        <f t="shared" ref="P39:P40" si="5">SUM(D39:O39)</f>
        <v>4.0000000000000001E-3</v>
      </c>
    </row>
    <row r="40" spans="2:20" s="19" customFormat="1">
      <c r="B40" s="89">
        <v>14</v>
      </c>
      <c r="C40" s="90">
        <v>161</v>
      </c>
      <c r="D40" s="10"/>
      <c r="E40" s="10"/>
      <c r="F40" s="15"/>
      <c r="G40" s="15"/>
      <c r="H40" s="15"/>
      <c r="I40" s="15"/>
      <c r="J40" s="15"/>
      <c r="K40" s="15">
        <v>2.1000000000000001E-2</v>
      </c>
      <c r="L40" s="15"/>
      <c r="M40" s="15"/>
      <c r="N40" s="15"/>
      <c r="O40" s="15"/>
      <c r="P40" s="87">
        <f t="shared" si="5"/>
        <v>2.1000000000000001E-2</v>
      </c>
    </row>
    <row r="41" spans="2:20">
      <c r="B41" s="117" t="s">
        <v>64</v>
      </c>
      <c r="C41" s="118"/>
      <c r="D41" s="88">
        <f t="shared" ref="D41:P41" si="6">SUM(D26:D40)</f>
        <v>44.334000000000003</v>
      </c>
      <c r="E41" s="88">
        <f t="shared" si="6"/>
        <v>122.971</v>
      </c>
      <c r="F41" s="88">
        <f t="shared" si="6"/>
        <v>189.29799999999997</v>
      </c>
      <c r="G41" s="88">
        <f t="shared" si="6"/>
        <v>127.41499999999999</v>
      </c>
      <c r="H41" s="88">
        <f t="shared" si="6"/>
        <v>77.366</v>
      </c>
      <c r="I41" s="88">
        <f t="shared" si="6"/>
        <v>22.404</v>
      </c>
      <c r="J41" s="88">
        <f t="shared" si="6"/>
        <v>24.652999999999999</v>
      </c>
      <c r="K41" s="88">
        <f t="shared" si="6"/>
        <v>46.08</v>
      </c>
      <c r="L41" s="88">
        <f t="shared" si="6"/>
        <v>0</v>
      </c>
      <c r="M41" s="88">
        <f t="shared" si="6"/>
        <v>1.2E-2</v>
      </c>
      <c r="N41" s="88">
        <f t="shared" si="6"/>
        <v>4.7E-2</v>
      </c>
      <c r="O41" s="88">
        <f t="shared" si="6"/>
        <v>7.1210000000000004</v>
      </c>
      <c r="P41" s="88">
        <f t="shared" si="6"/>
        <v>661.70099999999979</v>
      </c>
    </row>
    <row r="42" spans="2:20" ht="15" hidden="1" customHeight="1">
      <c r="B42" s="7"/>
      <c r="C42" s="7"/>
      <c r="D42" s="7"/>
      <c r="E42" s="7"/>
    </row>
    <row r="43" spans="2:20" ht="15" hidden="1" customHeight="1">
      <c r="B43" s="7"/>
      <c r="C43" s="7"/>
      <c r="D43" s="7"/>
      <c r="E43" s="7"/>
      <c r="P43" s="20"/>
      <c r="Q43" s="21"/>
      <c r="R43" s="21"/>
      <c r="S43" s="21"/>
      <c r="T43" s="21"/>
    </row>
    <row r="44" spans="2:20" hidden="1">
      <c r="B44" s="7"/>
      <c r="C44" s="7"/>
      <c r="D44" s="7"/>
      <c r="E44" s="7"/>
    </row>
    <row r="45" spans="2:20" hidden="1">
      <c r="B45" s="125" t="s">
        <v>65</v>
      </c>
      <c r="C45" s="125"/>
      <c r="D45" s="125"/>
      <c r="E45" s="125"/>
      <c r="F45" s="125"/>
      <c r="G45" s="125"/>
      <c r="H45" s="125"/>
      <c r="I45" s="125"/>
      <c r="J45" s="125"/>
      <c r="K45" s="32"/>
      <c r="L45" s="73"/>
      <c r="M45" s="73"/>
      <c r="N45" s="76"/>
      <c r="O45" s="76"/>
    </row>
    <row r="46" spans="2:20" hidden="1">
      <c r="B46" s="126" t="s">
        <v>110</v>
      </c>
      <c r="C46" s="126" t="s">
        <v>31</v>
      </c>
      <c r="D46" s="121" t="s">
        <v>111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2:20" hidden="1">
      <c r="B47" s="127"/>
      <c r="C47" s="127"/>
      <c r="D47" s="25" t="s">
        <v>56</v>
      </c>
      <c r="E47" s="26"/>
      <c r="F47" s="25" t="s">
        <v>62</v>
      </c>
      <c r="G47" s="26" t="s">
        <v>66</v>
      </c>
      <c r="H47" s="25" t="s">
        <v>63</v>
      </c>
      <c r="I47" s="25" t="s">
        <v>60</v>
      </c>
      <c r="J47" s="25" t="s">
        <v>61</v>
      </c>
      <c r="K47" s="26"/>
      <c r="L47" s="26"/>
      <c r="M47" s="26"/>
      <c r="N47" s="26"/>
      <c r="O47" s="26"/>
      <c r="P47" s="25" t="s">
        <v>32</v>
      </c>
    </row>
    <row r="48" spans="2:20" s="1" customFormat="1" hidden="1">
      <c r="B48" s="10">
        <v>2</v>
      </c>
      <c r="C48" s="10">
        <v>106</v>
      </c>
      <c r="D48" s="22">
        <v>4.1829999999999998</v>
      </c>
      <c r="E48" s="22"/>
      <c r="F48" s="22"/>
      <c r="G48" s="22"/>
      <c r="H48" s="22"/>
      <c r="I48" s="13"/>
      <c r="J48" s="22"/>
      <c r="K48" s="22"/>
      <c r="L48" s="22"/>
      <c r="M48" s="22"/>
      <c r="N48" s="22"/>
      <c r="O48" s="22"/>
      <c r="P48" s="22"/>
    </row>
    <row r="49" spans="2:21" s="19" customFormat="1" hidden="1">
      <c r="B49" s="10">
        <v>5</v>
      </c>
      <c r="C49" s="10">
        <v>111</v>
      </c>
      <c r="D49" s="22"/>
      <c r="E49" s="22"/>
      <c r="F49" s="22">
        <v>3.99</v>
      </c>
      <c r="G49" s="22"/>
      <c r="H49" s="22"/>
      <c r="I49" s="13"/>
      <c r="J49" s="22"/>
      <c r="K49" s="22"/>
      <c r="L49" s="22"/>
      <c r="M49" s="22"/>
      <c r="N49" s="22"/>
      <c r="O49" s="22"/>
      <c r="P49" s="22"/>
    </row>
    <row r="50" spans="2:21" s="19" customFormat="1" hidden="1">
      <c r="B50" s="10">
        <v>6</v>
      </c>
      <c r="C50" s="10">
        <v>112</v>
      </c>
      <c r="D50" s="22"/>
      <c r="E50" s="22"/>
      <c r="F50" s="22"/>
      <c r="G50" s="22">
        <v>17.027000000000001</v>
      </c>
      <c r="H50" s="22"/>
      <c r="I50" s="13"/>
      <c r="J50" s="22"/>
      <c r="K50" s="22"/>
      <c r="L50" s="22"/>
      <c r="M50" s="22"/>
      <c r="N50" s="22"/>
      <c r="O50" s="22"/>
      <c r="P50" s="22"/>
    </row>
    <row r="51" spans="2:21" s="19" customFormat="1" hidden="1">
      <c r="B51" s="10">
        <v>7</v>
      </c>
      <c r="C51" s="10" t="s">
        <v>67</v>
      </c>
      <c r="D51" s="22"/>
      <c r="E51" s="22"/>
      <c r="F51" s="22"/>
      <c r="G51" s="22"/>
      <c r="H51" s="22">
        <v>160.13200000000001</v>
      </c>
      <c r="I51" s="13"/>
      <c r="J51" s="22"/>
      <c r="K51" s="22"/>
      <c r="L51" s="22"/>
      <c r="M51" s="22"/>
      <c r="N51" s="22"/>
      <c r="O51" s="22"/>
      <c r="P51" s="22"/>
    </row>
    <row r="52" spans="2:21" s="19" customFormat="1" hidden="1">
      <c r="B52" s="10">
        <v>8</v>
      </c>
      <c r="C52" s="10">
        <v>114</v>
      </c>
      <c r="D52" s="22"/>
      <c r="E52" s="22"/>
      <c r="F52" s="22"/>
      <c r="G52" s="22"/>
      <c r="H52" s="22"/>
      <c r="I52" s="13">
        <v>358.13299999999998</v>
      </c>
      <c r="J52" s="22"/>
      <c r="K52" s="22"/>
      <c r="L52" s="22"/>
      <c r="M52" s="22"/>
      <c r="N52" s="22"/>
      <c r="O52" s="22"/>
      <c r="P52" s="22"/>
    </row>
    <row r="53" spans="2:21" hidden="1">
      <c r="B53" s="10">
        <v>10</v>
      </c>
      <c r="C53" s="11">
        <v>117</v>
      </c>
      <c r="D53" s="22"/>
      <c r="E53" s="22"/>
      <c r="F53" s="22"/>
      <c r="G53" s="22"/>
      <c r="H53" s="22"/>
      <c r="I53" s="11"/>
      <c r="J53" s="22">
        <v>3.2000000000000001E-2</v>
      </c>
      <c r="K53" s="22"/>
      <c r="L53" s="22"/>
      <c r="M53" s="22"/>
      <c r="N53" s="22"/>
      <c r="O53" s="22"/>
      <c r="P53" s="22"/>
    </row>
    <row r="54" spans="2:21" hidden="1">
      <c r="B54" s="10">
        <v>11</v>
      </c>
      <c r="C54" s="11">
        <v>118</v>
      </c>
      <c r="D54" s="22"/>
      <c r="E54" s="22"/>
      <c r="F54" s="22"/>
      <c r="G54" s="22"/>
      <c r="H54" s="22"/>
      <c r="I54" s="11"/>
      <c r="J54" s="22"/>
      <c r="K54" s="22"/>
      <c r="L54" s="22"/>
      <c r="M54" s="22"/>
      <c r="N54" s="22"/>
      <c r="O54" s="22"/>
      <c r="P54" s="22">
        <f>0.012+0.006</f>
        <v>1.8000000000000002E-2</v>
      </c>
    </row>
    <row r="55" spans="2:21" hidden="1">
      <c r="B55" s="10">
        <v>11</v>
      </c>
      <c r="C55" s="11">
        <v>119</v>
      </c>
      <c r="D55" s="22"/>
      <c r="E55" s="22"/>
      <c r="F55" s="22"/>
      <c r="G55" s="22"/>
      <c r="H55" s="22"/>
      <c r="I55" s="11"/>
      <c r="J55" s="22"/>
      <c r="K55" s="22"/>
      <c r="L55" s="22"/>
      <c r="M55" s="22"/>
      <c r="N55" s="22"/>
      <c r="O55" s="22"/>
      <c r="P55" s="22">
        <v>3.0000000000000001E-3</v>
      </c>
    </row>
    <row r="56" spans="2:21" hidden="1">
      <c r="B56" s="123" t="s">
        <v>64</v>
      </c>
      <c r="C56" s="124"/>
      <c r="D56" s="12">
        <f>SUM(D47:D55)</f>
        <v>4.1829999999999998</v>
      </c>
      <c r="E56" s="12"/>
      <c r="F56" s="12">
        <f>SUM(F47:F55)</f>
        <v>3.99</v>
      </c>
      <c r="G56" s="12">
        <f>SUM(G47:G55)</f>
        <v>17.027000000000001</v>
      </c>
      <c r="H56" s="12">
        <f>SUM(H47:H55)</f>
        <v>160.13200000000001</v>
      </c>
      <c r="I56" s="23">
        <f>SUM(I48:I55)</f>
        <v>358.13299999999998</v>
      </c>
      <c r="J56" s="23">
        <f t="shared" ref="J56" si="7">SUM(J48:J55)</f>
        <v>3.2000000000000001E-2</v>
      </c>
      <c r="K56" s="23"/>
      <c r="L56" s="23"/>
      <c r="M56" s="23"/>
      <c r="N56" s="23"/>
      <c r="O56" s="23"/>
      <c r="P56" s="24">
        <f>SUM(P48:P55)</f>
        <v>2.1000000000000001E-2</v>
      </c>
    </row>
    <row r="57" spans="2:21" hidden="1"/>
    <row r="58" spans="2:21" hidden="1"/>
    <row r="59" spans="2:21" hidden="1">
      <c r="B59" s="1" t="s">
        <v>55</v>
      </c>
    </row>
    <row r="60" spans="2:21" ht="12" hidden="1" customHeight="1">
      <c r="B60" s="16" t="s">
        <v>34</v>
      </c>
      <c r="C60" s="16" t="s">
        <v>33</v>
      </c>
      <c r="D60" s="16" t="s">
        <v>35</v>
      </c>
      <c r="E60" s="16"/>
      <c r="F60" s="16" t="s">
        <v>31</v>
      </c>
      <c r="G60" s="102" t="s">
        <v>110</v>
      </c>
      <c r="H60" s="16" t="s">
        <v>36</v>
      </c>
      <c r="I60" s="16" t="s">
        <v>37</v>
      </c>
      <c r="J60" s="16" t="s">
        <v>38</v>
      </c>
      <c r="K60" s="16"/>
      <c r="L60" s="16"/>
      <c r="M60" s="16"/>
      <c r="N60" s="16"/>
      <c r="O60" s="16"/>
      <c r="P60" s="16" t="s">
        <v>39</v>
      </c>
      <c r="Q60" s="16" t="s">
        <v>40</v>
      </c>
      <c r="R60" s="16" t="s">
        <v>41</v>
      </c>
      <c r="S60" s="16" t="s">
        <v>42</v>
      </c>
      <c r="T60" s="16" t="s">
        <v>43</v>
      </c>
      <c r="U60" s="16" t="s">
        <v>44</v>
      </c>
    </row>
    <row r="61" spans="2:21" ht="12" hidden="1" customHeight="1">
      <c r="B61" s="17">
        <v>2019</v>
      </c>
      <c r="C61" s="17">
        <v>1</v>
      </c>
      <c r="D61" s="17">
        <v>436133</v>
      </c>
      <c r="E61" s="17"/>
      <c r="F61" s="17">
        <v>117</v>
      </c>
      <c r="G61" s="17">
        <v>10</v>
      </c>
      <c r="H61" s="17">
        <v>11</v>
      </c>
      <c r="I61" s="17">
        <v>1997</v>
      </c>
      <c r="J61" s="18" t="s">
        <v>45</v>
      </c>
      <c r="K61" s="18"/>
      <c r="L61" s="18"/>
      <c r="M61" s="18"/>
      <c r="N61" s="18"/>
      <c r="O61" s="18"/>
      <c r="P61" s="18" t="s">
        <v>46</v>
      </c>
      <c r="Q61" s="17">
        <v>445</v>
      </c>
      <c r="R61" s="18" t="s">
        <v>47</v>
      </c>
      <c r="S61" s="18" t="s">
        <v>48</v>
      </c>
      <c r="T61" s="17">
        <v>3.2000000000000001E-2</v>
      </c>
      <c r="U61" s="18" t="s">
        <v>49</v>
      </c>
    </row>
    <row r="62" spans="2:21" ht="12" hidden="1" customHeight="1">
      <c r="B62" s="17">
        <v>2019</v>
      </c>
      <c r="C62" s="17">
        <v>1</v>
      </c>
      <c r="D62" s="17">
        <v>436163</v>
      </c>
      <c r="E62" s="17"/>
      <c r="F62" s="17">
        <v>118</v>
      </c>
      <c r="G62" s="17">
        <v>11</v>
      </c>
      <c r="H62" s="17">
        <v>11</v>
      </c>
      <c r="I62" s="17">
        <v>1997</v>
      </c>
      <c r="J62" s="18" t="s">
        <v>45</v>
      </c>
      <c r="K62" s="18"/>
      <c r="L62" s="18"/>
      <c r="M62" s="18"/>
      <c r="N62" s="18"/>
      <c r="O62" s="18"/>
      <c r="P62" s="18" t="s">
        <v>46</v>
      </c>
      <c r="Q62" s="17">
        <v>445</v>
      </c>
      <c r="R62" s="18" t="s">
        <v>47</v>
      </c>
      <c r="S62" s="18" t="s">
        <v>48</v>
      </c>
      <c r="T62" s="17">
        <v>1.2E-2</v>
      </c>
      <c r="U62" s="18" t="s">
        <v>49</v>
      </c>
    </row>
    <row r="63" spans="2:21" ht="12" hidden="1" customHeight="1">
      <c r="B63" s="17">
        <v>2019</v>
      </c>
      <c r="C63" s="17">
        <v>1</v>
      </c>
      <c r="D63" s="17">
        <v>30000109</v>
      </c>
      <c r="E63" s="17"/>
      <c r="F63" s="17">
        <v>118</v>
      </c>
      <c r="G63" s="17">
        <v>11</v>
      </c>
      <c r="H63" s="17">
        <v>11</v>
      </c>
      <c r="I63" s="17">
        <v>2011</v>
      </c>
      <c r="J63" s="18" t="s">
        <v>51</v>
      </c>
      <c r="K63" s="18"/>
      <c r="L63" s="18"/>
      <c r="M63" s="18"/>
      <c r="N63" s="18"/>
      <c r="O63" s="18"/>
      <c r="P63" s="18" t="s">
        <v>52</v>
      </c>
      <c r="Q63" s="17">
        <v>445</v>
      </c>
      <c r="R63" s="18" t="s">
        <v>47</v>
      </c>
      <c r="S63" s="18" t="s">
        <v>48</v>
      </c>
      <c r="T63" s="17">
        <v>2E-3</v>
      </c>
      <c r="U63" s="18" t="s">
        <v>53</v>
      </c>
    </row>
    <row r="64" spans="2:21" ht="12" hidden="1" customHeight="1">
      <c r="B64" s="17">
        <v>2019</v>
      </c>
      <c r="C64" s="17">
        <v>1</v>
      </c>
      <c r="D64" s="17">
        <v>30000109</v>
      </c>
      <c r="E64" s="17"/>
      <c r="F64" s="17">
        <v>119</v>
      </c>
      <c r="G64" s="17">
        <v>11</v>
      </c>
      <c r="H64" s="17">
        <v>11</v>
      </c>
      <c r="I64" s="17">
        <v>2011</v>
      </c>
      <c r="J64" s="18" t="s">
        <v>51</v>
      </c>
      <c r="K64" s="18"/>
      <c r="L64" s="18"/>
      <c r="M64" s="18"/>
      <c r="N64" s="18"/>
      <c r="O64" s="18"/>
      <c r="P64" s="18" t="s">
        <v>52</v>
      </c>
      <c r="Q64" s="17">
        <v>445</v>
      </c>
      <c r="R64" s="18" t="s">
        <v>47</v>
      </c>
      <c r="S64" s="18" t="s">
        <v>54</v>
      </c>
      <c r="T64" s="17">
        <v>3.0000000000000001E-3</v>
      </c>
      <c r="U64" s="18" t="s">
        <v>53</v>
      </c>
    </row>
    <row r="65" spans="2:21" ht="12" hidden="1" customHeight="1">
      <c r="B65" s="17">
        <v>2019</v>
      </c>
      <c r="C65" s="17">
        <v>3</v>
      </c>
      <c r="D65" s="17">
        <v>436819</v>
      </c>
      <c r="E65" s="17"/>
      <c r="F65" s="17">
        <v>106</v>
      </c>
      <c r="G65" s="17">
        <v>2</v>
      </c>
      <c r="H65" s="17">
        <v>2</v>
      </c>
      <c r="I65" s="17">
        <v>1989</v>
      </c>
      <c r="J65" s="18" t="s">
        <v>57</v>
      </c>
      <c r="K65" s="18"/>
      <c r="L65" s="18"/>
      <c r="M65" s="18"/>
      <c r="N65" s="18"/>
      <c r="O65" s="18"/>
      <c r="P65" s="18" t="s">
        <v>58</v>
      </c>
      <c r="Q65" s="17">
        <v>445</v>
      </c>
      <c r="R65" s="18" t="s">
        <v>47</v>
      </c>
      <c r="S65" s="18" t="s">
        <v>50</v>
      </c>
      <c r="T65" s="17">
        <v>4.1829999999999998</v>
      </c>
      <c r="U65" s="18" t="s">
        <v>49</v>
      </c>
    </row>
    <row r="66" spans="2:21" hidden="1">
      <c r="B66" s="14" t="s">
        <v>50</v>
      </c>
      <c r="C66" s="14" t="s">
        <v>50</v>
      </c>
      <c r="D66" s="14" t="s">
        <v>50</v>
      </c>
      <c r="E66" s="14"/>
      <c r="F66" s="14" t="s">
        <v>50</v>
      </c>
      <c r="G66" s="14" t="s">
        <v>50</v>
      </c>
      <c r="H66" s="14" t="s">
        <v>50</v>
      </c>
      <c r="I66" s="14" t="s">
        <v>50</v>
      </c>
      <c r="J66" s="14" t="s">
        <v>50</v>
      </c>
      <c r="K66" s="14"/>
      <c r="L66" s="14"/>
      <c r="M66" s="14"/>
      <c r="N66" s="14"/>
      <c r="O66" s="14"/>
      <c r="P66" s="14" t="s">
        <v>50</v>
      </c>
      <c r="Q66" s="14" t="s">
        <v>50</v>
      </c>
      <c r="R66" s="14" t="s">
        <v>50</v>
      </c>
      <c r="S66" s="14" t="s">
        <v>50</v>
      </c>
      <c r="T66" s="14" t="s">
        <v>59</v>
      </c>
      <c r="U66" s="14" t="s">
        <v>50</v>
      </c>
    </row>
    <row r="67" spans="2:21" hidden="1"/>
    <row r="68" spans="2:21" hidden="1"/>
    <row r="69" spans="2:21" hidden="1">
      <c r="C69" s="19"/>
      <c r="D69" s="19"/>
      <c r="F69" s="19"/>
      <c r="G69" s="19"/>
      <c r="H69" s="19"/>
    </row>
    <row r="70" spans="2:21" hidden="1">
      <c r="C70" s="20"/>
      <c r="D70" s="21"/>
      <c r="E70" s="21"/>
      <c r="F70" s="21"/>
      <c r="G70" s="21"/>
      <c r="H70" s="21"/>
      <c r="I70" s="1"/>
    </row>
    <row r="71" spans="2:21" hidden="1">
      <c r="C71" s="20"/>
      <c r="D71" s="21"/>
      <c r="E71" s="21"/>
      <c r="F71" s="21"/>
      <c r="G71" s="21"/>
      <c r="H71" s="21"/>
    </row>
    <row r="72" spans="2:21">
      <c r="C72" s="20"/>
      <c r="D72" s="21"/>
      <c r="E72" s="21"/>
      <c r="F72" s="21"/>
      <c r="G72" s="21"/>
      <c r="H72" s="21"/>
    </row>
    <row r="73" spans="2:21">
      <c r="C73" s="20"/>
      <c r="D73" s="21"/>
      <c r="E73" s="21"/>
      <c r="F73" s="21"/>
      <c r="G73" s="21"/>
      <c r="H73" s="21"/>
    </row>
    <row r="74" spans="2:21">
      <c r="C74" s="20"/>
      <c r="D74" s="21"/>
      <c r="E74" s="21"/>
      <c r="F74" s="21"/>
      <c r="G74" s="21"/>
      <c r="H74" s="21"/>
    </row>
    <row r="75" spans="2:21">
      <c r="C75" s="20"/>
      <c r="D75" s="21"/>
      <c r="E75" s="21"/>
      <c r="F75" s="21"/>
      <c r="G75" s="21"/>
      <c r="H75" s="21"/>
    </row>
  </sheetData>
  <mergeCells count="15">
    <mergeCell ref="B22:P23"/>
    <mergeCell ref="D46:P46"/>
    <mergeCell ref="B56:C56"/>
    <mergeCell ref="B45:J45"/>
    <mergeCell ref="B24:B25"/>
    <mergeCell ref="C24:C25"/>
    <mergeCell ref="B46:B47"/>
    <mergeCell ref="C46:C47"/>
    <mergeCell ref="B41:C41"/>
    <mergeCell ref="D24:P24"/>
    <mergeCell ref="B3:B4"/>
    <mergeCell ref="C3:C4"/>
    <mergeCell ref="D3:P3"/>
    <mergeCell ref="B20:C20"/>
    <mergeCell ref="A1:Q2"/>
  </mergeCells>
  <conditionalFormatting sqref="P26:P4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{7724224B-E888-4C28-82E4-EF2940BC1DD7}</x14:id>
        </ext>
      </extLst>
    </cfRule>
  </conditionalFormatting>
  <conditionalFormatting sqref="D5:O1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{F24BF072-9550-4510-AC87-6028845365CA}</x14:id>
        </ext>
      </extLst>
    </cfRule>
  </conditionalFormatting>
  <conditionalFormatting sqref="D5:P1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{01C9F6A4-4A2F-4517-B4C2-A7A596CFC73D}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24224B-E888-4C28-82E4-EF2940BC1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P26:P40</xm:sqref>
        </x14:conditionalFormatting>
        <x14:conditionalFormatting xmlns:xm="http://schemas.microsoft.com/office/excel/2006/main">
          <x14:cfRule type="dataBar" id="{F24BF072-9550-4510-AC87-6028845365C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D5:O19</xm:sqref>
        </x14:conditionalFormatting>
        <x14:conditionalFormatting xmlns:xm="http://schemas.microsoft.com/office/excel/2006/main">
          <x14:cfRule type="dataBar" id="{01C9F6A4-4A2F-4517-B4C2-A7A596CFC7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D5:P19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P40"/>
  <sheetViews>
    <sheetView showGridLines="0" zoomScale="110" zoomScaleNormal="110" workbookViewId="0">
      <selection activeCell="P36" sqref="P36"/>
    </sheetView>
  </sheetViews>
  <sheetFormatPr baseColWidth="10" defaultRowHeight="15"/>
  <cols>
    <col min="1" max="1" width="7.28515625" customWidth="1"/>
    <col min="3" max="3" width="11.42578125" style="19"/>
    <col min="5" max="10" width="11.5703125" customWidth="1"/>
    <col min="11" max="15" width="11.42578125" style="19"/>
    <col min="16" max="16" width="13.5703125" customWidth="1"/>
  </cols>
  <sheetData>
    <row r="1" spans="2:16">
      <c r="B1" s="128" t="s">
        <v>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2:16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6" ht="24.7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>
      <c r="B4" s="130" t="s">
        <v>68</v>
      </c>
      <c r="C4" s="132" t="s">
        <v>31</v>
      </c>
      <c r="D4" s="131" t="s">
        <v>33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2:16">
      <c r="B5" s="130"/>
      <c r="C5" s="133"/>
      <c r="D5" s="27" t="s">
        <v>11</v>
      </c>
      <c r="E5" s="27" t="s">
        <v>22</v>
      </c>
      <c r="F5" s="27" t="s">
        <v>12</v>
      </c>
      <c r="G5" s="27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90</v>
      </c>
      <c r="P5" s="27" t="s">
        <v>64</v>
      </c>
    </row>
    <row r="6" spans="2:16">
      <c r="B6" s="81" t="s">
        <v>102</v>
      </c>
      <c r="C6" s="81">
        <v>101</v>
      </c>
      <c r="D6" s="82"/>
      <c r="E6" s="82"/>
      <c r="F6" s="15"/>
      <c r="G6" s="22"/>
      <c r="H6" s="22"/>
      <c r="I6" s="22"/>
      <c r="J6" s="22"/>
      <c r="K6" s="15"/>
      <c r="L6" s="22"/>
      <c r="M6" s="22"/>
      <c r="N6" s="22"/>
      <c r="O6" s="22"/>
      <c r="P6" s="87">
        <f t="shared" ref="P6:P12" si="0">SUM(D6:O6)</f>
        <v>0</v>
      </c>
    </row>
    <row r="7" spans="2:16" s="19" customFormat="1">
      <c r="B7" s="81" t="s">
        <v>103</v>
      </c>
      <c r="C7" s="81">
        <v>102</v>
      </c>
      <c r="D7" s="82"/>
      <c r="E7" s="82"/>
      <c r="F7" s="15"/>
      <c r="G7" s="22"/>
      <c r="H7" s="22"/>
      <c r="I7" s="22"/>
      <c r="J7" s="22"/>
      <c r="K7" s="15"/>
      <c r="L7" s="22"/>
      <c r="M7" s="22"/>
      <c r="N7" s="22"/>
      <c r="O7" s="22"/>
      <c r="P7" s="87">
        <f t="shared" si="0"/>
        <v>0</v>
      </c>
    </row>
    <row r="8" spans="2:16" s="19" customFormat="1">
      <c r="B8" s="81" t="s">
        <v>103</v>
      </c>
      <c r="C8" s="81">
        <v>103</v>
      </c>
      <c r="D8" s="82"/>
      <c r="E8" s="82"/>
      <c r="F8" s="15"/>
      <c r="G8" s="22"/>
      <c r="H8" s="22"/>
      <c r="I8" s="22"/>
      <c r="J8" s="22"/>
      <c r="K8" s="15"/>
      <c r="L8" s="22"/>
      <c r="M8" s="22">
        <v>79.271100000000004</v>
      </c>
      <c r="N8" s="22"/>
      <c r="O8" s="22"/>
      <c r="P8" s="87">
        <f t="shared" si="0"/>
        <v>79.271100000000004</v>
      </c>
    </row>
    <row r="9" spans="2:16">
      <c r="B9" s="81" t="s">
        <v>56</v>
      </c>
      <c r="C9" s="81">
        <v>104</v>
      </c>
      <c r="D9" s="82"/>
      <c r="E9" s="82"/>
      <c r="F9" s="15"/>
      <c r="G9" s="22"/>
      <c r="H9" s="22"/>
      <c r="I9" s="22"/>
      <c r="J9" s="22"/>
      <c r="K9" s="15"/>
      <c r="L9" s="22"/>
      <c r="M9" s="22"/>
      <c r="N9" s="22">
        <v>0.495</v>
      </c>
      <c r="O9" s="22"/>
      <c r="P9" s="87">
        <f t="shared" si="0"/>
        <v>0.495</v>
      </c>
    </row>
    <row r="10" spans="2:16">
      <c r="B10" s="81" t="s">
        <v>103</v>
      </c>
      <c r="C10" s="81">
        <v>105</v>
      </c>
      <c r="D10" s="82"/>
      <c r="E10" s="82"/>
      <c r="F10" s="15"/>
      <c r="G10" s="22"/>
      <c r="H10" s="22"/>
      <c r="I10" s="22"/>
      <c r="J10" s="22"/>
      <c r="K10" s="15"/>
      <c r="L10" s="22">
        <v>0.04</v>
      </c>
      <c r="M10" s="22"/>
      <c r="N10" s="22"/>
      <c r="O10" s="22"/>
      <c r="P10" s="87">
        <f t="shared" si="0"/>
        <v>0.04</v>
      </c>
    </row>
    <row r="11" spans="2:16" s="19" customFormat="1">
      <c r="B11" s="81" t="s">
        <v>56</v>
      </c>
      <c r="C11" s="81">
        <v>106</v>
      </c>
      <c r="D11" s="82"/>
      <c r="E11" s="82"/>
      <c r="F11" s="15"/>
      <c r="G11" s="22"/>
      <c r="H11" s="22"/>
      <c r="I11" s="22">
        <v>0.5</v>
      </c>
      <c r="J11" s="22">
        <v>0.1</v>
      </c>
      <c r="K11" s="15"/>
      <c r="L11" s="22">
        <v>4.5</v>
      </c>
      <c r="M11" s="22">
        <v>117.95099999999999</v>
      </c>
      <c r="N11" s="22"/>
      <c r="O11" s="22">
        <v>0.3</v>
      </c>
      <c r="P11" s="87">
        <f t="shared" si="0"/>
        <v>123.35099999999998</v>
      </c>
    </row>
    <row r="12" spans="2:16">
      <c r="B12" s="81" t="s">
        <v>104</v>
      </c>
      <c r="C12" s="81">
        <v>107</v>
      </c>
      <c r="D12" s="82"/>
      <c r="E12" s="82">
        <v>0.35</v>
      </c>
      <c r="F12" s="15">
        <v>0.75</v>
      </c>
      <c r="G12" s="22"/>
      <c r="H12" s="22"/>
      <c r="I12" s="22">
        <v>0.34799999999999998</v>
      </c>
      <c r="J12" s="22"/>
      <c r="K12" s="22">
        <v>0.1</v>
      </c>
      <c r="L12" s="22">
        <v>0.21</v>
      </c>
      <c r="M12" s="22">
        <v>20.751999999999999</v>
      </c>
      <c r="N12" s="22"/>
      <c r="O12" s="22"/>
      <c r="P12" s="87">
        <f t="shared" si="0"/>
        <v>22.509999999999998</v>
      </c>
    </row>
    <row r="13" spans="2:16">
      <c r="B13" s="81" t="s">
        <v>104</v>
      </c>
      <c r="C13" s="81">
        <v>108</v>
      </c>
      <c r="D13" s="82"/>
      <c r="E13" s="82"/>
      <c r="F13" s="15"/>
      <c r="G13" s="22"/>
      <c r="H13" s="22">
        <v>7.0000000000000007E-2</v>
      </c>
      <c r="I13" s="22"/>
      <c r="J13" s="22">
        <v>2.5000000000000001E-2</v>
      </c>
      <c r="K13" s="22">
        <v>0.03</v>
      </c>
      <c r="L13" s="22"/>
      <c r="M13" s="22">
        <v>11.028</v>
      </c>
      <c r="N13" s="22">
        <v>7.5</v>
      </c>
      <c r="O13" s="22"/>
      <c r="P13" s="87">
        <f t="shared" ref="P13:P31" si="1">SUM(D13:O13)</f>
        <v>18.652999999999999</v>
      </c>
    </row>
    <row r="14" spans="2:16" s="19" customFormat="1">
      <c r="B14" s="81" t="s">
        <v>105</v>
      </c>
      <c r="C14" s="81">
        <v>109</v>
      </c>
      <c r="D14" s="82"/>
      <c r="E14" s="82"/>
      <c r="F14" s="15">
        <v>448.05119999999999</v>
      </c>
      <c r="G14" s="22">
        <v>515.18799999999999</v>
      </c>
      <c r="H14" s="22">
        <v>2512.8593000000001</v>
      </c>
      <c r="I14" s="22">
        <v>197.05350000000001</v>
      </c>
      <c r="J14" s="22">
        <v>412.88499999999999</v>
      </c>
      <c r="K14" s="22">
        <v>81.734800000000007</v>
      </c>
      <c r="L14" s="22"/>
      <c r="M14" s="22">
        <v>5.7240000000000002</v>
      </c>
      <c r="N14" s="22">
        <v>148.56899999999999</v>
      </c>
      <c r="O14" s="22">
        <v>380.72699999999998</v>
      </c>
      <c r="P14" s="87">
        <f>SUM(D14:O14)</f>
        <v>4702.7918000000009</v>
      </c>
    </row>
    <row r="15" spans="2:16" s="19" customFormat="1">
      <c r="B15" s="81" t="s">
        <v>105</v>
      </c>
      <c r="C15" s="81">
        <v>110</v>
      </c>
      <c r="D15" s="82"/>
      <c r="E15" s="82"/>
      <c r="F15" s="15">
        <v>18.600000000000001</v>
      </c>
      <c r="G15" s="22">
        <v>6.2329999999999997</v>
      </c>
      <c r="H15" s="22">
        <v>48.430999999999997</v>
      </c>
      <c r="I15" s="22">
        <v>128.08099999999999</v>
      </c>
      <c r="J15" s="22">
        <v>334.428</v>
      </c>
      <c r="K15" s="22">
        <v>98.783000000000001</v>
      </c>
      <c r="L15" s="22"/>
      <c r="M15" s="22"/>
      <c r="N15" s="22">
        <v>3.7879999999999998</v>
      </c>
      <c r="O15" s="22">
        <v>40.771000000000001</v>
      </c>
      <c r="P15" s="87">
        <f t="shared" si="1"/>
        <v>679.1149999999999</v>
      </c>
    </row>
    <row r="16" spans="2:16" s="19" customFormat="1">
      <c r="B16" s="81" t="s">
        <v>62</v>
      </c>
      <c r="C16" s="81">
        <v>111</v>
      </c>
      <c r="D16" s="84">
        <v>13.675000000000001</v>
      </c>
      <c r="E16" s="84">
        <v>1951.9549999999999</v>
      </c>
      <c r="F16" s="15">
        <v>3987.9960000000001</v>
      </c>
      <c r="G16" s="22">
        <v>3065.2192</v>
      </c>
      <c r="H16" s="22">
        <v>2400.1803</v>
      </c>
      <c r="I16" s="22">
        <v>2783.3026</v>
      </c>
      <c r="J16" s="22">
        <v>1324.8789999999999</v>
      </c>
      <c r="K16" s="22">
        <v>284.92779999999999</v>
      </c>
      <c r="L16" s="22">
        <v>0.80300000000000005</v>
      </c>
      <c r="M16" s="22">
        <v>11.2563</v>
      </c>
      <c r="N16" s="22">
        <v>1.6852</v>
      </c>
      <c r="O16" s="22">
        <v>48.231900000000003</v>
      </c>
      <c r="P16" s="87">
        <f>SUM(D16:O16)</f>
        <v>15874.111299999999</v>
      </c>
    </row>
    <row r="17" spans="2:16" s="19" customFormat="1">
      <c r="B17" s="81" t="s">
        <v>62</v>
      </c>
      <c r="C17" s="81">
        <v>130</v>
      </c>
      <c r="D17" s="84"/>
      <c r="E17" s="84"/>
      <c r="F17" s="15"/>
      <c r="G17" s="22"/>
      <c r="H17" s="22"/>
      <c r="I17" s="22"/>
      <c r="J17" s="22"/>
      <c r="K17" s="22"/>
      <c r="L17" s="22"/>
      <c r="M17" s="22"/>
      <c r="N17" s="22"/>
      <c r="O17" s="22"/>
      <c r="P17" s="87">
        <f>SUM(D17:O17)</f>
        <v>0</v>
      </c>
    </row>
    <row r="18" spans="2:16" s="19" customFormat="1">
      <c r="B18" s="81" t="s">
        <v>66</v>
      </c>
      <c r="C18" s="81">
        <v>112</v>
      </c>
      <c r="D18" s="84">
        <v>0.6</v>
      </c>
      <c r="E18" s="84">
        <v>173.68010000000001</v>
      </c>
      <c r="F18" s="15">
        <v>42.460099999999997</v>
      </c>
      <c r="G18" s="22">
        <v>1.1499999999999999</v>
      </c>
      <c r="H18" s="22">
        <v>70.284300000000002</v>
      </c>
      <c r="I18" s="22">
        <v>10.757999999999999</v>
      </c>
      <c r="J18" s="22">
        <v>3.3</v>
      </c>
      <c r="K18" s="22"/>
      <c r="L18" s="22"/>
      <c r="M18" s="22"/>
      <c r="N18" s="22">
        <v>0.1</v>
      </c>
      <c r="O18" s="22">
        <v>9.1129999999999995</v>
      </c>
      <c r="P18" s="87">
        <f t="shared" si="1"/>
        <v>311.44550000000004</v>
      </c>
    </row>
    <row r="19" spans="2:16">
      <c r="B19" s="81" t="s">
        <v>63</v>
      </c>
      <c r="C19" s="81">
        <v>113</v>
      </c>
      <c r="D19" s="85">
        <v>1544.3163999999999</v>
      </c>
      <c r="E19" s="85">
        <v>2206.2420999999999</v>
      </c>
      <c r="F19" s="22">
        <v>2171.6581000000001</v>
      </c>
      <c r="G19" s="22">
        <v>378.52269999999999</v>
      </c>
      <c r="H19" s="22">
        <v>851.31629999999996</v>
      </c>
      <c r="I19" s="22">
        <v>817.49789999999996</v>
      </c>
      <c r="J19" s="22">
        <v>394.0804</v>
      </c>
      <c r="K19" s="22">
        <v>3.931</v>
      </c>
      <c r="L19" s="22">
        <v>13</v>
      </c>
      <c r="M19" s="22">
        <v>21.5075</v>
      </c>
      <c r="N19" s="22">
        <v>0.2</v>
      </c>
      <c r="O19" s="22">
        <v>87.24</v>
      </c>
      <c r="P19" s="87">
        <f t="shared" ref="P19:P25" si="2">SUM(D19:O19)</f>
        <v>8489.5124000000014</v>
      </c>
    </row>
    <row r="20" spans="2:16" s="19" customFormat="1">
      <c r="B20" s="81" t="s">
        <v>60</v>
      </c>
      <c r="C20" s="81">
        <v>114</v>
      </c>
      <c r="D20" s="85">
        <v>2342.1320000000001</v>
      </c>
      <c r="E20" s="85">
        <v>2326.3393000000001</v>
      </c>
      <c r="F20" s="22">
        <v>3229.3161</v>
      </c>
      <c r="G20" s="22">
        <v>7833.7938999999997</v>
      </c>
      <c r="H20" s="22">
        <v>4472.8918000000003</v>
      </c>
      <c r="I20" s="22">
        <v>3741.4809</v>
      </c>
      <c r="J20" s="22">
        <v>246.05670000000001</v>
      </c>
      <c r="K20" s="22">
        <v>0.81899999999999995</v>
      </c>
      <c r="L20" s="22">
        <v>1.506</v>
      </c>
      <c r="M20" s="22">
        <v>2.72</v>
      </c>
      <c r="N20" s="22">
        <v>2.8149999999999999</v>
      </c>
      <c r="O20" s="22">
        <v>0.67300000000000004</v>
      </c>
      <c r="P20" s="87">
        <f t="shared" si="2"/>
        <v>24200.543699999998</v>
      </c>
    </row>
    <row r="21" spans="2:16" s="19" customFormat="1">
      <c r="B21" s="81" t="s">
        <v>60</v>
      </c>
      <c r="C21" s="81">
        <v>153</v>
      </c>
      <c r="D21" s="85">
        <v>50.624000000000002</v>
      </c>
      <c r="E21" s="85"/>
      <c r="F21" s="22">
        <v>2.3149999999999999</v>
      </c>
      <c r="G21" s="22">
        <v>8.1806999999999999</v>
      </c>
      <c r="H21" s="22"/>
      <c r="I21" s="22">
        <v>10.733000000000001</v>
      </c>
      <c r="J21" s="22"/>
      <c r="K21" s="22"/>
      <c r="L21" s="22"/>
      <c r="M21" s="22"/>
      <c r="N21" s="22"/>
      <c r="O21" s="22"/>
      <c r="P21" s="87">
        <f t="shared" si="2"/>
        <v>71.852699999999999</v>
      </c>
    </row>
    <row r="22" spans="2:16" s="19" customFormat="1">
      <c r="B22" s="81" t="s">
        <v>106</v>
      </c>
      <c r="C22" s="81">
        <v>115</v>
      </c>
      <c r="D22" s="85"/>
      <c r="E22" s="85">
        <v>6.3769999999999998</v>
      </c>
      <c r="F22" s="22">
        <v>30.120999999999999</v>
      </c>
      <c r="G22" s="22">
        <v>0.125</v>
      </c>
      <c r="H22" s="22"/>
      <c r="I22" s="22"/>
      <c r="J22" s="22">
        <v>1</v>
      </c>
      <c r="K22" s="22">
        <v>3.5</v>
      </c>
      <c r="L22" s="22"/>
      <c r="M22" s="22">
        <v>1.085</v>
      </c>
      <c r="N22" s="22"/>
      <c r="O22" s="22"/>
      <c r="P22" s="87">
        <f t="shared" si="2"/>
        <v>42.207999999999998</v>
      </c>
    </row>
    <row r="23" spans="2:16" s="19" customFormat="1">
      <c r="B23" s="81" t="s">
        <v>107</v>
      </c>
      <c r="C23" s="81">
        <v>161</v>
      </c>
      <c r="D23" s="85">
        <v>1</v>
      </c>
      <c r="E23" s="85"/>
      <c r="F23" s="22">
        <v>0.83</v>
      </c>
      <c r="G23" s="22">
        <v>4.25</v>
      </c>
      <c r="H23" s="22"/>
      <c r="I23" s="22">
        <v>2.2450000000000001</v>
      </c>
      <c r="J23" s="22">
        <v>0.23019999999999999</v>
      </c>
      <c r="K23" s="22">
        <v>0.34399999999999997</v>
      </c>
      <c r="L23" s="22">
        <v>0.154</v>
      </c>
      <c r="M23" s="22">
        <v>2.2000000000000002</v>
      </c>
      <c r="N23" s="22">
        <v>3.0259999999999998</v>
      </c>
      <c r="O23" s="22">
        <v>0.44</v>
      </c>
      <c r="P23" s="87">
        <f t="shared" si="2"/>
        <v>14.719199999999999</v>
      </c>
    </row>
    <row r="24" spans="2:16" s="19" customFormat="1">
      <c r="B24" s="81" t="s">
        <v>107</v>
      </c>
      <c r="C24" s="81">
        <v>163</v>
      </c>
      <c r="D24" s="85"/>
      <c r="E24" s="85"/>
      <c r="F24" s="22"/>
      <c r="G24" s="22">
        <v>0.15</v>
      </c>
      <c r="H24" s="22"/>
      <c r="I24" s="22">
        <v>0.25</v>
      </c>
      <c r="J24" s="22">
        <v>0.16500000000000001</v>
      </c>
      <c r="K24" s="22"/>
      <c r="L24" s="22"/>
      <c r="M24" s="22"/>
      <c r="N24" s="22"/>
      <c r="O24" s="22"/>
      <c r="P24" s="87">
        <f t="shared" si="2"/>
        <v>0.56500000000000006</v>
      </c>
    </row>
    <row r="25" spans="2:16" s="19" customFormat="1">
      <c r="B25" s="81" t="s">
        <v>61</v>
      </c>
      <c r="C25" s="81">
        <v>162</v>
      </c>
      <c r="D25" s="83"/>
      <c r="E25" s="8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87">
        <f t="shared" si="2"/>
        <v>0</v>
      </c>
    </row>
    <row r="26" spans="2:16" s="19" customFormat="1">
      <c r="B26" s="81" t="s">
        <v>61</v>
      </c>
      <c r="C26" s="81">
        <v>117</v>
      </c>
      <c r="D26" s="83"/>
      <c r="E26" s="83"/>
      <c r="F26" s="22"/>
      <c r="G26" s="22"/>
      <c r="H26" s="22"/>
      <c r="I26" s="22"/>
      <c r="J26" s="22"/>
      <c r="K26" s="22"/>
      <c r="L26" s="22">
        <v>0.63</v>
      </c>
      <c r="M26" s="22"/>
      <c r="N26" s="22"/>
      <c r="O26" s="22"/>
      <c r="P26" s="87">
        <f t="shared" si="1"/>
        <v>0.63</v>
      </c>
    </row>
    <row r="27" spans="2:16" s="19" customFormat="1">
      <c r="B27" s="81" t="s">
        <v>61</v>
      </c>
      <c r="C27" s="81">
        <v>121</v>
      </c>
      <c r="D27" s="83"/>
      <c r="E27" s="8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87">
        <f t="shared" si="1"/>
        <v>0</v>
      </c>
    </row>
    <row r="28" spans="2:16" s="19" customFormat="1">
      <c r="B28" s="81" t="s">
        <v>32</v>
      </c>
      <c r="C28" s="81">
        <v>118</v>
      </c>
      <c r="D28" s="83"/>
      <c r="E28" s="8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87">
        <f t="shared" si="1"/>
        <v>0</v>
      </c>
    </row>
    <row r="29" spans="2:16" s="19" customFormat="1">
      <c r="B29" s="81" t="s">
        <v>32</v>
      </c>
      <c r="C29" s="81">
        <v>119</v>
      </c>
      <c r="D29" s="83"/>
      <c r="E29" s="8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87">
        <f t="shared" si="1"/>
        <v>0</v>
      </c>
    </row>
    <row r="30" spans="2:16" s="19" customFormat="1">
      <c r="B30" s="81" t="s">
        <v>32</v>
      </c>
      <c r="C30" s="81">
        <v>123</v>
      </c>
      <c r="D30" s="83"/>
      <c r="E30" s="8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87">
        <f t="shared" si="1"/>
        <v>0</v>
      </c>
    </row>
    <row r="31" spans="2:16" s="19" customFormat="1">
      <c r="B31" s="81" t="s">
        <v>108</v>
      </c>
      <c r="C31" s="81">
        <v>120</v>
      </c>
      <c r="D31" s="83"/>
      <c r="E31" s="8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87">
        <f t="shared" si="1"/>
        <v>0</v>
      </c>
    </row>
    <row r="32" spans="2:16" s="19" customFormat="1">
      <c r="B32" s="81" t="s">
        <v>108</v>
      </c>
      <c r="C32" s="81">
        <v>124</v>
      </c>
      <c r="D32" s="83"/>
      <c r="E32" s="8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87">
        <f>SUM(D32:O32)</f>
        <v>0</v>
      </c>
    </row>
    <row r="33" spans="2:16">
      <c r="B33" s="134" t="s">
        <v>69</v>
      </c>
      <c r="C33" s="135"/>
      <c r="D33" s="86">
        <f t="shared" ref="D33:I33" si="3">SUM(D6:D32)</f>
        <v>3952.3473999999997</v>
      </c>
      <c r="E33" s="86">
        <f t="shared" si="3"/>
        <v>6664.9434999999994</v>
      </c>
      <c r="F33" s="86">
        <f t="shared" si="3"/>
        <v>9932.0974999999999</v>
      </c>
      <c r="G33" s="86">
        <f t="shared" si="3"/>
        <v>11812.8125</v>
      </c>
      <c r="H33" s="86">
        <f t="shared" si="3"/>
        <v>10356.032999999999</v>
      </c>
      <c r="I33" s="86">
        <f t="shared" si="3"/>
        <v>7692.2498999999998</v>
      </c>
      <c r="J33" s="86">
        <f t="shared" ref="J33:O33" si="4">SUM(J6:J32)</f>
        <v>2717.1493</v>
      </c>
      <c r="K33" s="86">
        <f t="shared" si="4"/>
        <v>474.1696</v>
      </c>
      <c r="L33" s="86">
        <f>SUM(L6:L32)</f>
        <v>20.843</v>
      </c>
      <c r="M33" s="86">
        <f t="shared" si="4"/>
        <v>273.49490000000003</v>
      </c>
      <c r="N33" s="86">
        <f t="shared" si="4"/>
        <v>168.1782</v>
      </c>
      <c r="O33" s="86">
        <f t="shared" si="4"/>
        <v>567.49590000000001</v>
      </c>
      <c r="P33" s="86">
        <f>SUM(D33:O33)</f>
        <v>54631.814700000003</v>
      </c>
    </row>
    <row r="40" spans="2:16">
      <c r="H40" s="68"/>
    </row>
  </sheetData>
  <mergeCells count="5">
    <mergeCell ref="B1:P3"/>
    <mergeCell ref="B4:B5"/>
    <mergeCell ref="D4:P4"/>
    <mergeCell ref="C4:C5"/>
    <mergeCell ref="B33:C33"/>
  </mergeCells>
  <conditionalFormatting sqref="P6:P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{8C16CDA8-ADA5-487B-9F1F-0FDB918136D1}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P6:P32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16CDA8-ADA5-487B-9F1F-0FDB918136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P6:P32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F1" workbookViewId="0">
      <selection activeCell="P3" sqref="P3"/>
    </sheetView>
  </sheetViews>
  <sheetFormatPr baseColWidth="10" defaultColWidth="11.42578125" defaultRowHeight="15"/>
  <cols>
    <col min="1" max="1" width="11.5703125" style="19" customWidth="1"/>
    <col min="2" max="2" width="5.7109375" style="19" customWidth="1"/>
    <col min="3" max="3" width="6.42578125" style="19" bestFit="1" customWidth="1"/>
    <col min="4" max="4" width="12.85546875" style="19" customWidth="1"/>
    <col min="5" max="5" width="21.85546875" style="19" customWidth="1"/>
    <col min="6" max="6" width="18.5703125" style="19" customWidth="1"/>
    <col min="7" max="7" width="13.85546875" style="19" customWidth="1"/>
    <col min="8" max="8" width="13.28515625" style="19" customWidth="1"/>
    <col min="9" max="9" width="24.28515625" style="19" customWidth="1"/>
    <col min="10" max="10" width="15.85546875" style="19" customWidth="1"/>
    <col min="11" max="11" width="15.42578125" style="19" customWidth="1"/>
    <col min="12" max="12" width="14" style="19" customWidth="1"/>
    <col min="13" max="13" width="18.42578125" style="19" customWidth="1"/>
    <col min="14" max="14" width="10.28515625" style="42" customWidth="1"/>
    <col min="15" max="15" width="10.42578125" style="19" bestFit="1" customWidth="1"/>
    <col min="16" max="16384" width="11.42578125" style="19"/>
  </cols>
  <sheetData>
    <row r="1" spans="1:17" ht="15.75">
      <c r="A1" s="34" t="s">
        <v>70</v>
      </c>
      <c r="B1" s="34" t="s">
        <v>71</v>
      </c>
      <c r="C1" s="34" t="s">
        <v>72</v>
      </c>
      <c r="D1" s="35" t="s">
        <v>73</v>
      </c>
      <c r="E1" s="34" t="s">
        <v>74</v>
      </c>
      <c r="F1" s="34" t="s">
        <v>75</v>
      </c>
      <c r="G1" s="34" t="s">
        <v>76</v>
      </c>
      <c r="H1" s="34" t="s">
        <v>77</v>
      </c>
      <c r="I1" s="34" t="s">
        <v>78</v>
      </c>
      <c r="J1" s="34" t="s">
        <v>79</v>
      </c>
      <c r="K1" s="34" t="s">
        <v>97</v>
      </c>
      <c r="L1" s="34" t="s">
        <v>80</v>
      </c>
      <c r="M1" s="36" t="s">
        <v>81</v>
      </c>
      <c r="N1" s="37" t="s">
        <v>82</v>
      </c>
      <c r="O1" s="38" t="s">
        <v>83</v>
      </c>
      <c r="P1" s="38" t="s">
        <v>91</v>
      </c>
      <c r="Q1" s="38" t="s">
        <v>92</v>
      </c>
    </row>
    <row r="2" spans="1:17" ht="15.75">
      <c r="A2" s="39" t="s">
        <v>84</v>
      </c>
      <c r="B2" s="40" t="s">
        <v>85</v>
      </c>
      <c r="C2" s="39" t="s">
        <v>86</v>
      </c>
      <c r="D2" s="40" t="s">
        <v>94</v>
      </c>
      <c r="E2" s="40" t="s">
        <v>93</v>
      </c>
      <c r="F2" s="40" t="s">
        <v>87</v>
      </c>
      <c r="G2" s="40" t="s">
        <v>88</v>
      </c>
      <c r="H2" s="40">
        <f>+'Resumen_Cuota Global_Jibia '!F11</f>
        <v>195000</v>
      </c>
      <c r="I2" s="40">
        <v>0</v>
      </c>
      <c r="J2" s="40">
        <f>+'Resumen_Cuota Global_Jibia '!G11</f>
        <v>195000</v>
      </c>
      <c r="K2" s="40">
        <f>+'Resumen_Cuota Global_Jibia '!H11</f>
        <v>54634.6967</v>
      </c>
      <c r="L2" s="40">
        <f>+'Resumen_Cuota Global_Jibia '!I11</f>
        <v>140365.3033</v>
      </c>
      <c r="M2" s="67">
        <f>+'Resumen_Cuota Global_Jibia '!J11</f>
        <v>0.28017793179487177</v>
      </c>
      <c r="N2" s="40" t="str">
        <f>+'Resumen_Cuota Global_Jibia '!K11</f>
        <v>-</v>
      </c>
      <c r="O2" s="41">
        <f>+'Resumen_Cuota Global_Jibia '!C$7</f>
        <v>44587</v>
      </c>
      <c r="P2" s="62">
        <v>2021</v>
      </c>
      <c r="Q2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Resumen_Cuota Global_Jibia </vt:lpstr>
      <vt:lpstr>Industrial</vt:lpstr>
      <vt:lpstr>Artesanal</vt:lpstr>
      <vt:lpstr>Página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dcterms:created xsi:type="dcterms:W3CDTF">2017-01-09T11:10:59Z</dcterms:created>
  <dcterms:modified xsi:type="dcterms:W3CDTF">2022-01-26T20:09:23Z</dcterms:modified>
</cp:coreProperties>
</file>