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cea\Desktop\2022 controles\"/>
    </mc:Choice>
  </mc:AlternateContent>
  <bookViews>
    <workbookView xWindow="-105" yWindow="-105" windowWidth="23250" windowHeight="12450" tabRatio="822"/>
  </bookViews>
  <sheets>
    <sheet name="Resumen_Cuota Global_Jibia " sheetId="1" r:id="rId1"/>
    <sheet name="Artesanal" sheetId="5" r:id="rId2"/>
    <sheet name="Industrial" sheetId="3" r:id="rId3"/>
    <sheet name="Página web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3" l="1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26" i="3"/>
  <c r="P44" i="3" l="1"/>
  <c r="P9" i="5"/>
  <c r="H39" i="5" l="1"/>
  <c r="P24" i="5" l="1"/>
  <c r="P15" i="5" l="1"/>
  <c r="G39" i="5" l="1"/>
  <c r="D39" i="5"/>
  <c r="K39" i="5"/>
  <c r="E39" i="5"/>
  <c r="F39" i="5"/>
  <c r="I39" i="5"/>
  <c r="J39" i="5"/>
  <c r="L39" i="5"/>
  <c r="M39" i="5"/>
  <c r="N39" i="5"/>
  <c r="O39" i="5"/>
  <c r="P39" i="5" l="1"/>
  <c r="P25" i="5"/>
  <c r="E44" i="3" l="1"/>
  <c r="F44" i="3"/>
  <c r="G44" i="3"/>
  <c r="H44" i="3"/>
  <c r="I44" i="3"/>
  <c r="J44" i="3"/>
  <c r="K44" i="3"/>
  <c r="L44" i="3"/>
  <c r="M44" i="3"/>
  <c r="N44" i="3"/>
  <c r="O44" i="3"/>
  <c r="D44" i="3"/>
  <c r="P10" i="3" l="1"/>
  <c r="P21" i="5"/>
  <c r="P19" i="5"/>
  <c r="P31" i="5" l="1"/>
  <c r="P30" i="5"/>
  <c r="P29" i="5"/>
  <c r="P28" i="5"/>
  <c r="P27" i="5"/>
  <c r="P26" i="5"/>
  <c r="P23" i="5"/>
  <c r="P18" i="5"/>
  <c r="P17" i="5"/>
  <c r="P14" i="5"/>
  <c r="P12" i="5"/>
  <c r="P11" i="5"/>
  <c r="P10" i="5"/>
  <c r="P8" i="5"/>
  <c r="P7" i="5"/>
  <c r="P6" i="5"/>
  <c r="P38" i="5"/>
  <c r="P13" i="5"/>
  <c r="P16" i="5"/>
  <c r="P22" i="5"/>
  <c r="P32" i="5"/>
  <c r="P33" i="5"/>
  <c r="P34" i="5"/>
  <c r="P35" i="5"/>
  <c r="P36" i="5"/>
  <c r="P37" i="5"/>
  <c r="F15" i="1" l="1"/>
  <c r="P5" i="3"/>
  <c r="P6" i="3"/>
  <c r="P7" i="3"/>
  <c r="P8" i="3"/>
  <c r="P9" i="3"/>
  <c r="P12" i="3"/>
  <c r="P13" i="3"/>
  <c r="P14" i="3"/>
  <c r="P15" i="3"/>
  <c r="P16" i="3"/>
  <c r="P17" i="3"/>
  <c r="P18" i="3"/>
  <c r="P19" i="3"/>
  <c r="P11" i="3"/>
  <c r="N20" i="3"/>
  <c r="O20" i="3"/>
  <c r="H13" i="1" l="1"/>
  <c r="P20" i="3"/>
  <c r="M20" i="3"/>
  <c r="L20" i="3"/>
  <c r="K20" i="3"/>
  <c r="J20" i="3"/>
  <c r="I20" i="3"/>
  <c r="H20" i="3"/>
  <c r="G20" i="3"/>
  <c r="F20" i="3"/>
  <c r="E20" i="3"/>
  <c r="D20" i="3"/>
  <c r="G12" i="1" l="1"/>
  <c r="I12" i="1" l="1"/>
  <c r="J12" i="1"/>
  <c r="N2" i="6"/>
  <c r="H2" i="6"/>
  <c r="H11" i="1" l="1"/>
  <c r="H15" i="1" s="1"/>
  <c r="O2" i="6"/>
  <c r="K2" i="6" l="1"/>
  <c r="G59" i="3"/>
  <c r="F59" i="3"/>
  <c r="P57" i="3"/>
  <c r="P59" i="3" s="1"/>
  <c r="J59" i="3"/>
  <c r="I59" i="3"/>
  <c r="H59" i="3"/>
  <c r="D59" i="3"/>
  <c r="G14" i="1" l="1"/>
  <c r="J14" i="1" s="1"/>
  <c r="I14" i="1" s="1"/>
  <c r="G13" i="1"/>
  <c r="J13" i="1" s="1"/>
  <c r="G11" i="1"/>
  <c r="G15" i="1" l="1"/>
  <c r="I11" i="1"/>
  <c r="L2" i="6" s="1"/>
  <c r="J11" i="1"/>
  <c r="M2" i="6" s="1"/>
  <c r="I13" i="1"/>
  <c r="J2" i="6"/>
  <c r="J15" i="1" l="1"/>
  <c r="I15" i="1"/>
</calcChain>
</file>

<file path=xl/sharedStrings.xml><?xml version="1.0" encoding="utf-8"?>
<sst xmlns="http://schemas.openxmlformats.org/spreadsheetml/2006/main" count="203" uniqueCount="104">
  <si>
    <t>Investigación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</si>
  <si>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</si>
  <si>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</si>
  <si>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</si>
  <si>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</si>
  <si>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</si>
  <si>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</si>
  <si>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</si>
  <si>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</si>
  <si>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</si>
  <si>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</si>
  <si>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</si>
  <si>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</si>
  <si>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CONSUMO %</t>
  </si>
  <si>
    <t>-</t>
  </si>
  <si>
    <t>Zona de Operación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</si>
  <si>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</si>
  <si>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</si>
  <si>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</si>
  <si>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</si>
  <si>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</si>
  <si>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</si>
  <si>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</si>
  <si>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</si>
  <si>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</si>
  <si>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</si>
  <si>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</si>
  <si>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</si>
  <si>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</si>
  <si>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</si>
  <si>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</si>
  <si>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</si>
  <si>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</si>
  <si>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</si>
  <si>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</si>
  <si>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</si>
  <si>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</si>
  <si>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</si>
  <si>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</si>
  <si>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</si>
  <si>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</si>
  <si>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</si>
  <si>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</si>
  <si>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</si>
  <si>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</si>
  <si>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</si>
  <si>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</si>
  <si>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</si>
  <si>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</si>
  <si>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</si>
  <si>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</si>
  <si>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</si>
  <si>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Región captura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</si>
  <si>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</si>
  <si>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</si>
  <si>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</si>
  <si>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</si>
  <si>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</si>
  <si>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</si>
  <si>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</si>
  <si>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</si>
  <si>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</si>
  <si>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</si>
  <si>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</si>
  <si>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</si>
  <si>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</si>
  <si>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</si>
  <si>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</si>
  <si>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JIBIA XV-XII</t>
  </si>
  <si>
    <t>JIBIA</t>
  </si>
  <si>
    <t>XV-XII</t>
  </si>
  <si>
    <t>ENERO</t>
  </si>
  <si>
    <t>DICIEMBRE</t>
  </si>
  <si>
    <t>Información preliminar</t>
  </si>
  <si>
    <t>Diciembre</t>
  </si>
  <si>
    <t>año</t>
  </si>
  <si>
    <t>comentario</t>
  </si>
  <si>
    <t>OBJETIVO</t>
  </si>
  <si>
    <t>GLOBAL</t>
  </si>
  <si>
    <t>FA Artesanal</t>
  </si>
  <si>
    <t>FA Industrial</t>
  </si>
  <si>
    <t>captura</t>
  </si>
  <si>
    <t>Captura Jibia Artesanal Autorizada XV-XII mensual (toneladas)</t>
  </si>
  <si>
    <t>Captura Jibia Industrial XV-XII mensual Fauna acompañante (toneladas)</t>
  </si>
  <si>
    <t>Captura Jibia Industrial XV-XII mensual Autorizada  (toneladas)</t>
  </si>
  <si>
    <t>XV</t>
  </si>
  <si>
    <t>I</t>
  </si>
  <si>
    <t>III</t>
  </si>
  <si>
    <t>IV</t>
  </si>
  <si>
    <t>IX</t>
  </si>
  <si>
    <t>XIV</t>
  </si>
  <si>
    <t>XII</t>
  </si>
  <si>
    <t>Región Operación</t>
  </si>
  <si>
    <t>Región Desembarques</t>
  </si>
  <si>
    <t xml:space="preserve">Control Cuota Anual de Captura para la pesquería Jibia XV-XII, AÑO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</si>
  <si>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DE PESQUERIA</t>
  </si>
  <si>
    <t>FRACCIONAMIENTO</t>
  </si>
  <si>
    <t>PERIODO</t>
  </si>
  <si>
    <t>CUOTA ASIGNADA (TON)</t>
  </si>
  <si>
    <t>CUOTA EFECTIVA (TON)</t>
  </si>
  <si>
    <t>CAPTURA (TON)</t>
  </si>
  <si>
    <t>SALDO (TON)</t>
  </si>
  <si>
    <t>FECHA CIERRE</t>
  </si>
  <si>
    <t>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</si>
</sst>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yyyy/mm/dd;@"/>
    <numFmt numFmtId="169" formatCode="dd/mm/yyyy;@"/>
    <numFmt numFmtId="170" formatCode="0.000%"/>
    <numFmt numFmtId="171" formatCode="[$-F800]dddd\,\ mmmm\ dd\,\ yy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50" fillId="0" borderId="0"/>
    <xf numFmtId="0" fontId="48" fillId="0" borderId="0"/>
    <xf numFmtId="0" fontId="48" fillId="0" borderId="0"/>
    <xf numFmtId="0" fontId="52" fillId="0" borderId="0"/>
    <xf numFmtId="165" fontId="1" fillId="0" borderId="0" applyFont="0" applyFill="0" applyBorder="0" applyAlignment="0" applyProtection="0"/>
  </cellStyleXfs>
  <cellXfs count="102">
    <xf numFmtId="0" fontId="0" fillId="0" borderId="0" xfId="0"/>
    <xf numFmtId="0" fontId="0" fillId="56" borderId="0" xfId="0" applyFill="1"/>
    <xf numFmtId="0" fontId="4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8" fillId="0" borderId="10" xfId="42112" applyFont="1" applyBorder="1" applyAlignment="1">
      <alignment horizontal="right" wrapText="1"/>
    </xf>
    <xf numFmtId="0" fontId="18" fillId="0" borderId="10" xfId="42113" applyFont="1" applyBorder="1" applyAlignment="1">
      <alignment horizontal="right" wrapText="1"/>
    </xf>
    <xf numFmtId="0" fontId="16" fillId="0" borderId="10" xfId="0" applyFont="1" applyBorder="1"/>
    <xf numFmtId="0" fontId="18" fillId="59" borderId="10" xfId="42113" applyFont="1" applyFill="1" applyBorder="1" applyAlignment="1">
      <alignment horizontal="center"/>
    </xf>
    <xf numFmtId="0" fontId="49" fillId="0" borderId="11" xfId="42114" applyFont="1" applyBorder="1" applyAlignment="1">
      <alignment wrapText="1"/>
    </xf>
    <xf numFmtId="0" fontId="53" fillId="58" borderId="23" xfId="42115" applyFont="1" applyFill="1" applyBorder="1" applyAlignment="1">
      <alignment horizontal="center"/>
    </xf>
    <xf numFmtId="0" fontId="53" fillId="0" borderId="11" xfId="42115" applyFont="1" applyBorder="1" applyAlignment="1">
      <alignment horizontal="right" wrapText="1"/>
    </xf>
    <xf numFmtId="0" fontId="53" fillId="0" borderId="11" xfId="42115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/>
    <xf numFmtId="2" fontId="16" fillId="0" borderId="10" xfId="0" applyNumberFormat="1" applyFont="1" applyBorder="1"/>
    <xf numFmtId="167" fontId="16" fillId="0" borderId="10" xfId="0" applyNumberFormat="1" applyFont="1" applyBorder="1"/>
    <xf numFmtId="0" fontId="19" fillId="57" borderId="10" xfId="42113" applyFont="1" applyFill="1" applyBorder="1" applyAlignment="1">
      <alignment horizontal="center"/>
    </xf>
    <xf numFmtId="0" fontId="16" fillId="60" borderId="10" xfId="0" applyFont="1" applyFill="1" applyBorder="1" applyAlignment="1">
      <alignment horizontal="center" vertical="center"/>
    </xf>
    <xf numFmtId="0" fontId="19" fillId="62" borderId="10" xfId="42112" applyFont="1" applyFill="1" applyBorder="1" applyAlignment="1">
      <alignment horizontal="center"/>
    </xf>
    <xf numFmtId="0" fontId="18" fillId="64" borderId="10" xfId="42112" applyFont="1" applyFill="1" applyBorder="1" applyAlignment="1">
      <alignment horizontal="center" wrapText="1"/>
    </xf>
    <xf numFmtId="0" fontId="18" fillId="64" borderId="20" xfId="42112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9" fontId="54" fillId="0" borderId="10" xfId="42110" applyFont="1" applyBorder="1" applyAlignment="1">
      <alignment horizontal="center"/>
    </xf>
    <xf numFmtId="168" fontId="54" fillId="0" borderId="10" xfId="0" applyNumberFormat="1" applyFont="1" applyBorder="1" applyAlignment="1">
      <alignment horizontal="center"/>
    </xf>
    <xf numFmtId="168" fontId="55" fillId="0" borderId="10" xfId="0" applyNumberFormat="1" applyFont="1" applyBorder="1" applyAlignment="1">
      <alignment horizontal="center"/>
    </xf>
    <xf numFmtId="0" fontId="56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9" fontId="0" fillId="0" borderId="0" xfId="0" applyNumberFormat="1"/>
    <xf numFmtId="0" fontId="17" fillId="0" borderId="0" xfId="0" applyFont="1"/>
    <xf numFmtId="0" fontId="46" fillId="56" borderId="0" xfId="0" applyFont="1" applyFill="1"/>
    <xf numFmtId="0" fontId="4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57" fillId="56" borderId="0" xfId="0" applyFont="1" applyFill="1"/>
    <xf numFmtId="9" fontId="0" fillId="0" borderId="10" xfId="42110" applyFont="1" applyBorder="1" applyAlignment="1">
      <alignment horizontal="center"/>
    </xf>
    <xf numFmtId="9" fontId="0" fillId="0" borderId="0" xfId="42110" applyFont="1"/>
    <xf numFmtId="0" fontId="0" fillId="0" borderId="10" xfId="0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0" xfId="42110" applyNumberFormat="1" applyFont="1" applyBorder="1" applyAlignment="1">
      <alignment horizontal="center"/>
    </xf>
    <xf numFmtId="0" fontId="16" fillId="61" borderId="10" xfId="0" applyFont="1" applyFill="1" applyBorder="1" applyAlignment="1">
      <alignment horizontal="center"/>
    </xf>
    <xf numFmtId="167" fontId="0" fillId="0" borderId="10" xfId="0" applyNumberFormat="1" applyBorder="1"/>
    <xf numFmtId="0" fontId="19" fillId="64" borderId="10" xfId="42112" applyFont="1" applyFill="1" applyBorder="1" applyAlignment="1">
      <alignment horizontal="center" wrapText="1"/>
    </xf>
    <xf numFmtId="0" fontId="19" fillId="64" borderId="20" xfId="42112" applyFont="1" applyFill="1" applyBorder="1" applyAlignment="1">
      <alignment horizontal="center" wrapText="1"/>
    </xf>
    <xf numFmtId="14" fontId="51" fillId="56" borderId="0" xfId="0" applyNumberFormat="1" applyFont="1" applyFill="1" applyAlignment="1">
      <alignment horizontal="center" vertical="center" wrapText="1"/>
    </xf>
    <xf numFmtId="0" fontId="49" fillId="58" borderId="23" xfId="42115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0" fillId="56" borderId="10" xfId="0" applyFill="1" applyBorder="1" applyAlignment="1">
      <alignment horizontal="center" vertical="center"/>
    </xf>
    <xf numFmtId="170" fontId="0" fillId="56" borderId="10" xfId="42110" applyNumberFormat="1" applyFont="1" applyFill="1" applyBorder="1" applyAlignment="1">
      <alignment horizontal="center" vertical="center"/>
    </xf>
    <xf numFmtId="165" fontId="46" fillId="56" borderId="0" xfId="42116" applyFont="1" applyFill="1"/>
    <xf numFmtId="167" fontId="16" fillId="6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59" fillId="65" borderId="30" xfId="0" applyFont="1" applyFill="1" applyBorder="1" applyAlignment="1">
      <alignment vertical="center" wrapText="1"/>
    </xf>
    <xf numFmtId="0" fontId="59" fillId="65" borderId="0" xfId="0" applyFont="1" applyFill="1" applyAlignment="1">
      <alignment vertical="center" wrapText="1"/>
    </xf>
    <xf numFmtId="0" fontId="59" fillId="65" borderId="31" xfId="0" applyFont="1" applyFill="1" applyBorder="1" applyAlignment="1">
      <alignment vertical="center" wrapText="1"/>
    </xf>
    <xf numFmtId="0" fontId="18" fillId="0" borderId="10" xfId="42112" applyFont="1" applyBorder="1" applyAlignment="1">
      <alignment horizontal="center" wrapText="1"/>
    </xf>
    <xf numFmtId="0" fontId="16" fillId="63" borderId="10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16" fillId="60" borderId="10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167" fontId="0" fillId="56" borderId="10" xfId="0" applyNumberFormat="1" applyFill="1" applyBorder="1" applyAlignment="1">
      <alignment horizontal="center" vertical="center"/>
    </xf>
    <xf numFmtId="167" fontId="0" fillId="66" borderId="10" xfId="0" applyNumberFormat="1" applyFill="1" applyBorder="1" applyAlignment="1">
      <alignment horizontal="center" vertical="center"/>
    </xf>
    <xf numFmtId="0" fontId="18" fillId="66" borderId="10" xfId="42112" applyFont="1" applyFill="1" applyBorder="1" applyAlignment="1">
      <alignment horizontal="center" vertical="center" wrapText="1"/>
    </xf>
    <xf numFmtId="0" fontId="0" fillId="66" borderId="10" xfId="0" applyFill="1" applyBorder="1" applyAlignment="1">
      <alignment horizontal="center" vertical="center"/>
    </xf>
    <xf numFmtId="167" fontId="0" fillId="66" borderId="10" xfId="0" applyNumberFormat="1" applyFill="1" applyBorder="1" applyAlignment="1">
      <alignment horizontal="center"/>
    </xf>
    <xf numFmtId="0" fontId="58" fillId="56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71" fontId="61" fillId="65" borderId="26" xfId="0" applyNumberFormat="1" applyFont="1" applyFill="1" applyBorder="1" applyAlignment="1">
      <alignment horizontal="center" vertical="center" wrapText="1"/>
    </xf>
    <xf numFmtId="171" fontId="61" fillId="65" borderId="24" xfId="0" applyNumberFormat="1" applyFont="1" applyFill="1" applyBorder="1" applyAlignment="1">
      <alignment horizontal="center" vertical="center" wrapText="1"/>
    </xf>
    <xf numFmtId="171" fontId="61" fillId="65" borderId="32" xfId="0" applyNumberFormat="1" applyFont="1" applyFill="1" applyBorder="1" applyAlignment="1">
      <alignment horizontal="center" vertical="center" wrapText="1"/>
    </xf>
    <xf numFmtId="0" fontId="59" fillId="65" borderId="27" xfId="0" applyFont="1" applyFill="1" applyBorder="1" applyAlignment="1">
      <alignment horizontal="center" vertical="center" wrapText="1"/>
    </xf>
    <xf numFmtId="0" fontId="59" fillId="65" borderId="28" xfId="0" applyFont="1" applyFill="1" applyBorder="1" applyAlignment="1">
      <alignment horizontal="center" vertical="center" wrapText="1"/>
    </xf>
    <xf numFmtId="0" fontId="59" fillId="65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6" fillId="60" borderId="10" xfId="0" applyFont="1" applyFill="1" applyBorder="1" applyAlignment="1">
      <alignment horizontal="center" vertical="center" wrapText="1"/>
    </xf>
    <xf numFmtId="0" fontId="16" fillId="60" borderId="10" xfId="0" applyFont="1" applyFill="1" applyBorder="1" applyAlignment="1">
      <alignment horizontal="center"/>
    </xf>
    <xf numFmtId="0" fontId="16" fillId="60" borderId="22" xfId="0" applyFont="1" applyFill="1" applyBorder="1" applyAlignment="1">
      <alignment horizontal="center" vertical="center" wrapText="1"/>
    </xf>
    <xf numFmtId="0" fontId="16" fillId="60" borderId="21" xfId="0" applyFont="1" applyFill="1" applyBorder="1" applyAlignment="1">
      <alignment horizontal="center" vertical="center" wrapText="1"/>
    </xf>
    <xf numFmtId="0" fontId="16" fillId="60" borderId="25" xfId="0" applyFont="1" applyFill="1" applyBorder="1" applyAlignment="1">
      <alignment horizontal="center"/>
    </xf>
    <xf numFmtId="0" fontId="16" fillId="60" borderId="20" xfId="0" applyFont="1" applyFill="1" applyBorder="1" applyAlignment="1">
      <alignment horizontal="center"/>
    </xf>
    <xf numFmtId="0" fontId="19" fillId="62" borderId="10" xfId="42112" applyFont="1" applyFill="1" applyBorder="1" applyAlignment="1">
      <alignment horizontal="center" wrapText="1"/>
    </xf>
    <xf numFmtId="0" fontId="19" fillId="62" borderId="10" xfId="42112" applyFont="1" applyFill="1" applyBorder="1" applyAlignment="1">
      <alignment horizontal="center"/>
    </xf>
    <xf numFmtId="0" fontId="16" fillId="63" borderId="25" xfId="0" applyFont="1" applyFill="1" applyBorder="1" applyAlignment="1">
      <alignment horizontal="center"/>
    </xf>
    <xf numFmtId="0" fontId="16" fillId="63" borderId="20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19" fillId="57" borderId="26" xfId="42113" applyFont="1" applyFill="1" applyBorder="1" applyAlignment="1">
      <alignment horizontal="center"/>
    </xf>
    <xf numFmtId="0" fontId="19" fillId="57" borderId="24" xfId="42113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9" fillId="57" borderId="22" xfId="42112" applyFont="1" applyFill="1" applyBorder="1" applyAlignment="1">
      <alignment horizontal="center" wrapText="1"/>
    </xf>
    <xf numFmtId="0" fontId="19" fillId="57" borderId="21" xfId="42112" applyFont="1" applyFill="1" applyBorder="1" applyAlignment="1">
      <alignment horizontal="center" wrapText="1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Bueno" xfId="6" builtinId="26" customBuiltin="1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" xfId="42116" builtinId="3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2"/>
    <cellStyle name="Normal_Hoja3" xfId="42115"/>
    <cellStyle name="Normal_Ind " xfId="42113"/>
    <cellStyle name="Normal_Industrial" xfId="42114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10502</xdr:rowOff>
    </xdr:from>
    <xdr:to>
      <xdr:col>3</xdr:col>
      <xdr:colOff>12247</xdr:colOff>
      <xdr:row>6</xdr:row>
      <xdr:rowOff>119595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582002"/>
          <a:ext cx="1669597" cy="58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0</xdr:row>
      <xdr:rowOff>119063</xdr:rowOff>
    </xdr:from>
    <xdr:to>
      <xdr:col>2</xdr:col>
      <xdr:colOff>666751</xdr:colOff>
      <xdr:row>2</xdr:row>
      <xdr:rowOff>197226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9" y="119063"/>
          <a:ext cx="1309688" cy="45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204107</xdr:rowOff>
    </xdr:from>
    <xdr:to>
      <xdr:col>3</xdr:col>
      <xdr:colOff>68035</xdr:colOff>
      <xdr:row>1</xdr:row>
      <xdr:rowOff>273033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215" y="204107"/>
          <a:ext cx="1904999" cy="66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52"/>
  <sheetViews>
    <sheetView tabSelected="1" zoomScaleNormal="100" workbookViewId="0">
      <selection activeCell="C8" sqref="C8"/>
    </sheetView>
  </sheetViews>
  <sheetFormatPr baseColWidth="10" defaultColWidth="11.42578125" defaultRowHeight="15"/>
  <cols>
    <col min="1" max="1" width="5.28515625" style="1" customWidth="1"/>
    <col min="2" max="2" width="5.7109375" customWidth="1"/>
    <col min="3" max="3" width="24" customWidth="1"/>
    <col min="4" max="4" width="24.140625" customWidth="1"/>
    <col min="5" max="5" width="9.28515625" customWidth="1"/>
    <col min="6" max="6" width="23" customWidth="1"/>
    <col min="7" max="7" width="21.7109375" customWidth="1"/>
    <col min="8" max="8" width="17.140625" customWidth="1"/>
    <col min="9" max="9" width="14.85546875" customWidth="1"/>
    <col min="10" max="10" width="15.85546875" customWidth="1"/>
    <col min="11" max="11" width="15.42578125" customWidth="1"/>
    <col min="12" max="12" width="15.140625" customWidth="1"/>
    <col min="13" max="13" width="12.5703125" customWidth="1"/>
    <col min="14" max="14" width="16.140625" customWidth="1"/>
    <col min="15" max="15" width="15.85546875" customWidth="1"/>
    <col min="25" max="25" width="13.5703125" customWidth="1"/>
  </cols>
  <sheetData>
    <row r="1" spans="2:26" s="1" customFormat="1"/>
    <row r="2" spans="2:26" s="1" customFormat="1"/>
    <row r="3" spans="2:26" s="1" customFormat="1"/>
    <row r="4" spans="2:26" s="1" customFormat="1"/>
    <row r="5" spans="2:26" ht="18.75">
      <c r="B5" s="1"/>
      <c r="C5" s="78" t="s">
        <v>94</v>
      </c>
      <c r="D5" s="79"/>
      <c r="E5" s="79"/>
      <c r="F5" s="79"/>
      <c r="G5" s="79"/>
      <c r="H5" s="79"/>
      <c r="I5" s="79"/>
      <c r="J5" s="79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8.75">
      <c r="B6" s="1"/>
      <c r="C6" s="59"/>
      <c r="D6" s="60"/>
      <c r="E6" s="60"/>
      <c r="F6" s="60"/>
      <c r="G6" s="60"/>
      <c r="H6" s="60"/>
      <c r="I6" s="60"/>
      <c r="J6" s="60"/>
      <c r="K6" s="6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>
      <c r="B7" s="1"/>
      <c r="C7" s="75">
        <v>44926</v>
      </c>
      <c r="D7" s="76"/>
      <c r="E7" s="76"/>
      <c r="F7" s="76"/>
      <c r="G7" s="76"/>
      <c r="H7" s="76"/>
      <c r="I7" s="76"/>
      <c r="J7" s="76"/>
      <c r="K7" s="7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.75">
      <c r="B8" s="1"/>
      <c r="C8" s="46"/>
      <c r="D8" s="46"/>
      <c r="E8" s="46"/>
      <c r="F8" s="46"/>
      <c r="G8" s="46"/>
      <c r="H8" s="46"/>
      <c r="I8" s="46"/>
      <c r="J8" s="46"/>
      <c r="K8" s="4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>
      <c r="B9" s="1"/>
      <c r="C9" s="72" t="s">
        <v>73</v>
      </c>
      <c r="D9" s="72"/>
      <c r="E9" s="72"/>
      <c r="F9" s="72"/>
      <c r="G9" s="72"/>
      <c r="H9" s="72"/>
      <c r="I9" s="72"/>
      <c r="J9" s="72"/>
      <c r="K9" s="7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5.75" customHeight="1">
      <c r="B10" s="1"/>
      <c r="C10" s="48" t="s">
        <v>95</v>
      </c>
      <c r="D10" s="49" t="s">
        <v>96</v>
      </c>
      <c r="E10" s="49" t="s">
        <v>97</v>
      </c>
      <c r="F10" s="49" t="s">
        <v>98</v>
      </c>
      <c r="G10" s="49" t="s">
        <v>99</v>
      </c>
      <c r="H10" s="50" t="s">
        <v>100</v>
      </c>
      <c r="I10" s="49" t="s">
        <v>101</v>
      </c>
      <c r="J10" s="48" t="s">
        <v>13</v>
      </c>
      <c r="K10" s="48" t="s">
        <v>102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6">
      <c r="B11" s="1"/>
      <c r="C11" s="73" t="s">
        <v>68</v>
      </c>
      <c r="D11" s="6" t="s">
        <v>70</v>
      </c>
      <c r="E11" s="55" t="s">
        <v>1</v>
      </c>
      <c r="F11" s="56">
        <v>195000</v>
      </c>
      <c r="G11" s="38">
        <f>F11</f>
        <v>195000</v>
      </c>
      <c r="H11" s="68">
        <f>Artesanal!P39</f>
        <v>97612.227999999988</v>
      </c>
      <c r="I11" s="33">
        <f>+G11-H11</f>
        <v>97387.772000000012</v>
      </c>
      <c r="J11" s="40">
        <f>+H11/G11</f>
        <v>0.50057552820512818</v>
      </c>
      <c r="K11" s="39" t="s">
        <v>14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6">
      <c r="B12" s="1"/>
      <c r="C12" s="73"/>
      <c r="D12" s="6" t="s">
        <v>79</v>
      </c>
      <c r="E12" s="6" t="s">
        <v>1</v>
      </c>
      <c r="F12" s="56">
        <v>2000</v>
      </c>
      <c r="G12" s="38">
        <f>+F12</f>
        <v>2000</v>
      </c>
      <c r="H12" s="68">
        <v>26.907599999999999</v>
      </c>
      <c r="I12" s="33">
        <f>+G12-H12</f>
        <v>1973.0924</v>
      </c>
      <c r="J12" s="40">
        <f t="shared" ref="J12:J13" si="0">+H12/G12</f>
        <v>1.34538E-2</v>
      </c>
      <c r="K12" s="39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6">
      <c r="B13" s="1"/>
      <c r="C13" s="73"/>
      <c r="D13" s="6" t="s">
        <v>80</v>
      </c>
      <c r="E13" s="6" t="s">
        <v>1</v>
      </c>
      <c r="F13" s="57">
        <v>2000</v>
      </c>
      <c r="G13" s="28">
        <f>F13</f>
        <v>2000</v>
      </c>
      <c r="H13" s="68">
        <f>Industrial!P44</f>
        <v>678.57249999999988</v>
      </c>
      <c r="I13" s="2">
        <f t="shared" ref="I13:I14" si="1">G13-H13</f>
        <v>1321.4275000000002</v>
      </c>
      <c r="J13" s="40">
        <f t="shared" si="0"/>
        <v>0.33928624999999996</v>
      </c>
      <c r="K13" s="3" t="s">
        <v>14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6">
      <c r="B14" s="1"/>
      <c r="C14" s="73"/>
      <c r="D14" s="6" t="s">
        <v>0</v>
      </c>
      <c r="E14" s="6" t="s">
        <v>1</v>
      </c>
      <c r="F14" s="57">
        <v>1000</v>
      </c>
      <c r="G14" s="28">
        <f>F14</f>
        <v>1000</v>
      </c>
      <c r="H14" s="66"/>
      <c r="I14" s="2">
        <f t="shared" si="1"/>
        <v>1000</v>
      </c>
      <c r="J14" s="41">
        <f t="shared" ref="J14" si="2">H14/G14</f>
        <v>0</v>
      </c>
      <c r="K14" s="3" t="s">
        <v>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6" s="1" customFormat="1">
      <c r="C15" s="73"/>
      <c r="D15" s="74" t="s">
        <v>48</v>
      </c>
      <c r="E15" s="74"/>
      <c r="F15" s="58">
        <f>SUM(F11:F14)</f>
        <v>200000</v>
      </c>
      <c r="G15" s="38">
        <f>SUM(G11:G14)</f>
        <v>200000</v>
      </c>
      <c r="H15" s="67">
        <f>SUM(H11:H14)</f>
        <v>98317.708099999989</v>
      </c>
      <c r="I15" s="51">
        <f>G15-H15</f>
        <v>101682.29190000001</v>
      </c>
      <c r="J15" s="52">
        <f>H15/G15</f>
        <v>0.49158854049999995</v>
      </c>
      <c r="K15" s="51"/>
    </row>
    <row r="16" spans="2:26" s="1" customForma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s="1" customFormat="1">
      <c r="B17" s="32"/>
      <c r="C17" s="35"/>
      <c r="D17" s="5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s="1" customForma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18" s="1" customForma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2:18" s="1" customForma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18" s="1" customForma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s="1" customForma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2:18" s="1" customForma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1" customForma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18" s="1" customForma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s="1" customForma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2:18" s="1" customForma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18" s="1" customForma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2:18" s="1" customForma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2:18" s="1" customForma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2:18" s="1" customForma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2:18" s="1" customForma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2:18" s="1" customForma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18" s="1" customForma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2:18" s="1" customForma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2:18" s="1" customFormat="1"/>
    <row r="37" spans="2:18" s="1" customFormat="1"/>
    <row r="38" spans="2:18" s="1" customFormat="1"/>
    <row r="39" spans="2:18" s="1" customFormat="1"/>
    <row r="40" spans="2:18" s="1" customFormat="1"/>
    <row r="41" spans="2:18" s="1" customFormat="1"/>
    <row r="42" spans="2:18" s="1" customFormat="1"/>
    <row r="43" spans="2:18" s="1" customFormat="1"/>
    <row r="44" spans="2:18" s="1" customFormat="1"/>
    <row r="45" spans="2:18" s="1" customFormat="1"/>
    <row r="46" spans="2:18" s="1" customFormat="1"/>
    <row r="47" spans="2:18" s="1" customFormat="1"/>
    <row r="48" spans="2:1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</sheetData>
  <mergeCells count="5">
    <mergeCell ref="C9:K9"/>
    <mergeCell ref="C11:C15"/>
    <mergeCell ref="D15:E15"/>
    <mergeCell ref="C7:K7"/>
    <mergeCell ref="C5:K5"/>
  </mergeCells>
  <conditionalFormatting sqref="J11:J14">
    <cfRule type="cellIs" dxfId="1" priority="4" operator="greaterThan">
      <formula>0.8</formula>
    </cfRule>
    <cfRule type="cellIs" dxfId="0" priority="12" operator="greaterThan">
      <formula>0.95</formula>
    </cfRule>
  </conditionalFormatting>
  <conditionalFormatting sqref="J11:J1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{1B863904-9A6C-4E0C-80FE-3BF4D8226896}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863904-9A6C-4E0C-80FE-3BF4D822689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P46"/>
  <sheetViews>
    <sheetView showGridLines="0" zoomScale="80" zoomScaleNormal="80" workbookViewId="0">
      <selection activeCell="L31" sqref="L31"/>
    </sheetView>
  </sheetViews>
  <sheetFormatPr baseColWidth="10" defaultRowHeight="15"/>
  <cols>
    <col min="1" max="1" width="7.28515625" customWidth="1"/>
    <col min="5" max="10" width="11.5703125" customWidth="1"/>
    <col min="16" max="16" width="13.5703125" customWidth="1"/>
  </cols>
  <sheetData>
    <row r="1" spans="2:16">
      <c r="B1" s="81" t="s">
        <v>82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6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2:16" ht="24.7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>
      <c r="B4" s="83" t="s">
        <v>52</v>
      </c>
      <c r="C4" s="85" t="s">
        <v>15</v>
      </c>
      <c r="D4" s="84" t="s">
        <v>17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>
      <c r="B5" s="83"/>
      <c r="C5" s="86"/>
      <c r="D5" s="17" t="s">
        <v>2</v>
      </c>
      <c r="E5" s="17" t="s">
        <v>12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74</v>
      </c>
      <c r="P5" s="17" t="s">
        <v>48</v>
      </c>
    </row>
    <row r="6" spans="2:16">
      <c r="B6" s="42" t="s">
        <v>85</v>
      </c>
      <c r="C6" s="42">
        <v>101</v>
      </c>
      <c r="D6" s="68"/>
      <c r="E6" s="68"/>
      <c r="F6" s="71"/>
      <c r="G6" s="71"/>
      <c r="H6" s="71"/>
      <c r="I6" s="71"/>
      <c r="J6" s="71"/>
      <c r="K6" s="71"/>
      <c r="L6" s="71"/>
      <c r="M6" s="71"/>
      <c r="N6" s="71"/>
      <c r="O6" s="71"/>
      <c r="P6" s="64">
        <f t="shared" ref="P6:P12" si="0">SUM(D6:O6)</f>
        <v>0</v>
      </c>
    </row>
    <row r="7" spans="2:16">
      <c r="B7" s="42" t="s">
        <v>86</v>
      </c>
      <c r="C7" s="42">
        <v>102</v>
      </c>
      <c r="D7" s="68"/>
      <c r="E7" s="68"/>
      <c r="F7" s="71"/>
      <c r="G7" s="71"/>
      <c r="H7" s="71"/>
      <c r="I7" s="71"/>
      <c r="J7" s="71"/>
      <c r="K7" s="71"/>
      <c r="L7" s="71"/>
      <c r="M7" s="71"/>
      <c r="N7" s="71"/>
      <c r="O7" s="71"/>
      <c r="P7" s="64">
        <f t="shared" si="0"/>
        <v>0</v>
      </c>
    </row>
    <row r="8" spans="2:16">
      <c r="B8" s="42" t="s">
        <v>86</v>
      </c>
      <c r="C8" s="42">
        <v>103</v>
      </c>
      <c r="D8" s="68"/>
      <c r="E8" s="68"/>
      <c r="F8" s="71"/>
      <c r="G8" s="71"/>
      <c r="H8" s="71"/>
      <c r="I8" s="71">
        <v>0.71199999999999997</v>
      </c>
      <c r="J8" s="71"/>
      <c r="K8" s="71"/>
      <c r="L8" s="71"/>
      <c r="M8" s="71"/>
      <c r="N8" s="71"/>
      <c r="O8" s="71"/>
      <c r="P8" s="64">
        <f t="shared" si="0"/>
        <v>0.71199999999999997</v>
      </c>
    </row>
    <row r="9" spans="2:16">
      <c r="B9" s="42" t="s">
        <v>86</v>
      </c>
      <c r="C9" s="42">
        <v>105</v>
      </c>
      <c r="D9" s="68"/>
      <c r="E9" s="68"/>
      <c r="F9" s="71"/>
      <c r="G9" s="71"/>
      <c r="H9" s="71"/>
      <c r="I9" s="71"/>
      <c r="J9" s="71"/>
      <c r="K9" s="71"/>
      <c r="L9" s="71"/>
      <c r="M9" s="71"/>
      <c r="N9" s="71"/>
      <c r="O9" s="71"/>
      <c r="P9" s="64">
        <f t="shared" ref="P9" si="1">SUM(D9:O9)</f>
        <v>0</v>
      </c>
    </row>
    <row r="10" spans="2:16">
      <c r="B10" s="42" t="s">
        <v>40</v>
      </c>
      <c r="C10" s="42">
        <v>104</v>
      </c>
      <c r="D10" s="68">
        <v>1.7</v>
      </c>
      <c r="E10" s="68"/>
      <c r="F10" s="71"/>
      <c r="G10" s="71"/>
      <c r="H10" s="71">
        <v>2.65</v>
      </c>
      <c r="I10" s="71"/>
      <c r="J10" s="71"/>
      <c r="K10" s="71"/>
      <c r="L10" s="71"/>
      <c r="M10" s="71"/>
      <c r="N10" s="71"/>
      <c r="O10" s="71"/>
      <c r="P10" s="64">
        <f t="shared" si="0"/>
        <v>4.3499999999999996</v>
      </c>
    </row>
    <row r="11" spans="2:16">
      <c r="B11" s="42" t="s">
        <v>40</v>
      </c>
      <c r="C11" s="42">
        <v>106</v>
      </c>
      <c r="D11" s="68"/>
      <c r="E11" s="68"/>
      <c r="F11" s="71">
        <v>0.05</v>
      </c>
      <c r="G11" s="71"/>
      <c r="H11" s="71"/>
      <c r="I11" s="71"/>
      <c r="J11" s="71"/>
      <c r="K11" s="71"/>
      <c r="L11" s="71"/>
      <c r="M11" s="71">
        <v>0.11</v>
      </c>
      <c r="N11" s="71"/>
      <c r="O11" s="71">
        <v>0.1</v>
      </c>
      <c r="P11" s="64">
        <f t="shared" si="0"/>
        <v>0.26</v>
      </c>
    </row>
    <row r="12" spans="2:16">
      <c r="B12" s="42" t="s">
        <v>87</v>
      </c>
      <c r="C12" s="42">
        <v>107</v>
      </c>
      <c r="D12" s="68"/>
      <c r="E12" s="68"/>
      <c r="F12" s="71">
        <v>3</v>
      </c>
      <c r="G12" s="71">
        <v>0.15</v>
      </c>
      <c r="H12" s="71"/>
      <c r="I12" s="71"/>
      <c r="J12" s="71"/>
      <c r="K12" s="71"/>
      <c r="L12" s="71"/>
      <c r="M12" s="71">
        <v>0.11</v>
      </c>
      <c r="N12" s="71">
        <v>41.811</v>
      </c>
      <c r="O12" s="71">
        <v>4.7869999999999999</v>
      </c>
      <c r="P12" s="64">
        <f t="shared" si="0"/>
        <v>49.857999999999997</v>
      </c>
    </row>
    <row r="13" spans="2:16">
      <c r="B13" s="42" t="s">
        <v>87</v>
      </c>
      <c r="C13" s="42">
        <v>108</v>
      </c>
      <c r="D13" s="68"/>
      <c r="E13" s="68"/>
      <c r="F13" s="71"/>
      <c r="G13" s="71">
        <v>0.1</v>
      </c>
      <c r="H13" s="71">
        <v>0.15</v>
      </c>
      <c r="I13" s="71">
        <v>0.15</v>
      </c>
      <c r="J13" s="71"/>
      <c r="K13" s="71"/>
      <c r="L13" s="71"/>
      <c r="M13" s="71"/>
      <c r="N13" s="71"/>
      <c r="O13" s="71">
        <v>0.1</v>
      </c>
      <c r="P13" s="64">
        <f t="shared" ref="P13:P37" si="2">SUM(D13:O13)</f>
        <v>0.5</v>
      </c>
    </row>
    <row r="14" spans="2:16">
      <c r="B14" s="42" t="s">
        <v>88</v>
      </c>
      <c r="C14" s="42">
        <v>109</v>
      </c>
      <c r="D14" s="68"/>
      <c r="E14" s="68">
        <v>39.813000000000002</v>
      </c>
      <c r="F14" s="71">
        <v>4.0793999999999997</v>
      </c>
      <c r="G14" s="71">
        <v>169.822</v>
      </c>
      <c r="H14" s="71">
        <v>1220.8900000000001</v>
      </c>
      <c r="I14" s="71">
        <v>1134.9780000000001</v>
      </c>
      <c r="J14" s="71">
        <v>2309.4929999999999</v>
      </c>
      <c r="K14" s="71">
        <v>2740.924</v>
      </c>
      <c r="L14" s="71">
        <v>1151.664</v>
      </c>
      <c r="M14" s="71">
        <v>753.65800000000002</v>
      </c>
      <c r="N14" s="71">
        <v>261.50200000000001</v>
      </c>
      <c r="O14" s="71"/>
      <c r="P14" s="64">
        <f>SUM(D14:O14)</f>
        <v>9786.8233999999993</v>
      </c>
    </row>
    <row r="15" spans="2:16">
      <c r="B15" s="42" t="s">
        <v>88</v>
      </c>
      <c r="C15" s="42">
        <v>148</v>
      </c>
      <c r="D15" s="68"/>
      <c r="E15" s="68"/>
      <c r="F15" s="71"/>
      <c r="G15" s="71">
        <v>11.398999999999999</v>
      </c>
      <c r="H15" s="71">
        <v>9.0250000000000004</v>
      </c>
      <c r="I15" s="71"/>
      <c r="J15" s="71">
        <v>1.79</v>
      </c>
      <c r="K15" s="71"/>
      <c r="L15" s="71"/>
      <c r="M15" s="71"/>
      <c r="N15" s="71"/>
      <c r="O15" s="71"/>
      <c r="P15" s="64">
        <f>SUM(D15:O15)</f>
        <v>22.213999999999999</v>
      </c>
    </row>
    <row r="16" spans="2:16">
      <c r="B16" s="42" t="s">
        <v>88</v>
      </c>
      <c r="C16" s="42">
        <v>110</v>
      </c>
      <c r="D16" s="68">
        <v>6.0650000000000004</v>
      </c>
      <c r="E16" s="68">
        <v>16.646999999999998</v>
      </c>
      <c r="F16" s="71">
        <v>33.597999999999999</v>
      </c>
      <c r="G16" s="71">
        <v>36.213000000000001</v>
      </c>
      <c r="H16" s="71">
        <v>70.266000000000005</v>
      </c>
      <c r="I16" s="71">
        <v>708.65499999999997</v>
      </c>
      <c r="J16" s="71">
        <v>259.43700000000001</v>
      </c>
      <c r="K16" s="71">
        <v>325.005</v>
      </c>
      <c r="L16" s="71">
        <v>34.109000000000002</v>
      </c>
      <c r="M16" s="71">
        <v>12.842000000000001</v>
      </c>
      <c r="N16" s="71">
        <v>680.87099999999998</v>
      </c>
      <c r="O16" s="71">
        <v>1.268</v>
      </c>
      <c r="P16" s="64">
        <f t="shared" si="2"/>
        <v>2184.9760000000001</v>
      </c>
    </row>
    <row r="17" spans="2:16">
      <c r="B17" s="42" t="s">
        <v>46</v>
      </c>
      <c r="C17" s="42">
        <v>111</v>
      </c>
      <c r="D17" s="68">
        <v>266.0514</v>
      </c>
      <c r="E17" s="68">
        <v>1608.2706000000001</v>
      </c>
      <c r="F17" s="71">
        <v>1541.8049000000001</v>
      </c>
      <c r="G17" s="71">
        <v>1063.8207</v>
      </c>
      <c r="H17" s="71">
        <v>3813.3701000000001</v>
      </c>
      <c r="I17" s="71">
        <v>4126.3793999999998</v>
      </c>
      <c r="J17" s="71">
        <v>4231.0212000000001</v>
      </c>
      <c r="K17" s="71">
        <v>4991.9885000000004</v>
      </c>
      <c r="L17" s="71">
        <v>2878.0619000000002</v>
      </c>
      <c r="M17" s="71">
        <v>725.87059999999997</v>
      </c>
      <c r="N17" s="71">
        <v>924.23950000000002</v>
      </c>
      <c r="O17" s="71">
        <v>547.71339999999998</v>
      </c>
      <c r="P17" s="64">
        <f>SUM(D17:O17)</f>
        <v>26718.592199999999</v>
      </c>
    </row>
    <row r="18" spans="2:16">
      <c r="B18" s="42" t="s">
        <v>46</v>
      </c>
      <c r="C18" s="42">
        <v>130</v>
      </c>
      <c r="D18" s="68"/>
      <c r="E18" s="68"/>
      <c r="F18" s="71"/>
      <c r="G18" s="71"/>
      <c r="H18" s="71"/>
      <c r="I18" s="71"/>
      <c r="J18" s="71">
        <v>4.3780000000000001</v>
      </c>
      <c r="K18" s="71">
        <v>2.5179</v>
      </c>
      <c r="L18" s="71">
        <v>19.561299999999999</v>
      </c>
      <c r="M18" s="71"/>
      <c r="N18" s="71"/>
      <c r="O18" s="71"/>
      <c r="P18" s="64">
        <f>SUM(D18:O18)</f>
        <v>26.4572</v>
      </c>
    </row>
    <row r="19" spans="2:16">
      <c r="B19" s="42" t="s">
        <v>46</v>
      </c>
      <c r="C19" s="42">
        <v>131</v>
      </c>
      <c r="D19" s="68"/>
      <c r="E19" s="68">
        <v>2.97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64">
        <f>SUM(D19:O19)</f>
        <v>2.97</v>
      </c>
    </row>
    <row r="20" spans="2:16">
      <c r="B20" s="42" t="s">
        <v>46</v>
      </c>
      <c r="C20" s="42">
        <v>133</v>
      </c>
      <c r="D20" s="68"/>
      <c r="E20" s="68"/>
      <c r="F20" s="71"/>
      <c r="G20" s="71"/>
      <c r="H20" s="71"/>
      <c r="I20" s="71"/>
      <c r="J20" s="71"/>
      <c r="K20" s="71"/>
      <c r="L20" s="71"/>
      <c r="M20" s="71"/>
      <c r="N20" s="71">
        <v>0.15</v>
      </c>
      <c r="O20" s="71">
        <v>0.2</v>
      </c>
      <c r="P20" s="64"/>
    </row>
    <row r="21" spans="2:16">
      <c r="B21" s="42" t="s">
        <v>46</v>
      </c>
      <c r="C21" s="42">
        <v>150</v>
      </c>
      <c r="D21" s="68"/>
      <c r="E21" s="68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64">
        <f>SUM(D21:O21)</f>
        <v>0</v>
      </c>
    </row>
    <row r="22" spans="2:16">
      <c r="B22" s="42" t="s">
        <v>50</v>
      </c>
      <c r="C22" s="42">
        <v>112</v>
      </c>
      <c r="D22" s="68">
        <v>0.53</v>
      </c>
      <c r="E22" s="68">
        <v>24.95</v>
      </c>
      <c r="F22" s="71">
        <v>142.42910000000001</v>
      </c>
      <c r="G22" s="71">
        <v>154.5361</v>
      </c>
      <c r="H22" s="71">
        <v>211.3193</v>
      </c>
      <c r="I22" s="71">
        <v>99.742199999999997</v>
      </c>
      <c r="J22" s="71">
        <v>167.92949999999999</v>
      </c>
      <c r="K22" s="71">
        <v>53.471899999999998</v>
      </c>
      <c r="L22" s="71">
        <v>4.5407999999999999</v>
      </c>
      <c r="M22" s="71">
        <v>0.11</v>
      </c>
      <c r="N22" s="71">
        <v>9.4E-2</v>
      </c>
      <c r="O22" s="71">
        <v>0.27500000000000002</v>
      </c>
      <c r="P22" s="64">
        <f t="shared" si="2"/>
        <v>859.92790000000002</v>
      </c>
    </row>
    <row r="23" spans="2:16">
      <c r="B23" s="42" t="s">
        <v>47</v>
      </c>
      <c r="C23" s="42">
        <v>113</v>
      </c>
      <c r="D23" s="68">
        <v>553.08410000000003</v>
      </c>
      <c r="E23" s="68">
        <v>2080.692</v>
      </c>
      <c r="F23" s="71">
        <v>1637.5740000000001</v>
      </c>
      <c r="G23" s="71">
        <v>1702.3989999999999</v>
      </c>
      <c r="H23" s="71">
        <v>4718.7929000000004</v>
      </c>
      <c r="I23" s="71">
        <v>2877.19</v>
      </c>
      <c r="J23" s="71">
        <v>3993.2820000000002</v>
      </c>
      <c r="K23" s="71">
        <v>2731.4589999999998</v>
      </c>
      <c r="L23" s="71">
        <v>1022.8531</v>
      </c>
      <c r="M23" s="71">
        <v>60.654000000000003</v>
      </c>
      <c r="N23" s="71">
        <v>0.93200000000000005</v>
      </c>
      <c r="O23" s="71">
        <v>29.8642</v>
      </c>
      <c r="P23" s="64">
        <f t="shared" ref="P23:P31" si="3">SUM(D23:O23)</f>
        <v>21408.776299999998</v>
      </c>
    </row>
    <row r="24" spans="2:16">
      <c r="B24" s="42" t="s">
        <v>47</v>
      </c>
      <c r="C24" s="42">
        <v>152</v>
      </c>
      <c r="D24" s="68"/>
      <c r="E24" s="68"/>
      <c r="F24" s="71"/>
      <c r="G24" s="71"/>
      <c r="H24" s="71">
        <v>3.6840000000000002</v>
      </c>
      <c r="I24" s="71"/>
      <c r="J24" s="71"/>
      <c r="K24" s="71"/>
      <c r="L24" s="71"/>
      <c r="M24" s="71"/>
      <c r="N24" s="71"/>
      <c r="O24" s="71"/>
      <c r="P24" s="64">
        <f t="shared" si="3"/>
        <v>3.6840000000000002</v>
      </c>
    </row>
    <row r="25" spans="2:16">
      <c r="B25" s="42" t="s">
        <v>103</v>
      </c>
      <c r="C25" s="42">
        <v>165</v>
      </c>
      <c r="D25" s="68"/>
      <c r="E25" s="68"/>
      <c r="F25" s="71"/>
      <c r="G25" s="71">
        <v>4.5999999999999996</v>
      </c>
      <c r="H25" s="71"/>
      <c r="I25" s="71"/>
      <c r="J25" s="71"/>
      <c r="K25" s="71"/>
      <c r="L25" s="71"/>
      <c r="M25" s="71"/>
      <c r="N25" s="71"/>
      <c r="O25" s="71"/>
      <c r="P25" s="64">
        <f t="shared" si="3"/>
        <v>4.5999999999999996</v>
      </c>
    </row>
    <row r="26" spans="2:16">
      <c r="B26" s="42" t="s">
        <v>44</v>
      </c>
      <c r="C26" s="42">
        <v>114</v>
      </c>
      <c r="D26" s="68">
        <v>7.4260999999999999</v>
      </c>
      <c r="E26" s="68">
        <v>266.76220000000001</v>
      </c>
      <c r="F26" s="71">
        <v>4506.9074000000001</v>
      </c>
      <c r="G26" s="71">
        <v>7027.9785000000002</v>
      </c>
      <c r="H26" s="71">
        <v>4577.3218999999999</v>
      </c>
      <c r="I26" s="71">
        <v>10704.9925</v>
      </c>
      <c r="J26" s="71">
        <v>4752.8425999999999</v>
      </c>
      <c r="K26" s="71">
        <v>4371.2349999999997</v>
      </c>
      <c r="L26" s="71">
        <v>144.08000000000001</v>
      </c>
      <c r="M26" s="71">
        <v>3.411</v>
      </c>
      <c r="N26" s="71">
        <v>26.643000000000001</v>
      </c>
      <c r="O26" s="71">
        <v>29.863800000000001</v>
      </c>
      <c r="P26" s="64">
        <f t="shared" si="3"/>
        <v>36419.463999999993</v>
      </c>
    </row>
    <row r="27" spans="2:16">
      <c r="B27" s="42" t="s">
        <v>44</v>
      </c>
      <c r="C27" s="42">
        <v>153</v>
      </c>
      <c r="D27" s="68"/>
      <c r="E27" s="68"/>
      <c r="F27" s="71">
        <v>16.059000000000001</v>
      </c>
      <c r="G27" s="71">
        <v>17.521999999999998</v>
      </c>
      <c r="H27" s="71">
        <v>1.9710000000000001</v>
      </c>
      <c r="I27" s="71">
        <v>46.69</v>
      </c>
      <c r="J27" s="71">
        <v>6.194</v>
      </c>
      <c r="K27" s="71">
        <v>18.613</v>
      </c>
      <c r="L27" s="71"/>
      <c r="M27" s="71"/>
      <c r="N27" s="71"/>
      <c r="O27" s="71"/>
      <c r="P27" s="64">
        <f t="shared" si="3"/>
        <v>107.04900000000001</v>
      </c>
    </row>
    <row r="28" spans="2:16">
      <c r="B28" s="42" t="s">
        <v>89</v>
      </c>
      <c r="C28" s="42">
        <v>115</v>
      </c>
      <c r="D28" s="68">
        <v>7.0000000000000007E-2</v>
      </c>
      <c r="E28" s="68">
        <v>3.7679999999999998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64">
        <f t="shared" si="3"/>
        <v>3.8379999999999996</v>
      </c>
    </row>
    <row r="29" spans="2:16">
      <c r="B29" s="42" t="s">
        <v>90</v>
      </c>
      <c r="C29" s="42">
        <v>161</v>
      </c>
      <c r="D29" s="68"/>
      <c r="E29" s="68"/>
      <c r="F29" s="71"/>
      <c r="G29" s="71"/>
      <c r="H29" s="71"/>
      <c r="I29" s="71"/>
      <c r="J29" s="71">
        <v>0.85</v>
      </c>
      <c r="K29" s="71"/>
      <c r="L29" s="71"/>
      <c r="M29" s="71"/>
      <c r="N29" s="71"/>
      <c r="O29" s="71">
        <v>0.01</v>
      </c>
      <c r="P29" s="64">
        <f t="shared" si="3"/>
        <v>0.86</v>
      </c>
    </row>
    <row r="30" spans="2:16">
      <c r="B30" s="42" t="s">
        <v>90</v>
      </c>
      <c r="C30" s="42">
        <v>163</v>
      </c>
      <c r="D30" s="68"/>
      <c r="E30" s="68"/>
      <c r="F30" s="71"/>
      <c r="G30" s="71">
        <v>5.0000000000000001E-3</v>
      </c>
      <c r="H30" s="71">
        <v>1.5589999999999999</v>
      </c>
      <c r="I30" s="71"/>
      <c r="J30" s="71"/>
      <c r="K30" s="71"/>
      <c r="L30" s="71"/>
      <c r="M30" s="71"/>
      <c r="N30" s="71"/>
      <c r="O30" s="71"/>
      <c r="P30" s="64">
        <f t="shared" si="3"/>
        <v>1.5639999999999998</v>
      </c>
    </row>
    <row r="31" spans="2:16">
      <c r="B31" s="42" t="s">
        <v>45</v>
      </c>
      <c r="C31" s="42">
        <v>162</v>
      </c>
      <c r="D31" s="68"/>
      <c r="E31" s="68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64">
        <f t="shared" si="3"/>
        <v>0</v>
      </c>
    </row>
    <row r="32" spans="2:16">
      <c r="B32" s="42" t="s">
        <v>45</v>
      </c>
      <c r="C32" s="42">
        <v>117</v>
      </c>
      <c r="D32" s="68"/>
      <c r="E32" s="68"/>
      <c r="F32" s="71">
        <v>4.4020000000000001</v>
      </c>
      <c r="G32" s="71"/>
      <c r="H32" s="71"/>
      <c r="I32" s="71"/>
      <c r="J32" s="71"/>
      <c r="K32" s="71"/>
      <c r="L32" s="71"/>
      <c r="M32" s="71"/>
      <c r="N32" s="71"/>
      <c r="O32" s="71"/>
      <c r="P32" s="64">
        <f t="shared" si="2"/>
        <v>4.4020000000000001</v>
      </c>
    </row>
    <row r="33" spans="2:16">
      <c r="B33" s="42" t="s">
        <v>45</v>
      </c>
      <c r="C33" s="42">
        <v>121</v>
      </c>
      <c r="D33" s="68"/>
      <c r="E33" s="68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64">
        <f t="shared" si="2"/>
        <v>0</v>
      </c>
    </row>
    <row r="34" spans="2:16">
      <c r="B34" s="42" t="s">
        <v>16</v>
      </c>
      <c r="C34" s="42">
        <v>118</v>
      </c>
      <c r="D34" s="68"/>
      <c r="E34" s="68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64">
        <f t="shared" si="2"/>
        <v>0</v>
      </c>
    </row>
    <row r="35" spans="2:16">
      <c r="B35" s="42" t="s">
        <v>16</v>
      </c>
      <c r="C35" s="42">
        <v>119</v>
      </c>
      <c r="D35" s="68"/>
      <c r="E35" s="68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64">
        <f t="shared" si="2"/>
        <v>0</v>
      </c>
    </row>
    <row r="36" spans="2:16">
      <c r="B36" s="42" t="s">
        <v>16</v>
      </c>
      <c r="C36" s="42">
        <v>123</v>
      </c>
      <c r="D36" s="68"/>
      <c r="E36" s="68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64">
        <f t="shared" si="2"/>
        <v>0</v>
      </c>
    </row>
    <row r="37" spans="2:16">
      <c r="B37" s="42" t="s">
        <v>91</v>
      </c>
      <c r="C37" s="42">
        <v>120</v>
      </c>
      <c r="D37" s="68"/>
      <c r="E37" s="6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64">
        <f t="shared" si="2"/>
        <v>0</v>
      </c>
    </row>
    <row r="38" spans="2:16">
      <c r="B38" s="42" t="s">
        <v>91</v>
      </c>
      <c r="C38" s="42">
        <v>124</v>
      </c>
      <c r="D38" s="68"/>
      <c r="E38" s="68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64">
        <f>SUM(D38:O38)</f>
        <v>0</v>
      </c>
    </row>
    <row r="39" spans="2:16">
      <c r="B39" s="87" t="s">
        <v>53</v>
      </c>
      <c r="C39" s="88"/>
      <c r="D39" s="65">
        <f t="shared" ref="D39:O39" si="4">SUM(D6:D38)</f>
        <v>834.92660000000001</v>
      </c>
      <c r="E39" s="65">
        <f t="shared" si="4"/>
        <v>4043.8728000000001</v>
      </c>
      <c r="F39" s="65">
        <f t="shared" si="4"/>
        <v>7889.903800000001</v>
      </c>
      <c r="G39" s="65">
        <f t="shared" si="4"/>
        <v>10188.5453</v>
      </c>
      <c r="H39" s="65">
        <f>SUM(H6:H38)</f>
        <v>14630.999199999998</v>
      </c>
      <c r="I39" s="65">
        <f t="shared" si="4"/>
        <v>19699.489099999999</v>
      </c>
      <c r="J39" s="65">
        <f t="shared" si="4"/>
        <v>15727.2173</v>
      </c>
      <c r="K39" s="65">
        <f t="shared" si="4"/>
        <v>15235.214299999998</v>
      </c>
      <c r="L39" s="65">
        <f t="shared" si="4"/>
        <v>5254.8701000000001</v>
      </c>
      <c r="M39" s="65">
        <f t="shared" si="4"/>
        <v>1556.7655999999999</v>
      </c>
      <c r="N39" s="65">
        <f t="shared" si="4"/>
        <v>1936.2425000000001</v>
      </c>
      <c r="O39" s="65">
        <f t="shared" si="4"/>
        <v>614.18139999999994</v>
      </c>
      <c r="P39" s="65">
        <f>SUM(D39:O39)</f>
        <v>97612.227999999988</v>
      </c>
    </row>
    <row r="46" spans="2:16">
      <c r="H46" s="37"/>
    </row>
  </sheetData>
  <mergeCells count="5">
    <mergeCell ref="B1:P3"/>
    <mergeCell ref="B4:B5"/>
    <mergeCell ref="D4:P4"/>
    <mergeCell ref="C4:C5"/>
    <mergeCell ref="B39:C39"/>
  </mergeCells>
  <pageMargins left="0.7" right="0.7" top="0.75" bottom="0.75" header="0.3" footer="0.3"/>
  <pageSetup paperSize="9" orientation="portrait" r:id="rId1"/>
  <ignoredErrors>
    <ignoredError sqref="P26:P38 P16:P18 P22:P23 P10 P6:P8 P11:P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78"/>
  <sheetViews>
    <sheetView showGridLines="0" topLeftCell="A13" zoomScale="80" zoomScaleNormal="80" workbookViewId="0">
      <selection activeCell="I80" sqref="I80"/>
    </sheetView>
  </sheetViews>
  <sheetFormatPr baseColWidth="10" defaultRowHeight="15"/>
  <cols>
    <col min="2" max="2" width="14.28515625" customWidth="1"/>
    <col min="3" max="3" width="13.7109375" customWidth="1"/>
    <col min="4" max="5" width="15.7109375" customWidth="1"/>
    <col min="12" max="12" width="14.5703125" bestFit="1" customWidth="1"/>
    <col min="14" max="14" width="13.5703125" bestFit="1" customWidth="1"/>
    <col min="15" max="15" width="10.140625" bestFit="1" customWidth="1"/>
    <col min="16" max="16" width="18.5703125" bestFit="1" customWidth="1"/>
  </cols>
  <sheetData>
    <row r="1" spans="1:17" ht="47.25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36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>
      <c r="B3" s="89" t="s">
        <v>92</v>
      </c>
      <c r="C3" s="89" t="s">
        <v>15</v>
      </c>
      <c r="D3" s="90" t="s">
        <v>17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>
      <c r="B4" s="89"/>
      <c r="C4" s="89"/>
      <c r="D4" s="18" t="s">
        <v>2</v>
      </c>
      <c r="E4" s="18" t="s">
        <v>12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74</v>
      </c>
      <c r="P4" s="18" t="s">
        <v>48</v>
      </c>
    </row>
    <row r="5" spans="1:17">
      <c r="B5" s="19">
        <v>1</v>
      </c>
      <c r="C5" s="19">
        <v>102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8">
        <f t="shared" ref="P5:P9" si="0">SUM(D5:O5)</f>
        <v>0</v>
      </c>
    </row>
    <row r="6" spans="1:17">
      <c r="B6" s="19">
        <v>2</v>
      </c>
      <c r="C6" s="19">
        <v>106</v>
      </c>
      <c r="D6" s="28"/>
      <c r="E6" s="28"/>
      <c r="F6" s="62"/>
      <c r="G6" s="62"/>
      <c r="H6" s="62"/>
      <c r="I6" s="62"/>
      <c r="J6" s="62"/>
      <c r="K6" s="62"/>
      <c r="L6" s="62"/>
      <c r="M6" s="62"/>
      <c r="N6" s="62"/>
      <c r="O6" s="62"/>
      <c r="P6" s="28">
        <f t="shared" si="0"/>
        <v>0</v>
      </c>
    </row>
    <row r="7" spans="1:17">
      <c r="B7" s="19">
        <v>5</v>
      </c>
      <c r="C7" s="19">
        <v>111</v>
      </c>
      <c r="D7" s="28"/>
      <c r="E7" s="28"/>
      <c r="F7" s="62"/>
      <c r="G7" s="62"/>
      <c r="H7" s="62"/>
      <c r="I7" s="62"/>
      <c r="J7" s="62"/>
      <c r="K7" s="62"/>
      <c r="L7" s="62"/>
      <c r="M7" s="62"/>
      <c r="N7" s="62"/>
      <c r="O7" s="62"/>
      <c r="P7" s="28">
        <f t="shared" si="0"/>
        <v>0</v>
      </c>
    </row>
    <row r="8" spans="1:17">
      <c r="B8" s="19">
        <v>6</v>
      </c>
      <c r="C8" s="19">
        <v>112</v>
      </c>
      <c r="D8" s="28"/>
      <c r="E8" s="28"/>
      <c r="F8" s="62"/>
      <c r="G8" s="62"/>
      <c r="H8" s="62"/>
      <c r="I8" s="62"/>
      <c r="J8" s="62"/>
      <c r="K8" s="62"/>
      <c r="L8" s="62"/>
      <c r="M8" s="62"/>
      <c r="N8" s="62"/>
      <c r="O8" s="62"/>
      <c r="P8" s="28">
        <f t="shared" si="0"/>
        <v>0</v>
      </c>
    </row>
    <row r="9" spans="1:17">
      <c r="B9" s="19">
        <v>6</v>
      </c>
      <c r="C9" s="19">
        <v>151</v>
      </c>
      <c r="D9" s="28"/>
      <c r="E9" s="28"/>
      <c r="F9" s="62"/>
      <c r="G9" s="62"/>
      <c r="H9" s="62"/>
      <c r="I9" s="62"/>
      <c r="J9" s="62"/>
      <c r="K9" s="62"/>
      <c r="L9" s="62"/>
      <c r="M9" s="62"/>
      <c r="N9" s="62"/>
      <c r="O9" s="62"/>
      <c r="P9" s="28">
        <f t="shared" si="0"/>
        <v>0</v>
      </c>
    </row>
    <row r="10" spans="1:17">
      <c r="B10" s="19">
        <v>7</v>
      </c>
      <c r="C10" s="19">
        <v>113</v>
      </c>
      <c r="D10" s="28"/>
      <c r="E10" s="28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8">
        <f>SUM(D10:O10)</f>
        <v>0</v>
      </c>
    </row>
    <row r="11" spans="1:17">
      <c r="B11" s="19">
        <v>8</v>
      </c>
      <c r="C11" s="19">
        <v>114</v>
      </c>
      <c r="D11" s="28"/>
      <c r="E11" s="28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8">
        <f>SUM(D11:O11)</f>
        <v>0</v>
      </c>
    </row>
    <row r="12" spans="1:17">
      <c r="B12" s="19">
        <v>8</v>
      </c>
      <c r="C12" s="19">
        <v>153</v>
      </c>
      <c r="D12" s="28"/>
      <c r="E12" s="28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8">
        <f t="shared" ref="P12:P19" si="1">SUM(D12:O12)</f>
        <v>0</v>
      </c>
    </row>
    <row r="13" spans="1:17">
      <c r="B13" s="19">
        <v>9</v>
      </c>
      <c r="C13" s="19">
        <v>115</v>
      </c>
      <c r="D13" s="28"/>
      <c r="E13" s="2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8">
        <f t="shared" si="1"/>
        <v>0</v>
      </c>
    </row>
    <row r="14" spans="1:17">
      <c r="B14" s="19">
        <v>10</v>
      </c>
      <c r="C14" s="19">
        <v>117</v>
      </c>
      <c r="D14" s="62"/>
      <c r="E14" s="6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>
        <f t="shared" si="1"/>
        <v>0</v>
      </c>
    </row>
    <row r="15" spans="1:17">
      <c r="B15" s="19">
        <v>10</v>
      </c>
      <c r="C15" s="19">
        <v>162</v>
      </c>
      <c r="D15" s="62"/>
      <c r="E15" s="62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>
        <f t="shared" si="1"/>
        <v>0</v>
      </c>
    </row>
    <row r="16" spans="1:17">
      <c r="B16" s="19">
        <v>11</v>
      </c>
      <c r="C16" s="19">
        <v>118</v>
      </c>
      <c r="D16" s="62"/>
      <c r="E16" s="6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>
        <f t="shared" si="1"/>
        <v>0</v>
      </c>
    </row>
    <row r="17" spans="2:16">
      <c r="B17" s="19">
        <v>11</v>
      </c>
      <c r="C17" s="19">
        <v>119</v>
      </c>
      <c r="D17" s="62"/>
      <c r="E17" s="6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f t="shared" si="1"/>
        <v>0</v>
      </c>
    </row>
    <row r="18" spans="2:16">
      <c r="B18" s="19">
        <v>12</v>
      </c>
      <c r="C18" s="20">
        <v>120</v>
      </c>
      <c r="D18" s="62"/>
      <c r="E18" s="6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>
        <f t="shared" si="1"/>
        <v>0</v>
      </c>
    </row>
    <row r="19" spans="2:16">
      <c r="B19" s="19">
        <v>14</v>
      </c>
      <c r="C19" s="20">
        <v>161</v>
      </c>
      <c r="D19" s="62"/>
      <c r="E19" s="6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f t="shared" si="1"/>
        <v>0</v>
      </c>
    </row>
    <row r="20" spans="2:16">
      <c r="B20" s="91" t="s">
        <v>48</v>
      </c>
      <c r="C20" s="92"/>
      <c r="D20" s="63">
        <f t="shared" ref="D20:K20" si="2">SUM(D5:D19)</f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>SUM(L5:L19)</f>
        <v>0</v>
      </c>
      <c r="M20" s="63">
        <f>SUM(M5:M19)</f>
        <v>0</v>
      </c>
      <c r="N20" s="63">
        <f t="shared" ref="N20:O20" si="3">SUM(N5:N19)</f>
        <v>0</v>
      </c>
      <c r="O20" s="63">
        <f t="shared" si="3"/>
        <v>0</v>
      </c>
      <c r="P20" s="63">
        <f>SUM(P5:P19)</f>
        <v>0</v>
      </c>
    </row>
    <row r="22" spans="2:16" ht="30" customHeight="1">
      <c r="B22" s="93" t="s">
        <v>83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 ht="32.2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2:16">
      <c r="B24" s="89" t="s">
        <v>92</v>
      </c>
      <c r="C24" s="89" t="s">
        <v>15</v>
      </c>
      <c r="D24" s="90" t="s">
        <v>17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>
      <c r="B25" s="89"/>
      <c r="C25" s="89"/>
      <c r="D25" s="18" t="s">
        <v>2</v>
      </c>
      <c r="E25" s="18" t="s">
        <v>12</v>
      </c>
      <c r="F25" s="18" t="s">
        <v>3</v>
      </c>
      <c r="G25" s="18" t="s">
        <v>4</v>
      </c>
      <c r="H25" s="18" t="s">
        <v>5</v>
      </c>
      <c r="I25" s="18" t="s">
        <v>6</v>
      </c>
      <c r="J25" s="18" t="s">
        <v>7</v>
      </c>
      <c r="K25" s="18" t="s">
        <v>8</v>
      </c>
      <c r="L25" s="18" t="s">
        <v>9</v>
      </c>
      <c r="M25" s="18" t="s">
        <v>10</v>
      </c>
      <c r="N25" s="18" t="s">
        <v>11</v>
      </c>
      <c r="O25" s="18" t="s">
        <v>74</v>
      </c>
      <c r="P25" s="18" t="s">
        <v>48</v>
      </c>
    </row>
    <row r="26" spans="2:16">
      <c r="B26" s="44">
        <v>1</v>
      </c>
      <c r="C26" s="44">
        <v>102</v>
      </c>
      <c r="D26" s="69"/>
      <c r="E26" s="69"/>
      <c r="F26" s="69">
        <v>8.6340000000000003</v>
      </c>
      <c r="G26" s="69"/>
      <c r="H26" s="69"/>
      <c r="I26" s="69"/>
      <c r="J26" s="69"/>
      <c r="K26" s="69"/>
      <c r="L26" s="69"/>
      <c r="M26" s="69"/>
      <c r="N26" s="69"/>
      <c r="O26" s="69"/>
      <c r="P26" s="43">
        <f>SUM(D26:O26)</f>
        <v>8.6340000000000003</v>
      </c>
    </row>
    <row r="27" spans="2:16">
      <c r="B27" s="44">
        <v>2</v>
      </c>
      <c r="C27" s="44">
        <v>106</v>
      </c>
      <c r="D27" s="70"/>
      <c r="E27" s="70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3">
        <f t="shared" ref="P27:P43" si="4">SUM(D27:O27)</f>
        <v>0</v>
      </c>
    </row>
    <row r="28" spans="2:16">
      <c r="B28" s="44">
        <v>2</v>
      </c>
      <c r="C28" s="44">
        <v>104</v>
      </c>
      <c r="D28" s="70"/>
      <c r="E28" s="70"/>
      <c r="F28" s="69">
        <v>3.8540000000000001</v>
      </c>
      <c r="G28" s="69"/>
      <c r="H28" s="69"/>
      <c r="I28" s="69"/>
      <c r="J28" s="69"/>
      <c r="K28" s="69"/>
      <c r="L28" s="69"/>
      <c r="M28" s="69"/>
      <c r="N28" s="69"/>
      <c r="O28" s="69"/>
      <c r="P28" s="43">
        <f t="shared" si="4"/>
        <v>3.8540000000000001</v>
      </c>
    </row>
    <row r="29" spans="2:16">
      <c r="B29" s="44">
        <v>4</v>
      </c>
      <c r="C29" s="44">
        <v>110</v>
      </c>
      <c r="D29" s="70"/>
      <c r="E29" s="70"/>
      <c r="F29" s="69"/>
      <c r="G29" s="69"/>
      <c r="H29" s="69"/>
      <c r="I29" s="69"/>
      <c r="J29" s="69"/>
      <c r="K29" s="69">
        <v>0.16200000000000001</v>
      </c>
      <c r="L29" s="69">
        <v>2.3E-2</v>
      </c>
      <c r="M29" s="69"/>
      <c r="N29" s="69">
        <v>6.0000000000000001E-3</v>
      </c>
      <c r="O29" s="69"/>
      <c r="P29" s="43">
        <f t="shared" si="4"/>
        <v>0.191</v>
      </c>
    </row>
    <row r="30" spans="2:16">
      <c r="B30" s="44">
        <v>5</v>
      </c>
      <c r="C30" s="44">
        <v>111</v>
      </c>
      <c r="D30" s="70">
        <v>6.0999999999999999E-2</v>
      </c>
      <c r="E30" s="70"/>
      <c r="F30" s="69"/>
      <c r="G30" s="69"/>
      <c r="H30" s="69"/>
      <c r="I30" s="69">
        <v>3.8359999999999999</v>
      </c>
      <c r="J30" s="69">
        <v>0.625</v>
      </c>
      <c r="K30" s="69">
        <v>7.3999999999999996E-2</v>
      </c>
      <c r="L30" s="69"/>
      <c r="M30" s="69">
        <v>0.29299999999999998</v>
      </c>
      <c r="N30" s="69">
        <v>0.625</v>
      </c>
      <c r="O30" s="69">
        <v>0.01</v>
      </c>
      <c r="P30" s="43">
        <f t="shared" si="4"/>
        <v>5.524</v>
      </c>
    </row>
    <row r="31" spans="2:16">
      <c r="B31" s="44">
        <v>6</v>
      </c>
      <c r="C31" s="44">
        <v>112</v>
      </c>
      <c r="D31" s="70"/>
      <c r="E31" s="70">
        <v>1.6E-2</v>
      </c>
      <c r="F31" s="69"/>
      <c r="G31" s="69">
        <v>2.1999999999999999E-2</v>
      </c>
      <c r="H31" s="69"/>
      <c r="I31" s="69">
        <v>2.5000000000000001E-2</v>
      </c>
      <c r="J31" s="69"/>
      <c r="K31" s="69">
        <v>0.14699999999999999</v>
      </c>
      <c r="L31" s="69"/>
      <c r="M31" s="69"/>
      <c r="N31" s="69"/>
      <c r="O31" s="69"/>
      <c r="P31" s="43">
        <f t="shared" si="4"/>
        <v>0.21</v>
      </c>
    </row>
    <row r="32" spans="2:16">
      <c r="B32" s="44">
        <v>6</v>
      </c>
      <c r="C32" s="44">
        <v>151</v>
      </c>
      <c r="D32" s="70"/>
      <c r="E32" s="70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43">
        <f t="shared" si="4"/>
        <v>0</v>
      </c>
    </row>
    <row r="33" spans="1:16">
      <c r="A33" s="31">
        <v>0.14000000000000001</v>
      </c>
      <c r="B33" s="44">
        <v>7</v>
      </c>
      <c r="C33" s="44">
        <v>113</v>
      </c>
      <c r="D33" s="70">
        <v>1.6060000000000001</v>
      </c>
      <c r="E33" s="70">
        <v>29.731000000000002</v>
      </c>
      <c r="F33" s="69">
        <v>10.481</v>
      </c>
      <c r="G33" s="69">
        <v>2.391</v>
      </c>
      <c r="H33" s="69">
        <v>18.956</v>
      </c>
      <c r="I33" s="69">
        <v>12.039</v>
      </c>
      <c r="J33" s="69">
        <v>4.883</v>
      </c>
      <c r="K33" s="69">
        <v>6.3</v>
      </c>
      <c r="L33" s="69">
        <v>0.83599999999999997</v>
      </c>
      <c r="M33" s="69">
        <v>0.13</v>
      </c>
      <c r="N33" s="69">
        <v>2.7970000000000002</v>
      </c>
      <c r="O33" s="69">
        <v>10.525</v>
      </c>
      <c r="P33" s="43">
        <f t="shared" si="4"/>
        <v>100.675</v>
      </c>
    </row>
    <row r="34" spans="1:16">
      <c r="A34" s="31">
        <v>7.4999999999999997E-2</v>
      </c>
      <c r="B34" s="44">
        <v>8</v>
      </c>
      <c r="C34" s="44">
        <v>114</v>
      </c>
      <c r="D34" s="70">
        <v>17.631</v>
      </c>
      <c r="E34" s="70">
        <v>14.285</v>
      </c>
      <c r="F34" s="69">
        <v>6.8319999999999999</v>
      </c>
      <c r="G34" s="69">
        <v>38.497</v>
      </c>
      <c r="H34" s="69">
        <v>177.60900000000001</v>
      </c>
      <c r="I34" s="69">
        <v>69.259</v>
      </c>
      <c r="J34" s="69">
        <v>117.825</v>
      </c>
      <c r="K34" s="69">
        <v>42.604500000000002</v>
      </c>
      <c r="L34" s="69">
        <v>14.359</v>
      </c>
      <c r="M34" s="69">
        <v>9.9000000000000005E-2</v>
      </c>
      <c r="N34" s="69">
        <v>13.909000000000001</v>
      </c>
      <c r="O34" s="69">
        <v>26.361999999999998</v>
      </c>
      <c r="P34" s="43">
        <f t="shared" si="4"/>
        <v>539.27149999999995</v>
      </c>
    </row>
    <row r="35" spans="1:16">
      <c r="B35" s="44">
        <v>8</v>
      </c>
      <c r="C35" s="44">
        <v>153</v>
      </c>
      <c r="D35" s="70"/>
      <c r="E35" s="70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43">
        <f t="shared" si="4"/>
        <v>0</v>
      </c>
    </row>
    <row r="36" spans="1:16">
      <c r="B36" s="44">
        <v>9</v>
      </c>
      <c r="C36" s="44">
        <v>115</v>
      </c>
      <c r="D36" s="70"/>
      <c r="E36" s="70"/>
      <c r="F36" s="69"/>
      <c r="G36" s="69"/>
      <c r="H36" s="69">
        <v>0.42799999999999999</v>
      </c>
      <c r="I36" s="69">
        <v>4.0460000000000003</v>
      </c>
      <c r="J36" s="69">
        <v>3.3690000000000002</v>
      </c>
      <c r="K36" s="69">
        <v>1.0069999999999999</v>
      </c>
      <c r="L36" s="69"/>
      <c r="M36" s="69">
        <v>6.0000000000000001E-3</v>
      </c>
      <c r="N36" s="69">
        <v>0.19500000000000001</v>
      </c>
      <c r="O36" s="69"/>
      <c r="P36" s="43">
        <f t="shared" si="4"/>
        <v>9.0510000000000002</v>
      </c>
    </row>
    <row r="37" spans="1:16">
      <c r="B37" s="44">
        <v>10</v>
      </c>
      <c r="C37" s="44">
        <v>117</v>
      </c>
      <c r="D37" s="69"/>
      <c r="E37" s="69"/>
      <c r="F37" s="70"/>
      <c r="G37" s="70"/>
      <c r="H37" s="70"/>
      <c r="I37" s="70"/>
      <c r="J37" s="70"/>
      <c r="K37" s="70"/>
      <c r="L37" s="70"/>
      <c r="M37" s="70"/>
      <c r="N37" s="70">
        <v>2.9000000000000001E-2</v>
      </c>
      <c r="O37" s="70"/>
      <c r="P37" s="43">
        <f t="shared" si="4"/>
        <v>2.9000000000000001E-2</v>
      </c>
    </row>
    <row r="38" spans="1:16">
      <c r="B38" s="44">
        <v>10</v>
      </c>
      <c r="C38" s="44">
        <v>162</v>
      </c>
      <c r="D38" s="69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43">
        <f t="shared" si="4"/>
        <v>0</v>
      </c>
    </row>
    <row r="39" spans="1:16">
      <c r="B39" s="44">
        <v>11</v>
      </c>
      <c r="C39" s="44">
        <v>118</v>
      </c>
      <c r="D39" s="69"/>
      <c r="E39" s="69">
        <v>4.0000000000000001E-3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43">
        <f t="shared" si="4"/>
        <v>4.0000000000000001E-3</v>
      </c>
    </row>
    <row r="40" spans="1:16">
      <c r="B40" s="44">
        <v>11</v>
      </c>
      <c r="C40" s="44">
        <v>119</v>
      </c>
      <c r="D40" s="69"/>
      <c r="E40" s="69"/>
      <c r="F40" s="70"/>
      <c r="G40" s="70"/>
      <c r="H40" s="70"/>
      <c r="I40" s="70"/>
      <c r="J40" s="70"/>
      <c r="K40" s="70"/>
      <c r="L40" s="70"/>
      <c r="M40" s="70"/>
      <c r="N40" s="70">
        <v>2E-3</v>
      </c>
      <c r="O40" s="70"/>
      <c r="P40" s="43">
        <f t="shared" si="4"/>
        <v>2E-3</v>
      </c>
    </row>
    <row r="41" spans="1:16">
      <c r="B41" s="44">
        <v>12</v>
      </c>
      <c r="C41" s="45">
        <v>120</v>
      </c>
      <c r="D41" s="69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43">
        <f t="shared" si="4"/>
        <v>0</v>
      </c>
    </row>
    <row r="42" spans="1:16">
      <c r="B42" s="44">
        <v>14</v>
      </c>
      <c r="C42" s="45">
        <v>161</v>
      </c>
      <c r="D42" s="69"/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43">
        <f t="shared" si="4"/>
        <v>0</v>
      </c>
    </row>
    <row r="43" spans="1:16">
      <c r="B43" s="44">
        <v>16</v>
      </c>
      <c r="C43" s="45">
        <v>165</v>
      </c>
      <c r="D43" s="69"/>
      <c r="E43" s="69"/>
      <c r="F43" s="70">
        <v>6.8739999999999997</v>
      </c>
      <c r="G43" s="70">
        <v>0.89900000000000002</v>
      </c>
      <c r="H43" s="70"/>
      <c r="I43" s="70"/>
      <c r="J43" s="70">
        <v>3.3540000000000001</v>
      </c>
      <c r="K43" s="70"/>
      <c r="L43" s="70"/>
      <c r="M43" s="70"/>
      <c r="N43" s="70"/>
      <c r="O43" s="70"/>
      <c r="P43" s="43">
        <f t="shared" si="4"/>
        <v>11.126999999999999</v>
      </c>
    </row>
    <row r="44" spans="1:16">
      <c r="B44" s="91" t="s">
        <v>48</v>
      </c>
      <c r="C44" s="92"/>
      <c r="D44" s="54">
        <f>SUM(D26:D43)</f>
        <v>19.298000000000002</v>
      </c>
      <c r="E44" s="54">
        <f t="shared" ref="E44:O44" si="5">SUM(E26:E43)</f>
        <v>44.035999999999994</v>
      </c>
      <c r="F44" s="54">
        <f t="shared" si="5"/>
        <v>36.675000000000004</v>
      </c>
      <c r="G44" s="54">
        <f t="shared" si="5"/>
        <v>41.808999999999997</v>
      </c>
      <c r="H44" s="54">
        <f t="shared" si="5"/>
        <v>196.99299999999999</v>
      </c>
      <c r="I44" s="54">
        <f t="shared" si="5"/>
        <v>89.204999999999998</v>
      </c>
      <c r="J44" s="54">
        <f t="shared" si="5"/>
        <v>130.05600000000001</v>
      </c>
      <c r="K44" s="54">
        <f t="shared" si="5"/>
        <v>50.294499999999999</v>
      </c>
      <c r="L44" s="54">
        <f t="shared" si="5"/>
        <v>15.218</v>
      </c>
      <c r="M44" s="54">
        <f t="shared" si="5"/>
        <v>0.52800000000000002</v>
      </c>
      <c r="N44" s="54">
        <f t="shared" si="5"/>
        <v>17.562999999999999</v>
      </c>
      <c r="O44" s="54">
        <f t="shared" si="5"/>
        <v>36.896999999999998</v>
      </c>
      <c r="P44" s="54">
        <f>SUM(P26:P43)</f>
        <v>678.57249999999988</v>
      </c>
    </row>
    <row r="45" spans="1:16" ht="15" hidden="1" customHeight="1"/>
    <row r="46" spans="1:16" ht="15" hidden="1" customHeight="1">
      <c r="P46" s="12"/>
    </row>
    <row r="47" spans="1:16" hidden="1"/>
    <row r="48" spans="1:16" hidden="1">
      <c r="B48" s="99" t="s">
        <v>49</v>
      </c>
      <c r="C48" s="99"/>
      <c r="D48" s="99"/>
      <c r="E48" s="99"/>
      <c r="F48" s="99"/>
      <c r="G48" s="99"/>
      <c r="H48" s="99"/>
      <c r="I48" s="99"/>
      <c r="J48" s="99"/>
      <c r="K48" s="21"/>
      <c r="L48" s="21"/>
      <c r="M48" s="21"/>
      <c r="N48" s="21"/>
      <c r="O48" s="21"/>
    </row>
    <row r="49" spans="2:21" hidden="1">
      <c r="B49" s="100" t="s">
        <v>92</v>
      </c>
      <c r="C49" s="100" t="s">
        <v>15</v>
      </c>
      <c r="D49" s="95" t="s">
        <v>93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21" hidden="1">
      <c r="B50" s="101"/>
      <c r="C50" s="101"/>
      <c r="D50" s="16" t="s">
        <v>40</v>
      </c>
      <c r="E50" s="16"/>
      <c r="F50" s="16" t="s">
        <v>46</v>
      </c>
      <c r="G50" s="16" t="s">
        <v>50</v>
      </c>
      <c r="H50" s="16" t="s">
        <v>47</v>
      </c>
      <c r="I50" s="16" t="s">
        <v>44</v>
      </c>
      <c r="J50" s="16" t="s">
        <v>45</v>
      </c>
      <c r="K50" s="16"/>
      <c r="L50" s="16"/>
      <c r="M50" s="16"/>
      <c r="N50" s="16"/>
      <c r="O50" s="16"/>
      <c r="P50" s="16" t="s">
        <v>16</v>
      </c>
    </row>
    <row r="51" spans="2:21" hidden="1">
      <c r="B51" s="4">
        <v>2</v>
      </c>
      <c r="C51" s="4">
        <v>106</v>
      </c>
      <c r="D51" s="13">
        <v>4.1829999999999998</v>
      </c>
      <c r="E51" s="13"/>
      <c r="F51" s="13"/>
      <c r="G51" s="13"/>
      <c r="H51" s="13"/>
      <c r="I51" s="7"/>
      <c r="J51" s="13"/>
      <c r="K51" s="13"/>
      <c r="L51" s="13"/>
      <c r="M51" s="13"/>
      <c r="N51" s="13"/>
      <c r="O51" s="13"/>
      <c r="P51" s="13"/>
    </row>
    <row r="52" spans="2:21" hidden="1">
      <c r="B52" s="4">
        <v>5</v>
      </c>
      <c r="C52" s="4">
        <v>111</v>
      </c>
      <c r="D52" s="13"/>
      <c r="E52" s="13"/>
      <c r="F52" s="13">
        <v>3.99</v>
      </c>
      <c r="G52" s="13"/>
      <c r="H52" s="13"/>
      <c r="I52" s="7"/>
      <c r="J52" s="13"/>
      <c r="K52" s="13"/>
      <c r="L52" s="13"/>
      <c r="M52" s="13"/>
      <c r="N52" s="13"/>
      <c r="O52" s="13"/>
      <c r="P52" s="13"/>
    </row>
    <row r="53" spans="2:21" hidden="1">
      <c r="B53" s="4">
        <v>6</v>
      </c>
      <c r="C53" s="4">
        <v>112</v>
      </c>
      <c r="D53" s="13"/>
      <c r="E53" s="13"/>
      <c r="F53" s="13"/>
      <c r="G53" s="13">
        <v>17.027000000000001</v>
      </c>
      <c r="H53" s="13"/>
      <c r="I53" s="7"/>
      <c r="J53" s="13"/>
      <c r="K53" s="13"/>
      <c r="L53" s="13"/>
      <c r="M53" s="13"/>
      <c r="N53" s="13"/>
      <c r="O53" s="13"/>
      <c r="P53" s="13"/>
    </row>
    <row r="54" spans="2:21" hidden="1">
      <c r="B54" s="4">
        <v>7</v>
      </c>
      <c r="C54" s="4" t="s">
        <v>51</v>
      </c>
      <c r="D54" s="13"/>
      <c r="E54" s="13"/>
      <c r="F54" s="13"/>
      <c r="G54" s="13"/>
      <c r="H54" s="13">
        <v>160.13200000000001</v>
      </c>
      <c r="I54" s="7"/>
      <c r="J54" s="13"/>
      <c r="K54" s="13"/>
      <c r="L54" s="13"/>
      <c r="M54" s="13"/>
      <c r="N54" s="13"/>
      <c r="O54" s="13"/>
      <c r="P54" s="13"/>
    </row>
    <row r="55" spans="2:21" hidden="1">
      <c r="B55" s="4">
        <v>8</v>
      </c>
      <c r="C55" s="4">
        <v>114</v>
      </c>
      <c r="D55" s="13"/>
      <c r="E55" s="13"/>
      <c r="F55" s="13"/>
      <c r="G55" s="13"/>
      <c r="H55" s="13"/>
      <c r="I55" s="7">
        <v>358.13299999999998</v>
      </c>
      <c r="J55" s="13"/>
      <c r="K55" s="13"/>
      <c r="L55" s="13"/>
      <c r="M55" s="13"/>
      <c r="N55" s="13"/>
      <c r="O55" s="13"/>
      <c r="P55" s="13"/>
    </row>
    <row r="56" spans="2:21" hidden="1">
      <c r="B56" s="4">
        <v>10</v>
      </c>
      <c r="C56" s="5">
        <v>117</v>
      </c>
      <c r="D56" s="13"/>
      <c r="E56" s="13"/>
      <c r="F56" s="13"/>
      <c r="G56" s="13"/>
      <c r="H56" s="13"/>
      <c r="I56" s="5"/>
      <c r="J56" s="13">
        <v>3.2000000000000001E-2</v>
      </c>
      <c r="K56" s="13"/>
      <c r="L56" s="13"/>
      <c r="M56" s="13"/>
      <c r="N56" s="13"/>
      <c r="O56" s="13"/>
      <c r="P56" s="13"/>
    </row>
    <row r="57" spans="2:21" hidden="1">
      <c r="B57" s="4">
        <v>11</v>
      </c>
      <c r="C57" s="5">
        <v>118</v>
      </c>
      <c r="D57" s="13"/>
      <c r="E57" s="13"/>
      <c r="F57" s="13"/>
      <c r="G57" s="13"/>
      <c r="H57" s="13"/>
      <c r="I57" s="5"/>
      <c r="J57" s="13"/>
      <c r="K57" s="13"/>
      <c r="L57" s="13"/>
      <c r="M57" s="13"/>
      <c r="N57" s="13"/>
      <c r="O57" s="13"/>
      <c r="P57" s="13">
        <f>0.012+0.006</f>
        <v>1.8000000000000002E-2</v>
      </c>
    </row>
    <row r="58" spans="2:21" hidden="1">
      <c r="B58" s="4">
        <v>11</v>
      </c>
      <c r="C58" s="5">
        <v>119</v>
      </c>
      <c r="D58" s="13"/>
      <c r="E58" s="13"/>
      <c r="F58" s="13"/>
      <c r="G58" s="13"/>
      <c r="H58" s="13"/>
      <c r="I58" s="5"/>
      <c r="J58" s="13"/>
      <c r="K58" s="13"/>
      <c r="L58" s="13"/>
      <c r="M58" s="13"/>
      <c r="N58" s="13"/>
      <c r="O58" s="13"/>
      <c r="P58" s="13">
        <v>3.0000000000000001E-3</v>
      </c>
    </row>
    <row r="59" spans="2:21" hidden="1">
      <c r="B59" s="97" t="s">
        <v>48</v>
      </c>
      <c r="C59" s="98"/>
      <c r="D59" s="6">
        <f>SUM(D50:D58)</f>
        <v>4.1829999999999998</v>
      </c>
      <c r="E59" s="6"/>
      <c r="F59" s="6">
        <f>SUM(F50:F58)</f>
        <v>3.99</v>
      </c>
      <c r="G59" s="6">
        <f>SUM(G50:G58)</f>
        <v>17.027000000000001</v>
      </c>
      <c r="H59" s="6">
        <f>SUM(H50:H58)</f>
        <v>160.13200000000001</v>
      </c>
      <c r="I59" s="14">
        <f>SUM(I51:I58)</f>
        <v>358.13299999999998</v>
      </c>
      <c r="J59" s="14">
        <f t="shared" ref="J59" si="6">SUM(J51:J58)</f>
        <v>3.2000000000000001E-2</v>
      </c>
      <c r="K59" s="14"/>
      <c r="L59" s="14"/>
      <c r="M59" s="14"/>
      <c r="N59" s="14"/>
      <c r="O59" s="14"/>
      <c r="P59" s="15">
        <f>SUM(P51:P58)</f>
        <v>2.1000000000000001E-2</v>
      </c>
    </row>
    <row r="60" spans="2:21" hidden="1"/>
    <row r="61" spans="2:21" hidden="1"/>
    <row r="62" spans="2:21" hidden="1">
      <c r="B62" t="s">
        <v>39</v>
      </c>
    </row>
    <row r="63" spans="2:21" ht="12" hidden="1" customHeight="1">
      <c r="B63" s="9" t="s">
        <v>18</v>
      </c>
      <c r="C63" s="9" t="s">
        <v>17</v>
      </c>
      <c r="D63" s="9" t="s">
        <v>19</v>
      </c>
      <c r="E63" s="9"/>
      <c r="F63" s="9" t="s">
        <v>15</v>
      </c>
      <c r="G63" s="47" t="s">
        <v>92</v>
      </c>
      <c r="H63" s="9" t="s">
        <v>20</v>
      </c>
      <c r="I63" s="9" t="s">
        <v>21</v>
      </c>
      <c r="J63" s="9" t="s">
        <v>22</v>
      </c>
      <c r="K63" s="9"/>
      <c r="L63" s="9"/>
      <c r="M63" s="9"/>
      <c r="N63" s="9"/>
      <c r="O63" s="9"/>
      <c r="P63" s="9" t="s">
        <v>23</v>
      </c>
      <c r="Q63" s="9" t="s">
        <v>24</v>
      </c>
      <c r="R63" s="9" t="s">
        <v>25</v>
      </c>
      <c r="S63" s="9" t="s">
        <v>26</v>
      </c>
      <c r="T63" s="9" t="s">
        <v>27</v>
      </c>
      <c r="U63" s="9" t="s">
        <v>28</v>
      </c>
    </row>
    <row r="64" spans="2:21" ht="12" hidden="1" customHeight="1">
      <c r="B64" s="10">
        <v>2019</v>
      </c>
      <c r="C64" s="10">
        <v>1</v>
      </c>
      <c r="D64" s="10">
        <v>436133</v>
      </c>
      <c r="E64" s="10"/>
      <c r="F64" s="10">
        <v>117</v>
      </c>
      <c r="G64" s="10">
        <v>10</v>
      </c>
      <c r="H64" s="10">
        <v>11</v>
      </c>
      <c r="I64" s="10">
        <v>1997</v>
      </c>
      <c r="J64" s="11" t="s">
        <v>29</v>
      </c>
      <c r="K64" s="11"/>
      <c r="L64" s="11"/>
      <c r="M64" s="11"/>
      <c r="N64" s="11"/>
      <c r="O64" s="11"/>
      <c r="P64" s="11" t="s">
        <v>30</v>
      </c>
      <c r="Q64" s="10">
        <v>445</v>
      </c>
      <c r="R64" s="11" t="s">
        <v>31</v>
      </c>
      <c r="S64" s="11" t="s">
        <v>32</v>
      </c>
      <c r="T64" s="10">
        <v>3.2000000000000001E-2</v>
      </c>
      <c r="U64" s="11" t="s">
        <v>33</v>
      </c>
    </row>
    <row r="65" spans="2:21" ht="12" hidden="1" customHeight="1">
      <c r="B65" s="10">
        <v>2019</v>
      </c>
      <c r="C65" s="10">
        <v>1</v>
      </c>
      <c r="D65" s="10">
        <v>436163</v>
      </c>
      <c r="E65" s="10"/>
      <c r="F65" s="10">
        <v>118</v>
      </c>
      <c r="G65" s="10">
        <v>11</v>
      </c>
      <c r="H65" s="10">
        <v>11</v>
      </c>
      <c r="I65" s="10">
        <v>1997</v>
      </c>
      <c r="J65" s="11" t="s">
        <v>29</v>
      </c>
      <c r="K65" s="11"/>
      <c r="L65" s="11"/>
      <c r="M65" s="11"/>
      <c r="N65" s="11"/>
      <c r="O65" s="11"/>
      <c r="P65" s="11" t="s">
        <v>30</v>
      </c>
      <c r="Q65" s="10">
        <v>445</v>
      </c>
      <c r="R65" s="11" t="s">
        <v>31</v>
      </c>
      <c r="S65" s="11" t="s">
        <v>32</v>
      </c>
      <c r="T65" s="10">
        <v>1.2E-2</v>
      </c>
      <c r="U65" s="11" t="s">
        <v>33</v>
      </c>
    </row>
    <row r="66" spans="2:21" ht="12" hidden="1" customHeight="1">
      <c r="B66" s="10">
        <v>2019</v>
      </c>
      <c r="C66" s="10">
        <v>1</v>
      </c>
      <c r="D66" s="10">
        <v>30000109</v>
      </c>
      <c r="E66" s="10"/>
      <c r="F66" s="10">
        <v>118</v>
      </c>
      <c r="G66" s="10">
        <v>11</v>
      </c>
      <c r="H66" s="10">
        <v>11</v>
      </c>
      <c r="I66" s="10">
        <v>2011</v>
      </c>
      <c r="J66" s="11" t="s">
        <v>35</v>
      </c>
      <c r="K66" s="11"/>
      <c r="L66" s="11"/>
      <c r="M66" s="11"/>
      <c r="N66" s="11"/>
      <c r="O66" s="11"/>
      <c r="P66" s="11" t="s">
        <v>36</v>
      </c>
      <c r="Q66" s="10">
        <v>445</v>
      </c>
      <c r="R66" s="11" t="s">
        <v>31</v>
      </c>
      <c r="S66" s="11" t="s">
        <v>32</v>
      </c>
      <c r="T66" s="10">
        <v>2E-3</v>
      </c>
      <c r="U66" s="11" t="s">
        <v>37</v>
      </c>
    </row>
    <row r="67" spans="2:21" ht="12" hidden="1" customHeight="1">
      <c r="B67" s="10">
        <v>2019</v>
      </c>
      <c r="C67" s="10">
        <v>1</v>
      </c>
      <c r="D67" s="10">
        <v>30000109</v>
      </c>
      <c r="E67" s="10"/>
      <c r="F67" s="10">
        <v>119</v>
      </c>
      <c r="G67" s="10">
        <v>11</v>
      </c>
      <c r="H67" s="10">
        <v>11</v>
      </c>
      <c r="I67" s="10">
        <v>2011</v>
      </c>
      <c r="J67" s="11" t="s">
        <v>35</v>
      </c>
      <c r="K67" s="11"/>
      <c r="L67" s="11"/>
      <c r="M67" s="11"/>
      <c r="N67" s="11"/>
      <c r="O67" s="11"/>
      <c r="P67" s="11" t="s">
        <v>36</v>
      </c>
      <c r="Q67" s="10">
        <v>445</v>
      </c>
      <c r="R67" s="11" t="s">
        <v>31</v>
      </c>
      <c r="S67" s="11" t="s">
        <v>38</v>
      </c>
      <c r="T67" s="10">
        <v>3.0000000000000001E-3</v>
      </c>
      <c r="U67" s="11" t="s">
        <v>37</v>
      </c>
    </row>
    <row r="68" spans="2:21" ht="12" hidden="1" customHeight="1">
      <c r="B68" s="10">
        <v>2019</v>
      </c>
      <c r="C68" s="10">
        <v>3</v>
      </c>
      <c r="D68" s="10">
        <v>436819</v>
      </c>
      <c r="E68" s="10"/>
      <c r="F68" s="10">
        <v>106</v>
      </c>
      <c r="G68" s="10">
        <v>2</v>
      </c>
      <c r="H68" s="10">
        <v>2</v>
      </c>
      <c r="I68" s="10">
        <v>1989</v>
      </c>
      <c r="J68" s="11" t="s">
        <v>41</v>
      </c>
      <c r="K68" s="11"/>
      <c r="L68" s="11"/>
      <c r="M68" s="11"/>
      <c r="N68" s="11"/>
      <c r="O68" s="11"/>
      <c r="P68" s="11" t="s">
        <v>42</v>
      </c>
      <c r="Q68" s="10">
        <v>445</v>
      </c>
      <c r="R68" s="11" t="s">
        <v>31</v>
      </c>
      <c r="S68" s="11" t="s">
        <v>34</v>
      </c>
      <c r="T68" s="10">
        <v>4.1829999999999998</v>
      </c>
      <c r="U68" s="11" t="s">
        <v>33</v>
      </c>
    </row>
    <row r="69" spans="2:21" hidden="1">
      <c r="B69" s="8" t="s">
        <v>34</v>
      </c>
      <c r="C69" s="8" t="s">
        <v>34</v>
      </c>
      <c r="D69" s="8" t="s">
        <v>34</v>
      </c>
      <c r="E69" s="8"/>
      <c r="F69" s="8" t="s">
        <v>34</v>
      </c>
      <c r="G69" s="8" t="s">
        <v>34</v>
      </c>
      <c r="H69" s="8" t="s">
        <v>34</v>
      </c>
      <c r="I69" s="8" t="s">
        <v>34</v>
      </c>
      <c r="J69" s="8" t="s">
        <v>34</v>
      </c>
      <c r="K69" s="8"/>
      <c r="L69" s="8"/>
      <c r="M69" s="8"/>
      <c r="N69" s="8"/>
      <c r="O69" s="8"/>
      <c r="P69" s="8" t="s">
        <v>34</v>
      </c>
      <c r="Q69" s="8" t="s">
        <v>34</v>
      </c>
      <c r="R69" s="8" t="s">
        <v>34</v>
      </c>
      <c r="S69" s="8" t="s">
        <v>34</v>
      </c>
      <c r="T69" s="8" t="s">
        <v>43</v>
      </c>
      <c r="U69" s="8" t="s">
        <v>34</v>
      </c>
    </row>
    <row r="70" spans="2:21" hidden="1"/>
    <row r="71" spans="2:21" hidden="1"/>
    <row r="72" spans="2:21" hidden="1"/>
    <row r="73" spans="2:21" hidden="1">
      <c r="C73" s="12"/>
    </row>
    <row r="74" spans="2:21" hidden="1">
      <c r="C74" s="12"/>
    </row>
    <row r="75" spans="2:21">
      <c r="C75" s="12"/>
    </row>
    <row r="76" spans="2:21">
      <c r="C76" s="12"/>
    </row>
    <row r="77" spans="2:21">
      <c r="C77" s="12"/>
    </row>
    <row r="78" spans="2:21">
      <c r="C78" s="12"/>
    </row>
  </sheetData>
  <mergeCells count="15">
    <mergeCell ref="B22:P23"/>
    <mergeCell ref="D49:P49"/>
    <mergeCell ref="B59:C59"/>
    <mergeCell ref="B48:J48"/>
    <mergeCell ref="B24:B25"/>
    <mergeCell ref="C24:C25"/>
    <mergeCell ref="B49:B50"/>
    <mergeCell ref="C49:C50"/>
    <mergeCell ref="B44:C44"/>
    <mergeCell ref="D24:P24"/>
    <mergeCell ref="B3:B4"/>
    <mergeCell ref="C3:C4"/>
    <mergeCell ref="D3:P3"/>
    <mergeCell ref="B20:C20"/>
    <mergeCell ref="A1:Q2"/>
  </mergeCells>
  <conditionalFormatting sqref="P26:P4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conditionalFormatting sqref="D5:O1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{F24BF072-9550-4510-AC87-6028845365CA}</x14:id>
        </ext>
      </extLst>
    </cfRule>
  </conditionalFormatting>
  <conditionalFormatting sqref="D5:P1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{01C9F6A4-4A2F-4517-B4C2-A7A596CFC73D}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P26:P43</xm:sqref>
        </x14:conditionalFormatting>
        <x14:conditionalFormatting xmlns:xm="http://schemas.microsoft.com/office/excel/2006/main">
          <x14:cfRule type="dataBar" id="{F24BF072-9550-4510-AC87-6028845365C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D5:O19</xm:sqref>
        </x14:conditionalFormatting>
        <x14:conditionalFormatting xmlns:xm="http://schemas.microsoft.com/office/excel/2006/main">
          <x14:cfRule type="dataBar" id="{01C9F6A4-4A2F-4517-B4C2-A7A596CFC7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D5:P19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G1" workbookViewId="0">
      <selection activeCell="I13" sqref="I13"/>
    </sheetView>
  </sheetViews>
  <sheetFormatPr baseColWidth="10" defaultColWidth="11.42578125" defaultRowHeight="15"/>
  <cols>
    <col min="1" max="1" width="11.5703125" customWidth="1"/>
    <col min="2" max="2" width="5.7109375" customWidth="1"/>
    <col min="3" max="3" width="6.42578125" bestFit="1" customWidth="1"/>
    <col min="4" max="4" width="12.85546875" customWidth="1"/>
    <col min="5" max="5" width="21.85546875" customWidth="1"/>
    <col min="6" max="6" width="18.5703125" customWidth="1"/>
    <col min="7" max="7" width="13.85546875" customWidth="1"/>
    <col min="8" max="8" width="13.28515625" customWidth="1"/>
    <col min="9" max="9" width="24.28515625" customWidth="1"/>
    <col min="10" max="10" width="15.85546875" customWidth="1"/>
    <col min="11" max="11" width="15.42578125" customWidth="1"/>
    <col min="12" max="12" width="7" bestFit="1" customWidth="1"/>
    <col min="13" max="13" width="21.85546875" bestFit="1" customWidth="1"/>
    <col min="14" max="14" width="10.28515625" style="30" customWidth="1"/>
    <col min="15" max="15" width="10.42578125" bestFit="1" customWidth="1"/>
  </cols>
  <sheetData>
    <row r="1" spans="1:17" ht="15.75">
      <c r="A1" s="22" t="s">
        <v>54</v>
      </c>
      <c r="B1" s="22" t="s">
        <v>55</v>
      </c>
      <c r="C1" s="22" t="s">
        <v>56</v>
      </c>
      <c r="D1" s="23" t="s">
        <v>57</v>
      </c>
      <c r="E1" s="22" t="s">
        <v>58</v>
      </c>
      <c r="F1" s="22" t="s">
        <v>59</v>
      </c>
      <c r="G1" s="22" t="s">
        <v>60</v>
      </c>
      <c r="H1" s="22" t="s">
        <v>61</v>
      </c>
      <c r="I1" s="22" t="s">
        <v>62</v>
      </c>
      <c r="J1" s="22" t="s">
        <v>63</v>
      </c>
      <c r="K1" s="22" t="s">
        <v>81</v>
      </c>
      <c r="L1" s="22" t="s">
        <v>64</v>
      </c>
      <c r="M1" s="24" t="s">
        <v>65</v>
      </c>
      <c r="N1" s="25" t="s">
        <v>66</v>
      </c>
      <c r="O1" s="26" t="s">
        <v>67</v>
      </c>
      <c r="P1" s="26" t="s">
        <v>75</v>
      </c>
      <c r="Q1" s="26" t="s">
        <v>76</v>
      </c>
    </row>
    <row r="2" spans="1:17" ht="15.75">
      <c r="A2" s="27" t="s">
        <v>68</v>
      </c>
      <c r="B2" s="28" t="s">
        <v>69</v>
      </c>
      <c r="C2" s="27" t="s">
        <v>70</v>
      </c>
      <c r="D2" s="28" t="s">
        <v>78</v>
      </c>
      <c r="E2" s="28" t="s">
        <v>77</v>
      </c>
      <c r="F2" s="28" t="s">
        <v>71</v>
      </c>
      <c r="G2" s="28" t="s">
        <v>72</v>
      </c>
      <c r="H2" s="28">
        <f>+'Resumen_Cuota Global_Jibia '!F11</f>
        <v>195000</v>
      </c>
      <c r="I2" s="28">
        <v>0</v>
      </c>
      <c r="J2" s="28">
        <f>+'Resumen_Cuota Global_Jibia '!G11</f>
        <v>195000</v>
      </c>
      <c r="K2" s="28">
        <f>+'Resumen_Cuota Global_Jibia '!H11</f>
        <v>97612.227999999988</v>
      </c>
      <c r="L2" s="28">
        <f>+'Resumen_Cuota Global_Jibia '!I11</f>
        <v>97387.772000000012</v>
      </c>
      <c r="M2" s="36">
        <f>+'Resumen_Cuota Global_Jibia '!J11</f>
        <v>0.50057552820512818</v>
      </c>
      <c r="N2" s="28" t="str">
        <f>+'Resumen_Cuota Global_Jibia '!K11</f>
        <v>-</v>
      </c>
      <c r="O2" s="29">
        <f>+'Resumen_Cuota Global_Jibia '!C$7</f>
        <v>44926</v>
      </c>
      <c r="P2" s="34">
        <v>2022</v>
      </c>
      <c r="Q2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Resumen_Cuota Global_Jibia </vt:lpstr>
      <vt:lpstr>Artesanal</vt:lpstr>
      <vt:lpstr>Industrial</vt:lpstr>
      <vt:lpstr>Página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2017-01-09T11:10:59Z</dcterms:created>
  <dcterms:modified xsi:type="dcterms:W3CDTF">2023-01-03T14:24:35Z</dcterms:modified>
</cp:coreProperties>
</file>