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880" tabRatio="708" activeTab="3"/>
  </bookViews>
  <sheets>
    <sheet name="RESUMEN" sheetId="1" r:id="rId1"/>
    <sheet name="LTP" sheetId="2" r:id="rId2"/>
    <sheet name="ANCHOVETA" sheetId="3" r:id="rId3"/>
    <sheet name="SARDINA ESPAÑOLA" sheetId="4" r:id="rId4"/>
    <sheet name="CESIONES" sheetId="5" r:id="rId5"/>
    <sheet name="INVESTIGACION" sheetId="7" r:id="rId6"/>
    <sheet name="Hoja1" sheetId="6" state="hidden" r:id="rId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/>
  <c r="B2" i="3"/>
  <c r="J19"/>
  <c r="I19"/>
  <c r="F19"/>
  <c r="I2" i="5"/>
  <c r="G16" i="3" l="1"/>
  <c r="G13"/>
  <c r="G11"/>
  <c r="G8"/>
  <c r="E13"/>
  <c r="E11"/>
  <c r="E8"/>
  <c r="G29" i="2"/>
  <c r="G14"/>
  <c r="H22" i="7" l="1"/>
  <c r="H21"/>
  <c r="H15"/>
  <c r="H7"/>
  <c r="H8"/>
  <c r="H6"/>
  <c r="I68" i="6" l="1"/>
  <c r="J68"/>
  <c r="K68"/>
  <c r="N68"/>
  <c r="H68"/>
  <c r="I67"/>
  <c r="J67"/>
  <c r="K67"/>
  <c r="N67"/>
  <c r="O14" i="4"/>
  <c r="M14"/>
  <c r="O12"/>
  <c r="M12"/>
  <c r="H67" i="6"/>
  <c r="I64"/>
  <c r="K64"/>
  <c r="N64"/>
  <c r="I65"/>
  <c r="K65"/>
  <c r="N65"/>
  <c r="H65"/>
  <c r="H64"/>
  <c r="H66" s="1"/>
  <c r="O62"/>
  <c r="O63"/>
  <c r="O64"/>
  <c r="O65"/>
  <c r="O66"/>
  <c r="O67"/>
  <c r="O68"/>
  <c r="O61"/>
  <c r="I61"/>
  <c r="K61"/>
  <c r="N61"/>
  <c r="I62"/>
  <c r="K62"/>
  <c r="N62"/>
  <c r="H62"/>
  <c r="H61"/>
  <c r="O60"/>
  <c r="J60"/>
  <c r="H60"/>
  <c r="O58"/>
  <c r="O59"/>
  <c r="I58"/>
  <c r="I60" s="1"/>
  <c r="J58"/>
  <c r="K58"/>
  <c r="N58"/>
  <c r="I59"/>
  <c r="J59"/>
  <c r="K59"/>
  <c r="L59"/>
  <c r="M59"/>
  <c r="N59"/>
  <c r="H59"/>
  <c r="H58"/>
  <c r="H57"/>
  <c r="O57"/>
  <c r="I57"/>
  <c r="J57"/>
  <c r="K57"/>
  <c r="N57"/>
  <c r="H55"/>
  <c r="O52"/>
  <c r="O53"/>
  <c r="O54"/>
  <c r="O55"/>
  <c r="O56"/>
  <c r="O51"/>
  <c r="I54"/>
  <c r="J54"/>
  <c r="K54"/>
  <c r="L54"/>
  <c r="M54"/>
  <c r="N54"/>
  <c r="I55"/>
  <c r="J55"/>
  <c r="K55"/>
  <c r="L55"/>
  <c r="M55"/>
  <c r="N55"/>
  <c r="H54"/>
  <c r="H56" s="1"/>
  <c r="H52"/>
  <c r="I51"/>
  <c r="J51"/>
  <c r="J53" s="1"/>
  <c r="K51"/>
  <c r="K53" s="1"/>
  <c r="L51"/>
  <c r="M51"/>
  <c r="N51"/>
  <c r="I52"/>
  <c r="I53" s="1"/>
  <c r="J52"/>
  <c r="K52"/>
  <c r="L52"/>
  <c r="M52"/>
  <c r="M53" s="1"/>
  <c r="N52"/>
  <c r="H51"/>
  <c r="K60" l="1"/>
  <c r="K63"/>
  <c r="I66"/>
  <c r="H63"/>
  <c r="K66"/>
  <c r="I63"/>
  <c r="H53"/>
  <c r="J56"/>
  <c r="K56"/>
  <c r="L53"/>
  <c r="M56"/>
  <c r="I56"/>
  <c r="L56"/>
  <c r="O50"/>
  <c r="O41"/>
  <c r="O42"/>
  <c r="O43"/>
  <c r="O44"/>
  <c r="O45"/>
  <c r="O46"/>
  <c r="O47"/>
  <c r="O48"/>
  <c r="O49"/>
  <c r="M41"/>
  <c r="M42"/>
  <c r="M43"/>
  <c r="M44"/>
  <c r="M45"/>
  <c r="M46"/>
  <c r="M47"/>
  <c r="M48"/>
  <c r="M49"/>
  <c r="I41"/>
  <c r="J41"/>
  <c r="K41"/>
  <c r="L41"/>
  <c r="I42"/>
  <c r="J42"/>
  <c r="K42"/>
  <c r="L42"/>
  <c r="I43"/>
  <c r="J43"/>
  <c r="K43"/>
  <c r="L43"/>
  <c r="I44"/>
  <c r="J44"/>
  <c r="K44"/>
  <c r="L44"/>
  <c r="I45"/>
  <c r="J45"/>
  <c r="K45"/>
  <c r="L45"/>
  <c r="I46"/>
  <c r="J46"/>
  <c r="K46"/>
  <c r="L46"/>
  <c r="I47"/>
  <c r="J47"/>
  <c r="K47"/>
  <c r="L47"/>
  <c r="I48"/>
  <c r="J48"/>
  <c r="K48"/>
  <c r="L48"/>
  <c r="I49"/>
  <c r="J49"/>
  <c r="K49"/>
  <c r="L49"/>
  <c r="H42"/>
  <c r="H43"/>
  <c r="H44"/>
  <c r="H45"/>
  <c r="H46"/>
  <c r="H47"/>
  <c r="H48"/>
  <c r="H49"/>
  <c r="H41"/>
  <c r="E49"/>
  <c r="E42"/>
  <c r="E43"/>
  <c r="E44"/>
  <c r="E45"/>
  <c r="E46"/>
  <c r="E47"/>
  <c r="E48"/>
  <c r="E41"/>
  <c r="O31"/>
  <c r="O32"/>
  <c r="O33"/>
  <c r="O34"/>
  <c r="O35"/>
  <c r="O36"/>
  <c r="O37"/>
  <c r="O38"/>
  <c r="O39"/>
  <c r="O40"/>
  <c r="M31"/>
  <c r="M32"/>
  <c r="M34"/>
  <c r="M35"/>
  <c r="M37"/>
  <c r="M38"/>
  <c r="I31"/>
  <c r="J31"/>
  <c r="K31"/>
  <c r="L31"/>
  <c r="I32"/>
  <c r="J32"/>
  <c r="K32"/>
  <c r="L32"/>
  <c r="I33"/>
  <c r="J33"/>
  <c r="K33"/>
  <c r="L33"/>
  <c r="I34"/>
  <c r="J34"/>
  <c r="K34"/>
  <c r="L34"/>
  <c r="I35"/>
  <c r="I36" s="1"/>
  <c r="J35"/>
  <c r="J36" s="1"/>
  <c r="K35"/>
  <c r="K36" s="1"/>
  <c r="L35"/>
  <c r="I37"/>
  <c r="J37"/>
  <c r="K37"/>
  <c r="L37"/>
  <c r="L39" s="1"/>
  <c r="I38"/>
  <c r="I39" s="1"/>
  <c r="J38"/>
  <c r="J39" s="1"/>
  <c r="K38"/>
  <c r="L38"/>
  <c r="K39"/>
  <c r="H38"/>
  <c r="H37"/>
  <c r="H35"/>
  <c r="H34"/>
  <c r="H31"/>
  <c r="H32"/>
  <c r="E39"/>
  <c r="E38"/>
  <c r="E37"/>
  <c r="E36"/>
  <c r="E35"/>
  <c r="E34"/>
  <c r="E33"/>
  <c r="E32"/>
  <c r="E31"/>
  <c r="E29"/>
  <c r="O20"/>
  <c r="O21"/>
  <c r="O22"/>
  <c r="O23"/>
  <c r="O24"/>
  <c r="O25"/>
  <c r="O26"/>
  <c r="O27"/>
  <c r="O28"/>
  <c r="O29"/>
  <c r="O30"/>
  <c r="O19"/>
  <c r="O18"/>
  <c r="I18"/>
  <c r="J18"/>
  <c r="K18"/>
  <c r="L18"/>
  <c r="M18"/>
  <c r="I19"/>
  <c r="K19"/>
  <c r="I20"/>
  <c r="J20"/>
  <c r="K20"/>
  <c r="L20"/>
  <c r="M20"/>
  <c r="I21"/>
  <c r="J21"/>
  <c r="K21"/>
  <c r="L21"/>
  <c r="M21"/>
  <c r="I22"/>
  <c r="J22"/>
  <c r="K22"/>
  <c r="L22"/>
  <c r="M22"/>
  <c r="I23"/>
  <c r="J23"/>
  <c r="K23"/>
  <c r="L23"/>
  <c r="M23"/>
  <c r="I24"/>
  <c r="J24"/>
  <c r="K24"/>
  <c r="L24"/>
  <c r="M24"/>
  <c r="I25"/>
  <c r="J25"/>
  <c r="K25"/>
  <c r="L25"/>
  <c r="M25"/>
  <c r="I26"/>
  <c r="J26"/>
  <c r="K26"/>
  <c r="L26"/>
  <c r="M26"/>
  <c r="I27"/>
  <c r="J27"/>
  <c r="K27"/>
  <c r="L27"/>
  <c r="M27"/>
  <c r="I28"/>
  <c r="J28"/>
  <c r="K28"/>
  <c r="L28"/>
  <c r="M28"/>
  <c r="I29"/>
  <c r="J29"/>
  <c r="K29"/>
  <c r="L29"/>
  <c r="M29"/>
  <c r="H19"/>
  <c r="H20"/>
  <c r="H21"/>
  <c r="H22"/>
  <c r="H23"/>
  <c r="H24"/>
  <c r="H25"/>
  <c r="H26"/>
  <c r="H27"/>
  <c r="H28"/>
  <c r="H29"/>
  <c r="H18"/>
  <c r="E19"/>
  <c r="E20"/>
  <c r="E21"/>
  <c r="E22"/>
  <c r="E23"/>
  <c r="E24"/>
  <c r="E25"/>
  <c r="E26"/>
  <c r="E27"/>
  <c r="E28"/>
  <c r="E18"/>
  <c r="E16"/>
  <c r="O17"/>
  <c r="O3"/>
  <c r="O4"/>
  <c r="O5"/>
  <c r="O6"/>
  <c r="O7"/>
  <c r="O8"/>
  <c r="O9"/>
  <c r="O10"/>
  <c r="O11"/>
  <c r="O12"/>
  <c r="O13"/>
  <c r="O14"/>
  <c r="O15"/>
  <c r="O16"/>
  <c r="O2"/>
  <c r="H2"/>
  <c r="M2"/>
  <c r="M4" s="1"/>
  <c r="M3"/>
  <c r="M5"/>
  <c r="M6"/>
  <c r="M8"/>
  <c r="M9"/>
  <c r="M11"/>
  <c r="M12"/>
  <c r="M14"/>
  <c r="M15"/>
  <c r="L2"/>
  <c r="L3"/>
  <c r="L5"/>
  <c r="L6"/>
  <c r="L8"/>
  <c r="L9"/>
  <c r="L11"/>
  <c r="L12"/>
  <c r="L14"/>
  <c r="L15"/>
  <c r="K2"/>
  <c r="K3"/>
  <c r="K5"/>
  <c r="K6"/>
  <c r="K8"/>
  <c r="K9"/>
  <c r="K11"/>
  <c r="K12"/>
  <c r="K14"/>
  <c r="K16" s="1"/>
  <c r="K15"/>
  <c r="J2"/>
  <c r="J3"/>
  <c r="J4"/>
  <c r="J5"/>
  <c r="J6"/>
  <c r="J8"/>
  <c r="J9"/>
  <c r="J11"/>
  <c r="J12"/>
  <c r="J14"/>
  <c r="J15"/>
  <c r="I11"/>
  <c r="I12"/>
  <c r="I14"/>
  <c r="I15"/>
  <c r="I8"/>
  <c r="I9"/>
  <c r="I5"/>
  <c r="I6"/>
  <c r="I2"/>
  <c r="I3"/>
  <c r="H15"/>
  <c r="H14"/>
  <c r="H12"/>
  <c r="H11"/>
  <c r="H9"/>
  <c r="H8"/>
  <c r="H6"/>
  <c r="H5"/>
  <c r="H7" s="1"/>
  <c r="H3"/>
  <c r="H4" s="1"/>
  <c r="E15"/>
  <c r="E14"/>
  <c r="E13"/>
  <c r="E12"/>
  <c r="E11"/>
  <c r="E10"/>
  <c r="E7"/>
  <c r="E5"/>
  <c r="E9"/>
  <c r="E6"/>
  <c r="E2"/>
  <c r="M36" l="1"/>
  <c r="H39"/>
  <c r="L36"/>
  <c r="L40" s="1"/>
  <c r="I16"/>
  <c r="J50"/>
  <c r="H36"/>
  <c r="J40"/>
  <c r="M33"/>
  <c r="I50"/>
  <c r="M50"/>
  <c r="K50"/>
  <c r="H16"/>
  <c r="H50"/>
  <c r="M7"/>
  <c r="H30"/>
  <c r="H33"/>
  <c r="I40"/>
  <c r="L50"/>
  <c r="L7"/>
  <c r="M16"/>
  <c r="M10"/>
  <c r="K30"/>
  <c r="J7"/>
  <c r="K13"/>
  <c r="K7"/>
  <c r="L16"/>
  <c r="I30"/>
  <c r="K40"/>
  <c r="M39"/>
  <c r="M40" s="1"/>
  <c r="I7"/>
  <c r="H13"/>
  <c r="J16"/>
  <c r="K4"/>
  <c r="L4"/>
  <c r="H10"/>
  <c r="H17" s="1"/>
  <c r="I4"/>
  <c r="I10"/>
  <c r="I13"/>
  <c r="J10"/>
  <c r="L13"/>
  <c r="K10"/>
  <c r="M13"/>
  <c r="J13"/>
  <c r="L10"/>
  <c r="H40" l="1"/>
  <c r="L17"/>
  <c r="M17"/>
  <c r="J17"/>
  <c r="K17"/>
  <c r="I17"/>
  <c r="H15" i="4"/>
  <c r="G17" i="1" s="1"/>
  <c r="H13" i="4"/>
  <c r="G16" i="1" s="1"/>
  <c r="H11" i="4"/>
  <c r="G15" i="1" s="1"/>
  <c r="H8" i="4"/>
  <c r="G14" i="1" s="1"/>
  <c r="F15" i="4"/>
  <c r="E17" i="1" s="1"/>
  <c r="F13" i="4"/>
  <c r="E16" i="1" s="1"/>
  <c r="F11" i="4"/>
  <c r="E15" i="1" s="1"/>
  <c r="F8" i="4"/>
  <c r="E14" i="1" s="1"/>
  <c r="F10"/>
  <c r="G10"/>
  <c r="H10"/>
  <c r="F11"/>
  <c r="I11" s="1"/>
  <c r="G11"/>
  <c r="H11"/>
  <c r="F12"/>
  <c r="F13"/>
  <c r="H13" i="3"/>
  <c r="G12" i="1" s="1"/>
  <c r="H11" i="3"/>
  <c r="I11"/>
  <c r="H8"/>
  <c r="I8"/>
  <c r="F13"/>
  <c r="F11"/>
  <c r="F8"/>
  <c r="E13" i="1"/>
  <c r="E12"/>
  <c r="E11"/>
  <c r="E10"/>
  <c r="H6"/>
  <c r="H8"/>
  <c r="H9"/>
  <c r="G6"/>
  <c r="I6" s="1"/>
  <c r="G7"/>
  <c r="G8"/>
  <c r="G9"/>
  <c r="F6"/>
  <c r="F8"/>
  <c r="F9"/>
  <c r="E9"/>
  <c r="E8"/>
  <c r="E6"/>
  <c r="I10" l="1"/>
  <c r="I12"/>
  <c r="I9"/>
  <c r="I8"/>
  <c r="E7" i="2"/>
  <c r="E6"/>
  <c r="E11"/>
  <c r="E10"/>
  <c r="K10" s="1"/>
  <c r="M10" s="1"/>
  <c r="O10" s="1"/>
  <c r="E9"/>
  <c r="E8"/>
  <c r="G8"/>
  <c r="J8" s="1"/>
  <c r="I8"/>
  <c r="K8"/>
  <c r="M8" s="1"/>
  <c r="O8" s="1"/>
  <c r="L8"/>
  <c r="N8"/>
  <c r="E5"/>
  <c r="E4"/>
  <c r="L10"/>
  <c r="N10"/>
  <c r="E29"/>
  <c r="E28"/>
  <c r="E23"/>
  <c r="G9" l="1"/>
  <c r="I9" s="1"/>
  <c r="P8"/>
  <c r="G10"/>
  <c r="P10"/>
  <c r="G252" i="5"/>
  <c r="G251"/>
  <c r="L242"/>
  <c r="K242"/>
  <c r="J242"/>
  <c r="I242"/>
  <c r="H242"/>
  <c r="G242"/>
  <c r="H19" i="4"/>
  <c r="G18"/>
  <c r="J18" s="1"/>
  <c r="G17"/>
  <c r="J17" s="1"/>
  <c r="L14"/>
  <c r="N14" s="1"/>
  <c r="P14" s="1"/>
  <c r="G14"/>
  <c r="G15" s="1"/>
  <c r="F17" i="1" s="1"/>
  <c r="I17" s="1"/>
  <c r="L12" i="4"/>
  <c r="N12" s="1"/>
  <c r="G12"/>
  <c r="O9"/>
  <c r="M9"/>
  <c r="L9"/>
  <c r="G9"/>
  <c r="J9" s="1"/>
  <c r="M64" i="6" s="1"/>
  <c r="O6" i="4"/>
  <c r="M6"/>
  <c r="L6"/>
  <c r="N6" s="1"/>
  <c r="G6"/>
  <c r="H16" i="3"/>
  <c r="G13" i="1" s="1"/>
  <c r="I13" s="1"/>
  <c r="F16" i="3"/>
  <c r="E16"/>
  <c r="J15"/>
  <c r="I15"/>
  <c r="G15"/>
  <c r="J14"/>
  <c r="M58" i="6" s="1"/>
  <c r="M60" s="1"/>
  <c r="I14" i="3"/>
  <c r="L58" i="6" s="1"/>
  <c r="L60" s="1"/>
  <c r="G14" i="3"/>
  <c r="J12"/>
  <c r="M57" i="6" s="1"/>
  <c r="I12" i="3"/>
  <c r="G12"/>
  <c r="O9"/>
  <c r="Q9" s="1"/>
  <c r="N9"/>
  <c r="M9"/>
  <c r="L9"/>
  <c r="J9"/>
  <c r="I9"/>
  <c r="G10" s="1"/>
  <c r="G9"/>
  <c r="Q6"/>
  <c r="P6"/>
  <c r="O6"/>
  <c r="N6"/>
  <c r="M6"/>
  <c r="L6"/>
  <c r="J6"/>
  <c r="I6"/>
  <c r="G7" s="1"/>
  <c r="G6"/>
  <c r="H48" i="2"/>
  <c r="F48"/>
  <c r="E48"/>
  <c r="G48" s="1"/>
  <c r="I48" s="1"/>
  <c r="I47"/>
  <c r="G47"/>
  <c r="G46"/>
  <c r="J46" s="1"/>
  <c r="G45"/>
  <c r="I45" s="1"/>
  <c r="J44"/>
  <c r="G44"/>
  <c r="I44" s="1"/>
  <c r="G43"/>
  <c r="J43" s="1"/>
  <c r="G42"/>
  <c r="J42" s="1"/>
  <c r="G41"/>
  <c r="I41" s="1"/>
  <c r="G40"/>
  <c r="I40" s="1"/>
  <c r="G39"/>
  <c r="J39" s="1"/>
  <c r="H37"/>
  <c r="F37"/>
  <c r="E37"/>
  <c r="N35"/>
  <c r="L35"/>
  <c r="K35"/>
  <c r="M35" s="1"/>
  <c r="O35" s="1"/>
  <c r="G35"/>
  <c r="J35" s="1"/>
  <c r="N33"/>
  <c r="L33"/>
  <c r="K33"/>
  <c r="M33" s="1"/>
  <c r="O33" s="1"/>
  <c r="J33"/>
  <c r="G33"/>
  <c r="I33" s="1"/>
  <c r="G34" s="1"/>
  <c r="N31"/>
  <c r="N37" s="1"/>
  <c r="M31"/>
  <c r="O31" s="1"/>
  <c r="L31"/>
  <c r="K31"/>
  <c r="K37" s="1"/>
  <c r="J31"/>
  <c r="I31"/>
  <c r="G32" s="1"/>
  <c r="G31"/>
  <c r="H29"/>
  <c r="F29"/>
  <c r="E7" i="1" s="1"/>
  <c r="E18" s="1"/>
  <c r="G28" i="2"/>
  <c r="I28" s="1"/>
  <c r="G27"/>
  <c r="J27" s="1"/>
  <c r="G26"/>
  <c r="J26" s="1"/>
  <c r="G25"/>
  <c r="I25" s="1"/>
  <c r="J24"/>
  <c r="I24"/>
  <c r="G24"/>
  <c r="G23"/>
  <c r="J23" s="1"/>
  <c r="G22"/>
  <c r="J22" s="1"/>
  <c r="I21"/>
  <c r="G21"/>
  <c r="G20"/>
  <c r="J20" s="1"/>
  <c r="G19"/>
  <c r="J19" s="1"/>
  <c r="J18"/>
  <c r="M19" i="6" s="1"/>
  <c r="M30" s="1"/>
  <c r="G18" i="2"/>
  <c r="J17"/>
  <c r="I17"/>
  <c r="G17"/>
  <c r="H14"/>
  <c r="F14"/>
  <c r="E14"/>
  <c r="N12"/>
  <c r="L12"/>
  <c r="K12"/>
  <c r="M12" s="1"/>
  <c r="G12"/>
  <c r="J12" s="1"/>
  <c r="N6"/>
  <c r="L6"/>
  <c r="K6"/>
  <c r="M6" s="1"/>
  <c r="G6"/>
  <c r="J6" s="1"/>
  <c r="N4"/>
  <c r="N14" s="1"/>
  <c r="L4"/>
  <c r="K4"/>
  <c r="K14" s="1"/>
  <c r="G4"/>
  <c r="I4" s="1"/>
  <c r="G5" s="1"/>
  <c r="I5" s="1"/>
  <c r="I16" i="3" l="1"/>
  <c r="H13" i="1" s="1"/>
  <c r="L57" i="6"/>
  <c r="I13" i="3"/>
  <c r="H12" i="1" s="1"/>
  <c r="I29" i="2"/>
  <c r="H7" i="1" s="1"/>
  <c r="F7"/>
  <c r="I7" s="1"/>
  <c r="I18" i="2"/>
  <c r="L19" i="6" s="1"/>
  <c r="L30" s="1"/>
  <c r="J19"/>
  <c r="J30" s="1"/>
  <c r="P6" i="4"/>
  <c r="N9"/>
  <c r="P9" s="1"/>
  <c r="I12"/>
  <c r="G13"/>
  <c r="F16" i="1" s="1"/>
  <c r="I16" s="1"/>
  <c r="J12" i="4"/>
  <c r="M67" i="6" s="1"/>
  <c r="I6" i="4"/>
  <c r="J61" i="6"/>
  <c r="Q6" i="4"/>
  <c r="P12"/>
  <c r="I14"/>
  <c r="J6"/>
  <c r="M61" i="6" s="1"/>
  <c r="I9" i="4"/>
  <c r="J64" i="6"/>
  <c r="J14" i="4"/>
  <c r="M68" i="6" s="1"/>
  <c r="Q14" i="4"/>
  <c r="P9" i="3"/>
  <c r="J9" i="2"/>
  <c r="J14"/>
  <c r="M4"/>
  <c r="O4" s="1"/>
  <c r="J10"/>
  <c r="I10"/>
  <c r="G11" s="1"/>
  <c r="I14"/>
  <c r="J25"/>
  <c r="Q9" i="4"/>
  <c r="Q12"/>
  <c r="I18"/>
  <c r="I17"/>
  <c r="I7" i="3"/>
  <c r="J7"/>
  <c r="I10"/>
  <c r="J10"/>
  <c r="O6" i="2"/>
  <c r="P6"/>
  <c r="O12"/>
  <c r="P12"/>
  <c r="J29"/>
  <c r="P33"/>
  <c r="L14"/>
  <c r="M14" s="1"/>
  <c r="P14" s="1"/>
  <c r="I20"/>
  <c r="I23"/>
  <c r="I27"/>
  <c r="P31"/>
  <c r="J40"/>
  <c r="I43"/>
  <c r="I6"/>
  <c r="G7" s="1"/>
  <c r="I7" s="1"/>
  <c r="I12"/>
  <c r="G13" s="1"/>
  <c r="I19"/>
  <c r="I22"/>
  <c r="I26"/>
  <c r="I35"/>
  <c r="G36" s="1"/>
  <c r="G37" s="1"/>
  <c r="I39"/>
  <c r="L37"/>
  <c r="M37" s="1"/>
  <c r="P35"/>
  <c r="J36"/>
  <c r="I36"/>
  <c r="J34"/>
  <c r="I34"/>
  <c r="J48"/>
  <c r="J32"/>
  <c r="I32"/>
  <c r="I42"/>
  <c r="I46"/>
  <c r="J41"/>
  <c r="J45"/>
  <c r="J7"/>
  <c r="J13"/>
  <c r="I13"/>
  <c r="O14"/>
  <c r="I13" i="4" l="1"/>
  <c r="H16" i="1" s="1"/>
  <c r="L67" i="6"/>
  <c r="I15" i="4"/>
  <c r="H17" i="1" s="1"/>
  <c r="L68" i="6"/>
  <c r="G7" i="4"/>
  <c r="L61" i="6"/>
  <c r="G10" i="4"/>
  <c r="L64" i="6"/>
  <c r="I11" i="2"/>
  <c r="J11"/>
  <c r="O37"/>
  <c r="P37"/>
  <c r="I37"/>
  <c r="J37"/>
  <c r="J65" i="6" l="1"/>
  <c r="J66" s="1"/>
  <c r="G11" i="4"/>
  <c r="F15" i="1" s="1"/>
  <c r="I15" s="1"/>
  <c r="J10" i="4"/>
  <c r="M65" i="6" s="1"/>
  <c r="M66" s="1"/>
  <c r="I10" i="4"/>
  <c r="J62" i="6"/>
  <c r="J63" s="1"/>
  <c r="J7" i="4"/>
  <c r="M62" i="6" s="1"/>
  <c r="M63" s="1"/>
  <c r="G8" i="4"/>
  <c r="F14" i="1" s="1"/>
  <c r="I14" s="1"/>
  <c r="I7" i="4"/>
  <c r="L62" i="6" l="1"/>
  <c r="L63" s="1"/>
  <c r="I8" i="4"/>
  <c r="H14" i="1" s="1"/>
  <c r="L65" i="6"/>
  <c r="L66" s="1"/>
  <c r="I11" i="4"/>
  <c r="H15" i="1" s="1"/>
</calcChain>
</file>

<file path=xl/comments1.xml><?xml version="1.0" encoding="utf-8"?>
<comments xmlns="http://schemas.openxmlformats.org/spreadsheetml/2006/main">
  <authors>
    <author>ZULETA ESPINOZA, GERALDINE</author>
  </authors>
  <commentList>
    <comment ref="F18" author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Cesion Ind-Art, cede 6937,234 en favor de los armadores artesanales de Caldera (Res N°242 del 29-01-2019)
</t>
        </r>
      </text>
    </comment>
  </commentList>
</comments>
</file>

<file path=xl/comments2.xml><?xml version="1.0" encoding="utf-8"?>
<comments xmlns="http://schemas.openxmlformats.org/spreadsheetml/2006/main">
  <authors>
    <author>ZULETA ESPINOZA, GERALDINE</author>
    <author>rgarcia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n°3128 Modifica resolucion exenta n° 4144 -17
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n°3128 Modifica resolucion exenta n° 4144 -17</t>
        </r>
      </text>
    </comment>
    <comment ref="H17" authorId="1">
      <text>
        <r>
          <rPr>
            <b/>
            <sz val="9"/>
            <color indexed="81"/>
            <rFont val="Tahoma"/>
            <charset val="1"/>
          </rPr>
          <t>rgarcia:</t>
        </r>
        <r>
          <rPr>
            <sz val="9"/>
            <color indexed="81"/>
            <rFont val="Tahoma"/>
            <charset val="1"/>
          </rPr>
          <t xml:space="preserve">
corresponden a capturas de embarcaciones no autorizadas en la pesqueria</t>
        </r>
      </text>
    </comment>
  </commentList>
</comments>
</file>

<file path=xl/comments3.xml><?xml version="1.0" encoding="utf-8"?>
<comments xmlns="http://schemas.openxmlformats.org/spreadsheetml/2006/main">
  <authors>
    <author>ZULETA ESPINOZA, GERALDINE</author>
  </authors>
  <commentList>
    <comment ref="C84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Modificado por res n° 3852 del 08-11-2018</t>
        </r>
      </text>
    </comment>
    <comment ref="C129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modificado por res n° 2912, incorpora embarcacion </t>
        </r>
      </text>
    </comment>
    <comment ref="C137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modificado por res n° 3847, quue incorpora a embarcacion </t>
        </r>
      </text>
    </comment>
    <comment ref="C170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MODIFICADO POR RES N° 3848 DEL 08-11-2018
</t>
        </r>
      </text>
    </comment>
  </commentList>
</comments>
</file>

<file path=xl/sharedStrings.xml><?xml version="1.0" encoding="utf-8"?>
<sst xmlns="http://schemas.openxmlformats.org/spreadsheetml/2006/main" count="728" uniqueCount="192">
  <si>
    <t xml:space="preserve">Unidad de pesquería </t>
  </si>
  <si>
    <t>Titular de cuota LTP</t>
  </si>
  <si>
    <t>Periodo</t>
  </si>
  <si>
    <t>Cuota Asignada por R. Ex N°</t>
  </si>
  <si>
    <t>Traspaso, Cesión, Arriendo, etc.)</t>
  </si>
  <si>
    <t>Cuota Efectiva</t>
  </si>
  <si>
    <t>Captura (t)</t>
  </si>
  <si>
    <t>Saldo (t)</t>
  </si>
  <si>
    <t>% consumido</t>
  </si>
  <si>
    <t>Cuota asignada (t)</t>
  </si>
  <si>
    <t>Anchoveta XV-II</t>
  </si>
  <si>
    <t>Ene-Jun.</t>
  </si>
  <si>
    <t>Jul-Dic</t>
  </si>
  <si>
    <t xml:space="preserve"> </t>
  </si>
  <si>
    <t>Anchoveta III-IV</t>
  </si>
  <si>
    <t>Ene-Dic</t>
  </si>
  <si>
    <t>PESQUERA LITORAL SpA</t>
  </si>
  <si>
    <t>SOCIEDAD  COMERCIAL DE SERVICIOS Y TRANSPORTES STA LIMITADA</t>
  </si>
  <si>
    <t>FOODCORP CHILE S.A.</t>
  </si>
  <si>
    <t xml:space="preserve">CARLOS SAEZ ALARCON </t>
  </si>
  <si>
    <t>WOOD QUALITY S.A.</t>
  </si>
  <si>
    <t>Sardina Española XV-II</t>
  </si>
  <si>
    <t>Sardina Española III-IV</t>
  </si>
  <si>
    <t>BLUMAR S.A.</t>
  </si>
  <si>
    <t>CAMANCHACA S.A. CIA. PESQ.</t>
  </si>
  <si>
    <t>LITORAL SpA PESQ</t>
  </si>
  <si>
    <t>ORIZON S.A.</t>
  </si>
  <si>
    <t>CAMANCHACA PESCA SUR S.A.</t>
  </si>
  <si>
    <t>LANDES S.A. SOC.PESQ.</t>
  </si>
  <si>
    <t>CONTROL DE CUOTA ANCHOVETA AÑO 2018</t>
  </si>
  <si>
    <t>CUOTA (TONELADAS)</t>
  </si>
  <si>
    <t>OPERACIÓN</t>
  </si>
  <si>
    <t>RESUMEN ANUAL</t>
  </si>
  <si>
    <t>Región</t>
  </si>
  <si>
    <t xml:space="preserve"> Asignatarios </t>
  </si>
  <si>
    <t>Movimientos</t>
  </si>
  <si>
    <t>Captura</t>
  </si>
  <si>
    <t>Saldo</t>
  </si>
  <si>
    <t>% Consumo</t>
  </si>
  <si>
    <t>Cierre</t>
  </si>
  <si>
    <t>Cuota</t>
  </si>
  <si>
    <t>XV- I Región Arica y Parinacota y R. de Tarapacá</t>
  </si>
  <si>
    <t>Cuota Macrozonal (XV - I)</t>
  </si>
  <si>
    <t>II Región de Antofagasta</t>
  </si>
  <si>
    <t>Cuota Regional II</t>
  </si>
  <si>
    <t>III Región de Atacama</t>
  </si>
  <si>
    <t>Cuota Regional III</t>
  </si>
  <si>
    <t xml:space="preserve">IV Región de Coquimbo </t>
  </si>
  <si>
    <t>CERCOPESCA, ROL 4276</t>
  </si>
  <si>
    <t xml:space="preserve"> BOLSON RESIDUAL</t>
  </si>
  <si>
    <t>Unidad Pesquería</t>
  </si>
  <si>
    <t>% Consumido</t>
  </si>
  <si>
    <t>Traspasos</t>
  </si>
  <si>
    <t>-</t>
  </si>
  <si>
    <t>Año</t>
  </si>
  <si>
    <t>IV Región de Coquimbo</t>
  </si>
  <si>
    <t>Cuota Regional IV</t>
  </si>
  <si>
    <t>Fauna Acompañante sardina española XV-II</t>
  </si>
  <si>
    <t xml:space="preserve"> XV-II</t>
  </si>
  <si>
    <t>III-IV</t>
  </si>
  <si>
    <t>Tipo</t>
  </si>
  <si>
    <t xml:space="preserve">fecha </t>
  </si>
  <si>
    <t>N°Resolucion</t>
  </si>
  <si>
    <t>Embarcación</t>
  </si>
  <si>
    <t>RPA</t>
  </si>
  <si>
    <t>Cuota Anch</t>
  </si>
  <si>
    <t>CAPTURA ANCHOVETA</t>
  </si>
  <si>
    <t xml:space="preserve">Cuota Sardina española </t>
  </si>
  <si>
    <t>CAPTURA SARDINA ESPAÑOLA</t>
  </si>
  <si>
    <t>XV-II</t>
  </si>
  <si>
    <t>RESUMEN CONTROL DE CUOTA PELAGICOS LTP POR TITULAR 2019</t>
  </si>
  <si>
    <t>Recurso</t>
  </si>
  <si>
    <t>Zona /Región</t>
  </si>
  <si>
    <t>Movimientos de Cuotas (t)</t>
  </si>
  <si>
    <t>Cuota Efectiva (t)</t>
  </si>
  <si>
    <t>Captura total (t)</t>
  </si>
  <si>
    <t>Saldo Total (t)</t>
  </si>
  <si>
    <t>% Consumido 2019</t>
  </si>
  <si>
    <t>INDUSTRIAL</t>
  </si>
  <si>
    <t>Anchoveta</t>
  </si>
  <si>
    <t>Sardina española</t>
  </si>
  <si>
    <t>ARTESANAL</t>
  </si>
  <si>
    <t>XV-I</t>
  </si>
  <si>
    <t>II</t>
  </si>
  <si>
    <t>III</t>
  </si>
  <si>
    <t>IV</t>
  </si>
  <si>
    <t xml:space="preserve">ALIMENTOS MARINOS S.A.         </t>
  </si>
  <si>
    <t xml:space="preserve">BAHIA CALDERA S.A. PESQ.          </t>
  </si>
  <si>
    <t xml:space="preserve">BLUMAR S.A.                                              </t>
  </si>
  <si>
    <t xml:space="preserve">CAMANCHACA S.A. CIA. PESQ    </t>
  </si>
  <si>
    <t xml:space="preserve">ORIZON S.A                                                   </t>
  </si>
  <si>
    <t xml:space="preserve">CAMANCHACA PESCA SUR S.A.  </t>
  </si>
  <si>
    <t xml:space="preserve">LANDES S.A. SOC. PESQ.                           </t>
  </si>
  <si>
    <t xml:space="preserve">ARICA SEAFOOD PRODUCER S.A. </t>
  </si>
  <si>
    <t xml:space="preserve">CORPESCA S.A                                           </t>
  </si>
  <si>
    <t>PROCESOS MTECNOLOGICOS DEL BIO BIO SpA</t>
  </si>
  <si>
    <t>SERVICIOS INDUSTRIALES LO ROJAS LTDA</t>
  </si>
  <si>
    <t>CONTROL DE CUOTA SARDINA ESPAÑOLA Y ANCHOVETA XV-IV REGIONES AÑO 2019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</si>
  <si>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</si>
  <si>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</si>
  <si>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</si>
  <si>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</si>
  <si>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</si>
  <si>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</si>
  <si>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</si>
  <si>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</si>
  <si>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</si>
  <si>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</si>
  <si>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</si>
  <si>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</si>
  <si>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saldo_porcentaje</t>
  </si>
  <si>
    <t>cierre</t>
  </si>
  <si>
    <t>Preliminar</t>
  </si>
  <si>
    <t>ANCHOVETA XV-II</t>
  </si>
  <si>
    <t>ANCHOVETA</t>
  </si>
  <si>
    <t>TITULAR LTP</t>
  </si>
  <si>
    <t>ENERO</t>
  </si>
  <si>
    <t>JUNIO</t>
  </si>
  <si>
    <t>JULIO</t>
  </si>
  <si>
    <t>DICIEMBRE</t>
  </si>
  <si>
    <t xml:space="preserve">ENERO </t>
  </si>
  <si>
    <t>TOTAL ASIGNATARIO LTP</t>
  </si>
  <si>
    <t>ANCHOVETA III-IV</t>
  </si>
  <si>
    <t xml:space="preserve"> III-IV</t>
  </si>
  <si>
    <t>SARDINA ESPAÑOLA XVI-II</t>
  </si>
  <si>
    <t>SARDINA ESPAÑOLA</t>
  </si>
  <si>
    <t xml:space="preserve">ARICA SEAFOOD PRODUCER S.A.  </t>
  </si>
  <si>
    <t xml:space="preserve">CAMANCHACA S.A. CIA. PESQ      </t>
  </si>
  <si>
    <t xml:space="preserve">CORPESCA S.A.                             </t>
  </si>
  <si>
    <t xml:space="preserve">ALIMENTOS MARINOS S.A.          </t>
  </si>
  <si>
    <t>SARDINA ESPAÑOLA III-IV</t>
  </si>
  <si>
    <t xml:space="preserve">MACROZONA </t>
  </si>
  <si>
    <t xml:space="preserve"> II</t>
  </si>
  <si>
    <t>REGION</t>
  </si>
  <si>
    <t xml:space="preserve"> III</t>
  </si>
  <si>
    <t>ORGANIZACION</t>
  </si>
  <si>
    <t>ARTESANAL XV-I</t>
  </si>
  <si>
    <t>ARTESANAL II</t>
  </si>
  <si>
    <t>ARTESANAL III</t>
  </si>
  <si>
    <t>COOPERATIVA DE ARMADORES CERQUEROS IV REFION ROL N° 4276</t>
  </si>
  <si>
    <t>BOLSON RESIDUAL</t>
  </si>
  <si>
    <t xml:space="preserve">TOTAL REGION </t>
  </si>
  <si>
    <t>TOTAL ASIGNATARIO REGION</t>
  </si>
  <si>
    <t xml:space="preserve">DICIEMBRE </t>
  </si>
  <si>
    <t>MACROZONA</t>
  </si>
  <si>
    <t>MACROZONA XV-I</t>
  </si>
  <si>
    <t>ARTESANAL IV</t>
  </si>
  <si>
    <t>55t</t>
  </si>
  <si>
    <t>OSO YOGUI</t>
  </si>
  <si>
    <t>DON BENITO II</t>
  </si>
  <si>
    <t>DON BASILIO</t>
  </si>
  <si>
    <t>PUNTA PICHICUY</t>
  </si>
  <si>
    <t>SION</t>
  </si>
  <si>
    <t>LONQUIMAY 2</t>
  </si>
  <si>
    <t>GUILLERMO I</t>
  </si>
  <si>
    <t>EL CID</t>
  </si>
  <si>
    <t>MAI MAU</t>
  </si>
  <si>
    <t>KALI</t>
  </si>
  <si>
    <t>SANDY III</t>
  </si>
  <si>
    <t>DON PANCRACIO</t>
  </si>
  <si>
    <t xml:space="preserve">PIONERO </t>
  </si>
  <si>
    <t>CANDELARIA II</t>
  </si>
  <si>
    <t>CHUBASCO I</t>
  </si>
  <si>
    <t>XOLOT</t>
  </si>
  <si>
    <t>VIRGO</t>
  </si>
  <si>
    <t>ESTRELLA III</t>
  </si>
  <si>
    <t xml:space="preserve">DON ATILIO </t>
  </si>
  <si>
    <t xml:space="preserve">DON JOSE MIGUEL </t>
  </si>
  <si>
    <t>FORTUNA IV</t>
  </si>
  <si>
    <t>TRINIDAD</t>
  </si>
  <si>
    <t xml:space="preserve">RAQUEL I </t>
  </si>
  <si>
    <t>YULIANA ANTONELLA</t>
  </si>
  <si>
    <t>DON JOSE EDGARDO</t>
  </si>
  <si>
    <t xml:space="preserve">SOFIA MAGDALENA </t>
  </si>
  <si>
    <t>FORTUNA V</t>
  </si>
  <si>
    <t>RES N° 186 DEL 21-01-2019</t>
  </si>
  <si>
    <t>INSTITUTO DE FOMENTO PESQUERO</t>
  </si>
  <si>
    <t>REGIONES DE ARICA Y PARINACORA, TARAPACÁ Y ANTOFAGASTA, 2019</t>
  </si>
  <si>
    <t xml:space="preserve">EMBARCACION </t>
  </si>
  <si>
    <t>CUOTA</t>
  </si>
  <si>
    <t>CAPTURA</t>
  </si>
  <si>
    <t xml:space="preserve">SALDO </t>
  </si>
  <si>
    <t>VALENCIA</t>
  </si>
  <si>
    <t>GENESIS</t>
  </si>
  <si>
    <t>CHENCO</t>
  </si>
  <si>
    <t>RES N° 125 DEL 15-01-2019</t>
  </si>
  <si>
    <t>REGIONES DE ATACAMA Y COQUIMBO, 2019</t>
  </si>
  <si>
    <t>B/C ABATE MOLINA</t>
  </si>
  <si>
    <t>RES N° 246 DEL 30-01-2019</t>
  </si>
  <si>
    <t>REGIONES ENTRE  ARICA Y PARINACORA Y COQUIMBO, 2019</t>
  </si>
  <si>
    <t>DELFIN 2000</t>
  </si>
  <si>
    <t>Total Cesiones Individuales III Region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</si>
</sst>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0.00_ ;[Red]\-0.00\ "/>
    <numFmt numFmtId="165" formatCode="[$-F800]dddd\,\ mmmm\ dd\,\ yyyy"/>
    <numFmt numFmtId="166" formatCode="0.000%"/>
    <numFmt numFmtId="167" formatCode="0.0"/>
    <numFmt numFmtId="168" formatCode="0.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CE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55E17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C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0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0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1" fillId="0" borderId="0"/>
  </cellStyleXfs>
  <cellXfs count="482">
    <xf numFmtId="0" fontId="0" fillId="0" borderId="0" xfId="0"/>
    <xf numFmtId="0" fontId="0" fillId="3" borderId="0" xfId="0" applyFill="1" applyAlignment="1">
      <alignment horizontal="center" vertical="center"/>
    </xf>
    <xf numFmtId="0" fontId="6" fillId="4" borderId="1" xfId="4" applyFont="1" applyFill="1" applyBorder="1" applyAlignment="1">
      <alignment horizontal="center" vertical="center" wrapText="1"/>
    </xf>
    <xf numFmtId="0" fontId="6" fillId="4" borderId="1" xfId="5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6" applyFont="1" applyFill="1" applyBorder="1" applyAlignment="1">
      <alignment horizontal="center" vertical="center" wrapText="1"/>
    </xf>
    <xf numFmtId="164" fontId="6" fillId="4" borderId="1" xfId="6" applyNumberFormat="1" applyFont="1" applyFill="1" applyBorder="1" applyAlignment="1">
      <alignment horizontal="center" vertical="center" wrapText="1"/>
    </xf>
    <xf numFmtId="10" fontId="6" fillId="4" borderId="2" xfId="2" applyNumberFormat="1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 wrapText="1"/>
    </xf>
    <xf numFmtId="0" fontId="6" fillId="5" borderId="3" xfId="6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0" fillId="6" borderId="0" xfId="0" applyNumberFormat="1" applyFill="1" applyBorder="1" applyAlignment="1">
      <alignment horizontal="center" vertical="center"/>
    </xf>
    <xf numFmtId="10" fontId="0" fillId="6" borderId="8" xfId="2" applyNumberFormat="1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64" fontId="0" fillId="6" borderId="13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0" fontId="0" fillId="6" borderId="15" xfId="2" applyNumberFormat="1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164" fontId="0" fillId="6" borderId="2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/>
    </xf>
    <xf numFmtId="0" fontId="0" fillId="6" borderId="25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164" fontId="0" fillId="6" borderId="26" xfId="0" applyNumberForma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10" fontId="0" fillId="6" borderId="28" xfId="2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164" fontId="0" fillId="3" borderId="26" xfId="0" applyNumberFormat="1" applyFill="1" applyBorder="1" applyAlignment="1">
      <alignment horizontal="center" vertical="center"/>
    </xf>
    <xf numFmtId="10" fontId="0" fillId="3" borderId="33" xfId="2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0" fontId="0" fillId="0" borderId="11" xfId="2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0" fontId="0" fillId="0" borderId="38" xfId="2" applyNumberFormat="1" applyFont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10" fontId="0" fillId="0" borderId="18" xfId="2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0" fontId="0" fillId="0" borderId="39" xfId="2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0" fontId="0" fillId="0" borderId="41" xfId="2" applyNumberFormat="1" applyFont="1" applyBorder="1" applyAlignment="1">
      <alignment horizontal="center" vertical="center"/>
    </xf>
    <xf numFmtId="0" fontId="0" fillId="3" borderId="32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/>
    </xf>
    <xf numFmtId="10" fontId="0" fillId="3" borderId="0" xfId="2" applyNumberFormat="1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0" fontId="0" fillId="0" borderId="42" xfId="2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0" fontId="0" fillId="0" borderId="21" xfId="2" applyNumberFormat="1" applyFont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22" xfId="0" applyFont="1" applyFill="1" applyBorder="1" applyAlignment="1">
      <alignment horizontal="center"/>
    </xf>
    <xf numFmtId="164" fontId="0" fillId="0" borderId="46" xfId="0" applyNumberFormat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10" fontId="0" fillId="0" borderId="30" xfId="2" applyNumberFormat="1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 wrapText="1"/>
    </xf>
    <xf numFmtId="0" fontId="12" fillId="11" borderId="53" xfId="0" applyFont="1" applyFill="1" applyBorder="1" applyAlignment="1">
      <alignment horizontal="center" vertical="center" wrapText="1"/>
    </xf>
    <xf numFmtId="0" fontId="12" fillId="9" borderId="51" xfId="0" applyFont="1" applyFill="1" applyBorder="1" applyAlignment="1">
      <alignment horizontal="center" vertical="center" wrapText="1"/>
    </xf>
    <xf numFmtId="0" fontId="12" fillId="9" borderId="54" xfId="0" applyFont="1" applyFill="1" applyBorder="1" applyAlignment="1">
      <alignment horizontal="center" vertical="center" wrapText="1"/>
    </xf>
    <xf numFmtId="0" fontId="12" fillId="9" borderId="53" xfId="0" applyFont="1" applyFill="1" applyBorder="1" applyAlignment="1">
      <alignment horizontal="center" vertical="center" wrapText="1"/>
    </xf>
    <xf numFmtId="14" fontId="12" fillId="9" borderId="52" xfId="0" applyNumberFormat="1" applyFont="1" applyFill="1" applyBorder="1" applyAlignment="1">
      <alignment horizontal="center" vertical="center" wrapText="1"/>
    </xf>
    <xf numFmtId="0" fontId="12" fillId="10" borderId="55" xfId="0" applyFont="1" applyFill="1" applyBorder="1" applyAlignment="1">
      <alignment horizontal="center" vertical="center" wrapText="1"/>
    </xf>
    <xf numFmtId="0" fontId="12" fillId="10" borderId="53" xfId="0" applyNumberFormat="1" applyFont="1" applyFill="1" applyBorder="1" applyAlignment="1">
      <alignment horizontal="center" vertical="center" wrapText="1"/>
    </xf>
    <xf numFmtId="0" fontId="12" fillId="10" borderId="54" xfId="0" applyFont="1" applyFill="1" applyBorder="1" applyAlignment="1">
      <alignment horizontal="center" vertical="center" wrapText="1"/>
    </xf>
    <xf numFmtId="0" fontId="12" fillId="10" borderId="53" xfId="0" applyFont="1" applyFill="1" applyBorder="1" applyAlignment="1">
      <alignment horizontal="center" vertical="center" wrapText="1"/>
    </xf>
    <xf numFmtId="0" fontId="12" fillId="10" borderId="56" xfId="0" applyFont="1" applyFill="1" applyBorder="1" applyAlignment="1">
      <alignment horizontal="center" vertical="center" wrapText="1"/>
    </xf>
    <xf numFmtId="0" fontId="11" fillId="12" borderId="57" xfId="0" applyFont="1" applyFill="1" applyBorder="1" applyAlignment="1">
      <alignment horizontal="center" vertical="center" wrapText="1"/>
    </xf>
    <xf numFmtId="2" fontId="11" fillId="6" borderId="43" xfId="1" applyNumberFormat="1" applyFont="1" applyFill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 wrapText="1"/>
    </xf>
    <xf numFmtId="2" fontId="11" fillId="6" borderId="42" xfId="1" applyNumberFormat="1" applyFont="1" applyFill="1" applyBorder="1" applyAlignment="1">
      <alignment horizontal="center" vertical="center" wrapText="1"/>
    </xf>
    <xf numFmtId="0" fontId="15" fillId="13" borderId="43" xfId="0" applyFont="1" applyFill="1" applyBorder="1" applyAlignment="1">
      <alignment horizontal="center" vertical="center"/>
    </xf>
    <xf numFmtId="166" fontId="11" fillId="6" borderId="36" xfId="2" applyNumberFormat="1" applyFont="1" applyFill="1" applyBorder="1" applyAlignment="1">
      <alignment horizontal="center" vertical="center" wrapText="1"/>
    </xf>
    <xf numFmtId="14" fontId="11" fillId="14" borderId="56" xfId="2" applyNumberFormat="1" applyFont="1" applyFill="1" applyBorder="1" applyAlignment="1">
      <alignment horizontal="center" vertical="center" wrapText="1"/>
    </xf>
    <xf numFmtId="0" fontId="11" fillId="12" borderId="48" xfId="0" applyFont="1" applyFill="1" applyBorder="1" applyAlignment="1">
      <alignment horizontal="center" vertical="center" wrapText="1"/>
    </xf>
    <xf numFmtId="2" fontId="11" fillId="6" borderId="25" xfId="1" applyNumberFormat="1" applyFont="1" applyFill="1" applyBorder="1" applyAlignment="1">
      <alignment horizontal="center" vertical="center" wrapText="1"/>
    </xf>
    <xf numFmtId="2" fontId="11" fillId="6" borderId="27" xfId="0" applyNumberFormat="1" applyFont="1" applyFill="1" applyBorder="1" applyAlignment="1">
      <alignment horizontal="center" vertical="center" wrapText="1"/>
    </xf>
    <xf numFmtId="2" fontId="11" fillId="6" borderId="26" xfId="1" applyNumberFormat="1" applyFont="1" applyFill="1" applyBorder="1" applyAlignment="1">
      <alignment horizontal="center" vertical="center" wrapText="1"/>
    </xf>
    <xf numFmtId="0" fontId="11" fillId="13" borderId="25" xfId="0" applyNumberFormat="1" applyFont="1" applyFill="1" applyBorder="1" applyAlignment="1">
      <alignment horizontal="center" vertical="center" wrapText="1"/>
    </xf>
    <xf numFmtId="166" fontId="11" fillId="6" borderId="27" xfId="0" applyNumberFormat="1" applyFont="1" applyFill="1" applyBorder="1" applyAlignment="1">
      <alignment horizontal="center" vertical="center" wrapText="1"/>
    </xf>
    <xf numFmtId="14" fontId="11" fillId="14" borderId="58" xfId="0" applyNumberFormat="1" applyFont="1" applyFill="1" applyBorder="1" applyAlignment="1">
      <alignment horizontal="center" vertical="center" wrapText="1"/>
    </xf>
    <xf numFmtId="0" fontId="13" fillId="6" borderId="59" xfId="0" applyFont="1" applyFill="1" applyBorder="1" applyAlignment="1">
      <alignment horizontal="center" vertical="center" wrapText="1"/>
    </xf>
    <xf numFmtId="2" fontId="11" fillId="6" borderId="0" xfId="1" applyNumberFormat="1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166" fontId="11" fillId="6" borderId="0" xfId="1" applyNumberFormat="1" applyFont="1" applyFill="1" applyBorder="1" applyAlignment="1">
      <alignment horizontal="center" vertical="center" wrapText="1"/>
    </xf>
    <xf numFmtId="14" fontId="11" fillId="6" borderId="0" xfId="1" applyNumberFormat="1" applyFont="1" applyFill="1" applyBorder="1" applyAlignment="1">
      <alignment horizontal="center" vertical="center" wrapText="1"/>
    </xf>
    <xf numFmtId="0" fontId="11" fillId="6" borderId="0" xfId="1" applyNumberFormat="1" applyFont="1" applyFill="1" applyBorder="1" applyAlignment="1">
      <alignment horizontal="center" vertical="center" wrapText="1"/>
    </xf>
    <xf numFmtId="2" fontId="11" fillId="6" borderId="36" xfId="1" applyNumberFormat="1" applyFont="1" applyFill="1" applyBorder="1" applyAlignment="1">
      <alignment horizontal="center" vertical="center" wrapText="1"/>
    </xf>
    <xf numFmtId="0" fontId="11" fillId="13" borderId="36" xfId="1" applyNumberFormat="1" applyFont="1" applyFill="1" applyBorder="1" applyAlignment="1">
      <alignment horizontal="center" vertical="center" wrapText="1"/>
    </xf>
    <xf numFmtId="167" fontId="11" fillId="6" borderId="57" xfId="0" applyNumberFormat="1" applyFont="1" applyFill="1" applyBorder="1" applyAlignment="1">
      <alignment horizontal="center" vertical="center" wrapText="1"/>
    </xf>
    <xf numFmtId="166" fontId="11" fillId="6" borderId="43" xfId="2" applyNumberFormat="1" applyFont="1" applyFill="1" applyBorder="1" applyAlignment="1">
      <alignment horizontal="center" vertical="center" wrapText="1"/>
    </xf>
    <xf numFmtId="14" fontId="11" fillId="14" borderId="43" xfId="2" applyNumberFormat="1" applyFont="1" applyFill="1" applyBorder="1" applyAlignment="1">
      <alignment horizontal="center" vertical="center" wrapText="1"/>
    </xf>
    <xf numFmtId="2" fontId="11" fillId="6" borderId="27" xfId="1" applyNumberFormat="1" applyFont="1" applyFill="1" applyBorder="1" applyAlignment="1">
      <alignment horizontal="center" vertical="center" wrapText="1"/>
    </xf>
    <xf numFmtId="0" fontId="11" fillId="13" borderId="27" xfId="1" applyNumberFormat="1" applyFont="1" applyFill="1" applyBorder="1" applyAlignment="1">
      <alignment horizontal="center" vertical="center" wrapText="1"/>
    </xf>
    <xf numFmtId="167" fontId="11" fillId="6" borderId="48" xfId="0" applyNumberFormat="1" applyFont="1" applyFill="1" applyBorder="1" applyAlignment="1">
      <alignment horizontal="center" vertical="center" wrapText="1"/>
    </xf>
    <xf numFmtId="166" fontId="11" fillId="6" borderId="25" xfId="2" applyNumberFormat="1" applyFont="1" applyFill="1" applyBorder="1" applyAlignment="1">
      <alignment horizontal="center" vertical="center" wrapText="1"/>
    </xf>
    <xf numFmtId="14" fontId="11" fillId="14" borderId="25" xfId="2" applyNumberFormat="1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 wrapText="1"/>
    </xf>
    <xf numFmtId="0" fontId="11" fillId="12" borderId="53" xfId="0" applyFont="1" applyFill="1" applyBorder="1" applyAlignment="1">
      <alignment horizontal="center" vertical="center" wrapText="1"/>
    </xf>
    <xf numFmtId="2" fontId="11" fillId="6" borderId="54" xfId="1" applyNumberFormat="1" applyFont="1" applyFill="1" applyBorder="1" applyAlignment="1">
      <alignment horizontal="center" vertical="center" wrapText="1"/>
    </xf>
    <xf numFmtId="2" fontId="11" fillId="6" borderId="53" xfId="1" applyNumberFormat="1" applyFont="1" applyFill="1" applyBorder="1" applyAlignment="1">
      <alignment horizontal="center" vertical="center" wrapText="1"/>
    </xf>
    <xf numFmtId="2" fontId="11" fillId="6" borderId="51" xfId="1" applyNumberFormat="1" applyFont="1" applyFill="1" applyBorder="1" applyAlignment="1">
      <alignment horizontal="center" vertical="center" wrapText="1"/>
    </xf>
    <xf numFmtId="0" fontId="0" fillId="13" borderId="53" xfId="0" applyNumberFormat="1" applyFont="1" applyFill="1" applyBorder="1" applyAlignment="1">
      <alignment horizontal="center" vertical="center"/>
    </xf>
    <xf numFmtId="2" fontId="11" fillId="6" borderId="60" xfId="1" applyNumberFormat="1" applyFont="1" applyFill="1" applyBorder="1" applyAlignment="1">
      <alignment horizontal="center" vertical="center" wrapText="1"/>
    </xf>
    <xf numFmtId="166" fontId="11" fillId="6" borderId="54" xfId="0" applyNumberFormat="1" applyFont="1" applyFill="1" applyBorder="1" applyAlignment="1">
      <alignment horizontal="center" vertical="center" wrapText="1"/>
    </xf>
    <xf numFmtId="14" fontId="11" fillId="14" borderId="61" xfId="2" applyNumberFormat="1" applyFont="1" applyFill="1" applyBorder="1" applyAlignment="1">
      <alignment horizontal="center" vertical="center" wrapText="1"/>
    </xf>
    <xf numFmtId="0" fontId="11" fillId="12" borderId="36" xfId="0" applyFont="1" applyFill="1" applyBorder="1" applyAlignment="1">
      <alignment horizontal="center" vertical="center" wrapText="1"/>
    </xf>
    <xf numFmtId="168" fontId="11" fillId="6" borderId="43" xfId="1" applyNumberFormat="1" applyFont="1" applyFill="1" applyBorder="1" applyAlignment="1">
      <alignment horizontal="center" vertical="center" wrapText="1"/>
    </xf>
    <xf numFmtId="2" fontId="0" fillId="13" borderId="36" xfId="0" applyNumberFormat="1" applyFont="1" applyFill="1" applyBorder="1" applyAlignment="1">
      <alignment horizontal="center" vertical="center"/>
    </xf>
    <xf numFmtId="2" fontId="11" fillId="6" borderId="57" xfId="1" applyNumberFormat="1" applyFont="1" applyFill="1" applyBorder="1" applyAlignment="1">
      <alignment horizontal="center" vertical="center" wrapText="1"/>
    </xf>
    <xf numFmtId="166" fontId="11" fillId="6" borderId="43" xfId="0" applyNumberFormat="1" applyFont="1" applyFill="1" applyBorder="1" applyAlignment="1">
      <alignment horizontal="center" vertical="center" wrapText="1"/>
    </xf>
    <xf numFmtId="14" fontId="11" fillId="14" borderId="56" xfId="0" applyNumberFormat="1" applyFont="1" applyFill="1" applyBorder="1" applyAlignment="1">
      <alignment horizontal="center" vertical="center" wrapText="1"/>
    </xf>
    <xf numFmtId="0" fontId="11" fillId="12" borderId="30" xfId="0" applyFont="1" applyFill="1" applyBorder="1" applyAlignment="1">
      <alignment horizontal="center" vertical="center" wrapText="1"/>
    </xf>
    <xf numFmtId="168" fontId="11" fillId="6" borderId="49" xfId="1" applyNumberFormat="1" applyFont="1" applyFill="1" applyBorder="1" applyAlignment="1">
      <alignment horizontal="center" vertical="center" wrapText="1"/>
    </xf>
    <xf numFmtId="2" fontId="11" fillId="6" borderId="30" xfId="1" applyNumberFormat="1" applyFont="1" applyFill="1" applyBorder="1" applyAlignment="1">
      <alignment horizontal="center" vertical="center" wrapText="1"/>
    </xf>
    <xf numFmtId="2" fontId="11" fillId="6" borderId="28" xfId="1" applyNumberFormat="1" applyFont="1" applyFill="1" applyBorder="1" applyAlignment="1">
      <alignment horizontal="center" vertical="center" wrapText="1"/>
    </xf>
    <xf numFmtId="2" fontId="0" fillId="13" borderId="30" xfId="0" applyNumberFormat="1" applyFont="1" applyFill="1" applyBorder="1" applyAlignment="1">
      <alignment horizontal="center" vertical="center"/>
    </xf>
    <xf numFmtId="2" fontId="11" fillId="6" borderId="62" xfId="1" applyNumberFormat="1" applyFont="1" applyFill="1" applyBorder="1" applyAlignment="1">
      <alignment horizontal="center" vertical="center" wrapText="1"/>
    </xf>
    <xf numFmtId="166" fontId="11" fillId="6" borderId="49" xfId="0" applyNumberFormat="1" applyFont="1" applyFill="1" applyBorder="1" applyAlignment="1">
      <alignment horizontal="center" vertical="center" wrapText="1"/>
    </xf>
    <xf numFmtId="14" fontId="11" fillId="14" borderId="31" xfId="0" applyNumberFormat="1" applyFont="1" applyFill="1" applyBorder="1" applyAlignment="1">
      <alignment horizontal="center" vertical="center" wrapText="1"/>
    </xf>
    <xf numFmtId="0" fontId="11" fillId="17" borderId="0" xfId="0" applyFont="1" applyFill="1" applyAlignment="1">
      <alignment horizontal="center" vertical="center" wrapText="1"/>
    </xf>
    <xf numFmtId="0" fontId="0" fillId="17" borderId="0" xfId="0" applyFill="1"/>
    <xf numFmtId="0" fontId="13" fillId="17" borderId="0" xfId="0" applyFont="1" applyFill="1" applyAlignment="1">
      <alignment horizontal="center" vertical="center" wrapText="1"/>
    </xf>
    <xf numFmtId="0" fontId="14" fillId="17" borderId="0" xfId="0" applyFont="1" applyFill="1" applyBorder="1" applyAlignment="1">
      <alignment horizontal="center" vertical="center" wrapText="1"/>
    </xf>
    <xf numFmtId="2" fontId="11" fillId="17" borderId="0" xfId="0" applyNumberFormat="1" applyFont="1" applyFill="1" applyBorder="1" applyAlignment="1">
      <alignment horizontal="center" vertical="center" wrapText="1"/>
    </xf>
    <xf numFmtId="1" fontId="11" fillId="17" borderId="0" xfId="0" applyNumberFormat="1" applyFont="1" applyFill="1" applyBorder="1" applyAlignment="1">
      <alignment horizontal="center" vertical="center" wrapText="1"/>
    </xf>
    <xf numFmtId="14" fontId="11" fillId="17" borderId="0" xfId="0" applyNumberFormat="1" applyFont="1" applyFill="1" applyAlignment="1">
      <alignment horizontal="center" vertical="center" wrapText="1"/>
    </xf>
    <xf numFmtId="0" fontId="11" fillId="17" borderId="0" xfId="0" applyNumberFormat="1" applyFont="1" applyFill="1" applyAlignment="1">
      <alignment horizontal="center" vertical="center" wrapText="1"/>
    </xf>
    <xf numFmtId="168" fontId="11" fillId="17" borderId="0" xfId="0" applyNumberFormat="1" applyFont="1" applyFill="1" applyAlignment="1">
      <alignment horizontal="center" vertical="center" wrapText="1"/>
    </xf>
    <xf numFmtId="166" fontId="11" fillId="17" borderId="0" xfId="0" applyNumberFormat="1" applyFont="1" applyFill="1" applyAlignment="1">
      <alignment horizontal="center" vertical="center" wrapText="1"/>
    </xf>
    <xf numFmtId="9" fontId="11" fillId="17" borderId="0" xfId="0" applyNumberFormat="1" applyFont="1" applyFill="1" applyAlignment="1">
      <alignment horizontal="center" vertical="center" wrapText="1"/>
    </xf>
    <xf numFmtId="0" fontId="13" fillId="17" borderId="59" xfId="0" applyFont="1" applyFill="1" applyBorder="1" applyAlignment="1">
      <alignment horizontal="center" vertical="center" wrapText="1"/>
    </xf>
    <xf numFmtId="0" fontId="11" fillId="17" borderId="0" xfId="0" applyFont="1" applyFill="1" applyBorder="1" applyAlignment="1">
      <alignment horizontal="center" vertical="center" wrapText="1"/>
    </xf>
    <xf numFmtId="166" fontId="11" fillId="17" borderId="0" xfId="0" applyNumberFormat="1" applyFont="1" applyFill="1" applyBorder="1" applyAlignment="1">
      <alignment horizontal="center" vertical="center" wrapText="1"/>
    </xf>
    <xf numFmtId="14" fontId="11" fillId="17" borderId="0" xfId="0" applyNumberFormat="1" applyFont="1" applyFill="1" applyBorder="1" applyAlignment="1">
      <alignment horizontal="center" vertical="center" wrapText="1"/>
    </xf>
    <xf numFmtId="0" fontId="16" fillId="15" borderId="0" xfId="0" applyFont="1" applyFill="1" applyAlignment="1">
      <alignment horizontal="center" vertical="center"/>
    </xf>
    <xf numFmtId="0" fontId="16" fillId="15" borderId="0" xfId="0" applyNumberFormat="1" applyFont="1" applyFill="1" applyAlignment="1">
      <alignment horizontal="center" vertical="center"/>
    </xf>
    <xf numFmtId="0" fontId="0" fillId="15" borderId="0" xfId="0" applyFont="1" applyFill="1" applyAlignment="1">
      <alignment horizontal="center" vertical="center"/>
    </xf>
    <xf numFmtId="165" fontId="17" fillId="15" borderId="0" xfId="0" applyNumberFormat="1" applyFont="1" applyFill="1" applyBorder="1" applyAlignment="1">
      <alignment horizontal="center" vertical="center"/>
    </xf>
    <xf numFmtId="0" fontId="17" fillId="15" borderId="0" xfId="0" applyNumberFormat="1" applyFont="1" applyFill="1" applyBorder="1" applyAlignment="1">
      <alignment horizontal="center" vertical="center"/>
    </xf>
    <xf numFmtId="0" fontId="4" fillId="18" borderId="55" xfId="0" applyFont="1" applyFill="1" applyBorder="1" applyAlignment="1">
      <alignment horizontal="center" vertical="center" wrapText="1"/>
    </xf>
    <xf numFmtId="0" fontId="4" fillId="18" borderId="53" xfId="0" applyFont="1" applyFill="1" applyBorder="1" applyAlignment="1">
      <alignment horizontal="center" vertical="center" wrapText="1"/>
    </xf>
    <xf numFmtId="9" fontId="4" fillId="18" borderId="53" xfId="2" applyFont="1" applyFill="1" applyBorder="1" applyAlignment="1">
      <alignment horizontal="center" vertical="center" wrapText="1"/>
    </xf>
    <xf numFmtId="0" fontId="4" fillId="18" borderId="53" xfId="0" applyNumberFormat="1" applyFont="1" applyFill="1" applyBorder="1" applyAlignment="1">
      <alignment horizontal="center" vertical="center" wrapText="1"/>
    </xf>
    <xf numFmtId="0" fontId="4" fillId="18" borderId="53" xfId="0" applyFont="1" applyFill="1" applyBorder="1" applyAlignment="1">
      <alignment horizontal="center" vertical="center"/>
    </xf>
    <xf numFmtId="0" fontId="4" fillId="18" borderId="61" xfId="0" applyFont="1" applyFill="1" applyBorder="1" applyAlignment="1">
      <alignment horizontal="center" vertical="center" wrapText="1"/>
    </xf>
    <xf numFmtId="0" fontId="0" fillId="19" borderId="14" xfId="0" applyFont="1" applyFill="1" applyBorder="1" applyAlignment="1">
      <alignment horizontal="center" vertical="center"/>
    </xf>
    <xf numFmtId="2" fontId="0" fillId="19" borderId="14" xfId="1" applyNumberFormat="1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166" fontId="11" fillId="19" borderId="14" xfId="2" applyNumberFormat="1" applyFont="1" applyFill="1" applyBorder="1" applyAlignment="1">
      <alignment horizontal="center" vertical="center"/>
    </xf>
    <xf numFmtId="1" fontId="0" fillId="19" borderId="14" xfId="0" applyNumberFormat="1" applyFont="1" applyFill="1" applyBorder="1" applyAlignment="1">
      <alignment horizontal="center" vertical="center"/>
    </xf>
    <xf numFmtId="0" fontId="0" fillId="19" borderId="17" xfId="0" applyFont="1" applyFill="1" applyBorder="1" applyAlignment="1">
      <alignment horizontal="center" vertical="center"/>
    </xf>
    <xf numFmtId="2" fontId="0" fillId="19" borderId="17" xfId="1" applyNumberFormat="1" applyFont="1" applyFill="1" applyBorder="1" applyAlignment="1">
      <alignment horizontal="center" vertical="center"/>
    </xf>
    <xf numFmtId="2" fontId="11" fillId="19" borderId="17" xfId="0" applyNumberFormat="1" applyFont="1" applyFill="1" applyBorder="1" applyAlignment="1">
      <alignment horizontal="center" vertical="center"/>
    </xf>
    <xf numFmtId="2" fontId="11" fillId="19" borderId="17" xfId="1" applyNumberFormat="1" applyFont="1" applyFill="1" applyBorder="1" applyAlignment="1">
      <alignment horizontal="center" vertical="center"/>
    </xf>
    <xf numFmtId="0" fontId="0" fillId="6" borderId="17" xfId="0" applyNumberFormat="1" applyFont="1" applyFill="1" applyBorder="1" applyAlignment="1">
      <alignment horizontal="center" vertical="center"/>
    </xf>
    <xf numFmtId="166" fontId="11" fillId="19" borderId="17" xfId="2" applyNumberFormat="1" applyFont="1" applyFill="1" applyBorder="1" applyAlignment="1">
      <alignment horizontal="center" vertical="center"/>
    </xf>
    <xf numFmtId="1" fontId="0" fillId="19" borderId="17" xfId="0" applyNumberFormat="1" applyFont="1" applyFill="1" applyBorder="1" applyAlignment="1">
      <alignment horizontal="center" vertical="center"/>
    </xf>
    <xf numFmtId="0" fontId="0" fillId="15" borderId="16" xfId="0" applyFont="1" applyFill="1" applyBorder="1" applyAlignment="1">
      <alignment horizontal="center" vertical="center" wrapText="1"/>
    </xf>
    <xf numFmtId="0" fontId="0" fillId="15" borderId="7" xfId="0" applyFont="1" applyFill="1" applyBorder="1" applyAlignment="1">
      <alignment horizontal="center" vertical="center" wrapText="1"/>
    </xf>
    <xf numFmtId="0" fontId="0" fillId="15" borderId="17" xfId="0" applyFont="1" applyFill="1" applyBorder="1" applyAlignment="1">
      <alignment horizontal="center" vertical="center"/>
    </xf>
    <xf numFmtId="2" fontId="0" fillId="15" borderId="17" xfId="1" applyNumberFormat="1" applyFont="1" applyFill="1" applyBorder="1" applyAlignment="1">
      <alignment horizontal="center" vertical="center"/>
    </xf>
    <xf numFmtId="166" fontId="11" fillId="15" borderId="17" xfId="2" applyNumberFormat="1" applyFont="1" applyFill="1" applyBorder="1" applyAlignment="1">
      <alignment horizontal="center" vertical="center"/>
    </xf>
    <xf numFmtId="1" fontId="0" fillId="15" borderId="17" xfId="0" applyNumberFormat="1" applyFont="1" applyFill="1" applyBorder="1" applyAlignment="1">
      <alignment horizontal="center" vertical="center"/>
    </xf>
    <xf numFmtId="2" fontId="0" fillId="15" borderId="17" xfId="2" applyNumberFormat="1" applyFont="1" applyFill="1" applyBorder="1" applyAlignment="1">
      <alignment horizontal="center" vertical="center" wrapText="1"/>
    </xf>
    <xf numFmtId="0" fontId="0" fillId="15" borderId="17" xfId="0" applyNumberFormat="1" applyFont="1" applyFill="1" applyBorder="1" applyAlignment="1">
      <alignment horizontal="center" vertical="center" wrapText="1"/>
    </xf>
    <xf numFmtId="9" fontId="0" fillId="15" borderId="18" xfId="2" applyFont="1" applyFill="1" applyBorder="1" applyAlignment="1">
      <alignment horizontal="center" vertical="center"/>
    </xf>
    <xf numFmtId="0" fontId="11" fillId="6" borderId="17" xfId="1" applyNumberFormat="1" applyFont="1" applyFill="1" applyBorder="1" applyAlignment="1">
      <alignment horizontal="center" vertical="center"/>
    </xf>
    <xf numFmtId="167" fontId="0" fillId="19" borderId="17" xfId="0" applyNumberFormat="1" applyFont="1" applyFill="1" applyBorder="1" applyAlignment="1">
      <alignment horizontal="center" vertical="center"/>
    </xf>
    <xf numFmtId="0" fontId="4" fillId="18" borderId="9" xfId="0" applyFont="1" applyFill="1" applyBorder="1" applyAlignment="1">
      <alignment horizontal="center" vertical="center" wrapText="1"/>
    </xf>
    <xf numFmtId="0" fontId="4" fillId="18" borderId="64" xfId="0" applyFont="1" applyFill="1" applyBorder="1" applyAlignment="1">
      <alignment horizontal="center" vertical="center" wrapText="1"/>
    </xf>
    <xf numFmtId="0" fontId="0" fillId="19" borderId="10" xfId="0" applyFont="1" applyFill="1" applyBorder="1" applyAlignment="1">
      <alignment horizontal="center" vertical="center"/>
    </xf>
    <xf numFmtId="2" fontId="12" fillId="6" borderId="10" xfId="0" applyNumberFormat="1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166" fontId="11" fillId="6" borderId="10" xfId="2" applyNumberFormat="1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4" fillId="18" borderId="29" xfId="0" applyFont="1" applyFill="1" applyBorder="1" applyAlignment="1">
      <alignment horizontal="center" vertical="center" wrapText="1"/>
    </xf>
    <xf numFmtId="0" fontId="4" fillId="18" borderId="49" xfId="0" applyFont="1" applyFill="1" applyBorder="1" applyAlignment="1">
      <alignment horizontal="center" vertical="center" wrapText="1"/>
    </xf>
    <xf numFmtId="0" fontId="0" fillId="19" borderId="30" xfId="0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166" fontId="11" fillId="6" borderId="30" xfId="2" applyNumberFormat="1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0" fillId="20" borderId="50" xfId="0" applyFill="1" applyBorder="1" applyAlignment="1">
      <alignment horizontal="center" vertical="center"/>
    </xf>
    <xf numFmtId="0" fontId="22" fillId="21" borderId="36" xfId="7" applyFont="1" applyFill="1" applyBorder="1" applyAlignment="1">
      <alignment horizontal="center" vertical="center"/>
    </xf>
    <xf numFmtId="0" fontId="22" fillId="21" borderId="36" xfId="7" applyFont="1" applyFill="1" applyBorder="1" applyAlignment="1">
      <alignment horizontal="center" vertical="center" wrapText="1"/>
    </xf>
    <xf numFmtId="0" fontId="22" fillId="21" borderId="43" xfId="7" applyFont="1" applyFill="1" applyBorder="1" applyAlignment="1">
      <alignment horizontal="center" vertical="center"/>
    </xf>
    <xf numFmtId="0" fontId="0" fillId="22" borderId="0" xfId="0" applyFill="1" applyBorder="1" applyAlignment="1">
      <alignment vertical="center"/>
    </xf>
    <xf numFmtId="0" fontId="0" fillId="2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14" fontId="0" fillId="0" borderId="17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0" xfId="0" applyFill="1" applyAlignment="1">
      <alignment vertical="center"/>
    </xf>
    <xf numFmtId="168" fontId="0" fillId="22" borderId="0" xfId="0" applyNumberFormat="1" applyFill="1" applyAlignment="1">
      <alignment vertical="center"/>
    </xf>
    <xf numFmtId="0" fontId="0" fillId="24" borderId="0" xfId="0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24" borderId="0" xfId="0" applyFill="1"/>
    <xf numFmtId="0" fontId="3" fillId="7" borderId="15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65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0" fillId="16" borderId="22" xfId="0" applyFill="1" applyBorder="1" applyAlignment="1">
      <alignment horizontal="center" vertical="center"/>
    </xf>
    <xf numFmtId="0" fontId="0" fillId="6" borderId="21" xfId="0" applyFill="1" applyBorder="1"/>
    <xf numFmtId="0" fontId="0" fillId="6" borderId="20" xfId="0" applyFill="1" applyBorder="1"/>
    <xf numFmtId="166" fontId="0" fillId="6" borderId="22" xfId="2" applyNumberFormat="1" applyFont="1" applyFill="1" applyBorder="1"/>
    <xf numFmtId="0" fontId="0" fillId="16" borderId="7" xfId="0" applyFill="1" applyBorder="1" applyAlignment="1">
      <alignment horizontal="center" vertical="center"/>
    </xf>
    <xf numFmtId="0" fontId="0" fillId="6" borderId="0" xfId="0" applyFill="1" applyBorder="1"/>
    <xf numFmtId="0" fontId="0" fillId="6" borderId="6" xfId="0" applyFill="1" applyBorder="1"/>
    <xf numFmtId="166" fontId="0" fillId="6" borderId="7" xfId="2" applyNumberFormat="1" applyFont="1" applyFill="1" applyBorder="1"/>
    <xf numFmtId="2" fontId="0" fillId="24" borderId="0" xfId="0" applyNumberFormat="1" applyFill="1"/>
    <xf numFmtId="0" fontId="0" fillId="26" borderId="22" xfId="0" applyFill="1" applyBorder="1" applyAlignment="1">
      <alignment horizontal="center" vertical="center"/>
    </xf>
    <xf numFmtId="0" fontId="0" fillId="26" borderId="14" xfId="0" applyFill="1" applyBorder="1" applyAlignment="1">
      <alignment horizontal="center" vertical="center"/>
    </xf>
    <xf numFmtId="0" fontId="0" fillId="6" borderId="13" xfId="0" applyFill="1" applyBorder="1"/>
    <xf numFmtId="2" fontId="0" fillId="6" borderId="8" xfId="0" applyNumberFormat="1" applyFill="1" applyBorder="1"/>
    <xf numFmtId="166" fontId="0" fillId="6" borderId="14" xfId="2" applyNumberFormat="1" applyFont="1" applyFill="1" applyBorder="1"/>
    <xf numFmtId="2" fontId="0" fillId="6" borderId="20" xfId="0" applyNumberFormat="1" applyFill="1" applyBorder="1"/>
    <xf numFmtId="0" fontId="0" fillId="6" borderId="8" xfId="0" applyFill="1" applyBorder="1"/>
    <xf numFmtId="0" fontId="0" fillId="26" borderId="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2" fontId="0" fillId="6" borderId="6" xfId="0" applyNumberFormat="1" applyFill="1" applyBorder="1"/>
    <xf numFmtId="1" fontId="0" fillId="6" borderId="20" xfId="0" applyNumberFormat="1" applyFill="1" applyBorder="1"/>
    <xf numFmtId="1" fontId="0" fillId="6" borderId="6" xfId="0" applyNumberFormat="1" applyFill="1" applyBorder="1"/>
    <xf numFmtId="1" fontId="0" fillId="6" borderId="22" xfId="0" applyNumberFormat="1" applyFill="1" applyBorder="1"/>
    <xf numFmtId="1" fontId="0" fillId="6" borderId="7" xfId="0" applyNumberFormat="1" applyFill="1" applyBorder="1"/>
    <xf numFmtId="1" fontId="0" fillId="6" borderId="14" xfId="0" applyNumberFormat="1" applyFill="1" applyBorder="1"/>
    <xf numFmtId="1" fontId="0" fillId="6" borderId="8" xfId="0" applyNumberFormat="1" applyFill="1" applyBorder="1"/>
    <xf numFmtId="0" fontId="3" fillId="7" borderId="46" xfId="0" applyFont="1" applyFill="1" applyBorder="1" applyAlignment="1">
      <alignment horizontal="center" vertical="center" wrapText="1"/>
    </xf>
    <xf numFmtId="2" fontId="11" fillId="17" borderId="0" xfId="0" applyNumberFormat="1" applyFont="1" applyFill="1" applyAlignment="1">
      <alignment horizontal="center" vertical="center" wrapText="1"/>
    </xf>
    <xf numFmtId="2" fontId="26" fillId="15" borderId="17" xfId="0" applyNumberFormat="1" applyFont="1" applyFill="1" applyBorder="1" applyAlignment="1">
      <alignment horizontal="center" vertical="center"/>
    </xf>
    <xf numFmtId="2" fontId="26" fillId="15" borderId="17" xfId="1" applyNumberFormat="1" applyFont="1" applyFill="1" applyBorder="1" applyAlignment="1">
      <alignment horizontal="center" vertical="center"/>
    </xf>
    <xf numFmtId="2" fontId="26" fillId="15" borderId="0" xfId="0" applyNumberFormat="1" applyFont="1" applyFill="1" applyAlignment="1">
      <alignment horizontal="center" vertical="center"/>
    </xf>
    <xf numFmtId="0" fontId="27" fillId="6" borderId="17" xfId="0" applyFont="1" applyFill="1" applyBorder="1" applyAlignment="1">
      <alignment vertical="center"/>
    </xf>
    <xf numFmtId="0" fontId="27" fillId="6" borderId="17" xfId="0" applyFont="1" applyFill="1" applyBorder="1" applyAlignment="1">
      <alignment horizontal="left" vertical="center" wrapText="1"/>
    </xf>
    <xf numFmtId="0" fontId="27" fillId="6" borderId="17" xfId="0" applyFont="1" applyFill="1" applyBorder="1" applyAlignment="1">
      <alignment horizontal="center" vertical="center"/>
    </xf>
    <xf numFmtId="0" fontId="27" fillId="6" borderId="17" xfId="0" applyNumberFormat="1" applyFont="1" applyFill="1" applyBorder="1" applyAlignment="1">
      <alignment horizontal="center" vertical="center"/>
    </xf>
    <xf numFmtId="9" fontId="27" fillId="6" borderId="17" xfId="2" applyFont="1" applyFill="1" applyBorder="1" applyAlignment="1">
      <alignment horizontal="center" vertical="center"/>
    </xf>
    <xf numFmtId="14" fontId="27" fillId="6" borderId="17" xfId="2" applyNumberFormat="1" applyFont="1" applyFill="1" applyBorder="1" applyAlignment="1">
      <alignment horizontal="center" vertical="center"/>
    </xf>
    <xf numFmtId="0" fontId="27" fillId="23" borderId="17" xfId="0" applyFont="1" applyFill="1" applyBorder="1" applyAlignment="1">
      <alignment horizontal="center" vertical="center"/>
    </xf>
    <xf numFmtId="0" fontId="28" fillId="6" borderId="17" xfId="0" applyFont="1" applyFill="1" applyBorder="1" applyAlignment="1">
      <alignment vertical="center"/>
    </xf>
    <xf numFmtId="0" fontId="29" fillId="0" borderId="0" xfId="0" applyFont="1" applyAlignment="1">
      <alignment wrapText="1"/>
    </xf>
    <xf numFmtId="0" fontId="29" fillId="0" borderId="0" xfId="0" applyFont="1"/>
    <xf numFmtId="0" fontId="29" fillId="0" borderId="17" xfId="0" applyFont="1" applyBorder="1"/>
    <xf numFmtId="14" fontId="29" fillId="0" borderId="17" xfId="0" applyNumberFormat="1" applyFont="1" applyBorder="1"/>
    <xf numFmtId="0" fontId="28" fillId="6" borderId="22" xfId="0" applyFont="1" applyFill="1" applyBorder="1" applyAlignment="1">
      <alignment vertical="center"/>
    </xf>
    <xf numFmtId="0" fontId="29" fillId="0" borderId="22" xfId="0" applyFont="1" applyBorder="1"/>
    <xf numFmtId="14" fontId="29" fillId="0" borderId="22" xfId="0" applyNumberFormat="1" applyFont="1" applyBorder="1"/>
    <xf numFmtId="0" fontId="28" fillId="6" borderId="55" xfId="0" applyFont="1" applyFill="1" applyBorder="1" applyAlignment="1">
      <alignment vertical="center"/>
    </xf>
    <xf numFmtId="0" fontId="28" fillId="6" borderId="53" xfId="0" applyFont="1" applyFill="1" applyBorder="1" applyAlignment="1">
      <alignment vertical="center"/>
    </xf>
    <xf numFmtId="0" fontId="29" fillId="0" borderId="53" xfId="0" applyFont="1" applyBorder="1"/>
    <xf numFmtId="14" fontId="29" fillId="0" borderId="61" xfId="0" applyNumberFormat="1" applyFont="1" applyBorder="1"/>
    <xf numFmtId="0" fontId="29" fillId="0" borderId="14" xfId="0" applyFont="1" applyBorder="1"/>
    <xf numFmtId="14" fontId="29" fillId="0" borderId="14" xfId="0" applyNumberFormat="1" applyFont="1" applyBorder="1"/>
    <xf numFmtId="0" fontId="28" fillId="6" borderId="14" xfId="0" applyFont="1" applyFill="1" applyBorder="1" applyAlignment="1">
      <alignment vertical="center"/>
    </xf>
    <xf numFmtId="0" fontId="29" fillId="0" borderId="55" xfId="0" applyFont="1" applyBorder="1"/>
    <xf numFmtId="14" fontId="29" fillId="0" borderId="0" xfId="0" applyNumberFormat="1" applyFont="1"/>
    <xf numFmtId="2" fontId="29" fillId="0" borderId="17" xfId="0" applyNumberFormat="1" applyFont="1" applyBorder="1"/>
    <xf numFmtId="0" fontId="28" fillId="6" borderId="15" xfId="0" applyFont="1" applyFill="1" applyBorder="1" applyAlignment="1">
      <alignment vertical="center"/>
    </xf>
    <xf numFmtId="0" fontId="28" fillId="6" borderId="20" xfId="0" applyFont="1" applyFill="1" applyBorder="1" applyAlignment="1">
      <alignment vertical="center"/>
    </xf>
    <xf numFmtId="10" fontId="29" fillId="0" borderId="17" xfId="2" applyNumberFormat="1" applyFont="1" applyBorder="1"/>
    <xf numFmtId="10" fontId="29" fillId="0" borderId="22" xfId="2" applyNumberFormat="1" applyFont="1" applyBorder="1"/>
    <xf numFmtId="10" fontId="29" fillId="0" borderId="53" xfId="2" applyNumberFormat="1" applyFont="1" applyBorder="1"/>
    <xf numFmtId="10" fontId="29" fillId="0" borderId="14" xfId="2" applyNumberFormat="1" applyFont="1" applyBorder="1"/>
    <xf numFmtId="0" fontId="0" fillId="19" borderId="17" xfId="0" applyFont="1" applyFill="1" applyBorder="1" applyAlignment="1">
      <alignment vertical="center"/>
    </xf>
    <xf numFmtId="2" fontId="0" fillId="19" borderId="17" xfId="1" applyNumberFormat="1" applyFont="1" applyFill="1" applyBorder="1" applyAlignment="1">
      <alignment vertical="center"/>
    </xf>
    <xf numFmtId="2" fontId="0" fillId="19" borderId="17" xfId="1" applyNumberFormat="1" applyFont="1" applyFill="1" applyBorder="1" applyAlignment="1">
      <alignment vertical="center" wrapText="1"/>
    </xf>
    <xf numFmtId="167" fontId="0" fillId="19" borderId="17" xfId="0" applyNumberFormat="1" applyFont="1" applyFill="1" applyBorder="1" applyAlignment="1">
      <alignment vertical="center"/>
    </xf>
    <xf numFmtId="2" fontId="0" fillId="19" borderId="17" xfId="2" applyNumberFormat="1" applyFont="1" applyFill="1" applyBorder="1" applyAlignment="1">
      <alignment vertical="center" wrapText="1"/>
    </xf>
    <xf numFmtId="2" fontId="0" fillId="19" borderId="17" xfId="0" applyNumberFormat="1" applyFont="1" applyFill="1" applyBorder="1" applyAlignment="1">
      <alignment vertical="center"/>
    </xf>
    <xf numFmtId="2" fontId="0" fillId="19" borderId="17" xfId="0" applyNumberFormat="1" applyFont="1" applyFill="1" applyBorder="1" applyAlignment="1">
      <alignment vertical="center" wrapText="1"/>
    </xf>
    <xf numFmtId="4" fontId="0" fillId="19" borderId="17" xfId="0" applyNumberFormat="1" applyFont="1" applyFill="1" applyBorder="1" applyAlignment="1">
      <alignment vertical="center"/>
    </xf>
    <xf numFmtId="0" fontId="0" fillId="15" borderId="12" xfId="0" applyFont="1" applyFill="1" applyBorder="1" applyAlignment="1">
      <alignment horizontal="center" vertical="center" wrapText="1"/>
    </xf>
    <xf numFmtId="0" fontId="0" fillId="15" borderId="14" xfId="0" applyFont="1" applyFill="1" applyBorder="1" applyAlignment="1">
      <alignment horizontal="center" vertical="center"/>
    </xf>
    <xf numFmtId="2" fontId="0" fillId="15" borderId="14" xfId="1" applyNumberFormat="1" applyFont="1" applyFill="1" applyBorder="1" applyAlignment="1">
      <alignment horizontal="center" vertical="center"/>
    </xf>
    <xf numFmtId="2" fontId="26" fillId="15" borderId="14" xfId="1" applyNumberFormat="1" applyFont="1" applyFill="1" applyBorder="1" applyAlignment="1">
      <alignment horizontal="center" vertical="center"/>
    </xf>
    <xf numFmtId="166" fontId="11" fillId="15" borderId="14" xfId="2" applyNumberFormat="1" applyFont="1" applyFill="1" applyBorder="1" applyAlignment="1">
      <alignment horizontal="center" vertical="center"/>
    </xf>
    <xf numFmtId="1" fontId="0" fillId="15" borderId="14" xfId="0" applyNumberFormat="1" applyFont="1" applyFill="1" applyBorder="1" applyAlignment="1">
      <alignment horizontal="center" vertical="center"/>
    </xf>
    <xf numFmtId="2" fontId="0" fillId="15" borderId="14" xfId="2" applyNumberFormat="1" applyFont="1" applyFill="1" applyBorder="1" applyAlignment="1">
      <alignment horizontal="center" vertical="center" wrapText="1"/>
    </xf>
    <xf numFmtId="0" fontId="0" fillId="15" borderId="14" xfId="0" applyNumberFormat="1" applyFont="1" applyFill="1" applyBorder="1" applyAlignment="1">
      <alignment horizontal="center" vertical="center" wrapText="1"/>
    </xf>
    <xf numFmtId="2" fontId="0" fillId="15" borderId="14" xfId="0" applyNumberFormat="1" applyFont="1" applyFill="1" applyBorder="1" applyAlignment="1">
      <alignment horizontal="center" vertical="center"/>
    </xf>
    <xf numFmtId="9" fontId="0" fillId="15" borderId="39" xfId="2" applyFont="1" applyFill="1" applyBorder="1" applyAlignment="1">
      <alignment horizontal="center" vertical="center"/>
    </xf>
    <xf numFmtId="0" fontId="0" fillId="16" borderId="17" xfId="0" applyFont="1" applyFill="1" applyBorder="1" applyAlignment="1">
      <alignment vertical="center" wrapText="1"/>
    </xf>
    <xf numFmtId="9" fontId="0" fillId="19" borderId="17" xfId="2" applyFont="1" applyFill="1" applyBorder="1" applyAlignment="1">
      <alignment vertical="center"/>
    </xf>
    <xf numFmtId="0" fontId="22" fillId="28" borderId="35" xfId="7" applyFont="1" applyFill="1" applyBorder="1" applyAlignment="1">
      <alignment horizontal="center" vertical="center"/>
    </xf>
    <xf numFmtId="0" fontId="22" fillId="28" borderId="36" xfId="7" applyFont="1" applyFill="1" applyBorder="1" applyAlignment="1">
      <alignment horizontal="center" vertical="center" wrapText="1"/>
    </xf>
    <xf numFmtId="0" fontId="23" fillId="29" borderId="56" xfId="0" applyFont="1" applyFill="1" applyBorder="1" applyAlignment="1">
      <alignment horizontal="center" vertical="center"/>
    </xf>
    <xf numFmtId="0" fontId="22" fillId="30" borderId="35" xfId="7" applyFont="1" applyFill="1" applyBorder="1" applyAlignment="1">
      <alignment horizontal="center" vertical="center" wrapText="1"/>
    </xf>
    <xf numFmtId="0" fontId="22" fillId="30" borderId="36" xfId="7" applyFont="1" applyFill="1" applyBorder="1" applyAlignment="1">
      <alignment horizontal="center" vertical="center" wrapText="1"/>
    </xf>
    <xf numFmtId="0" fontId="23" fillId="31" borderId="43" xfId="0" applyFont="1" applyFill="1" applyBorder="1" applyAlignment="1">
      <alignment horizontal="center" vertical="center" wrapText="1"/>
    </xf>
    <xf numFmtId="0" fontId="0" fillId="32" borderId="17" xfId="0" applyFill="1" applyBorder="1" applyAlignment="1">
      <alignment vertical="center"/>
    </xf>
    <xf numFmtId="0" fontId="0" fillId="32" borderId="18" xfId="0" applyFill="1" applyBorder="1" applyAlignment="1">
      <alignment vertical="center"/>
    </xf>
    <xf numFmtId="0" fontId="0" fillId="0" borderId="17" xfId="0" applyFill="1" applyBorder="1" applyAlignment="1">
      <alignment horizontal="right" vertical="center"/>
    </xf>
    <xf numFmtId="0" fontId="0" fillId="0" borderId="17" xfId="0" applyBorder="1"/>
    <xf numFmtId="0" fontId="0" fillId="0" borderId="10" xfId="0" applyBorder="1"/>
    <xf numFmtId="0" fontId="0" fillId="0" borderId="11" xfId="0" applyBorder="1"/>
    <xf numFmtId="0" fontId="0" fillId="0" borderId="18" xfId="0" applyBorder="1"/>
    <xf numFmtId="0" fontId="0" fillId="0" borderId="30" xfId="0" applyBorder="1"/>
    <xf numFmtId="0" fontId="0" fillId="0" borderId="31" xfId="0" applyBorder="1"/>
    <xf numFmtId="0" fontId="0" fillId="32" borderId="10" xfId="0" applyFill="1" applyBorder="1" applyAlignment="1">
      <alignment vertical="center"/>
    </xf>
    <xf numFmtId="0" fontId="0" fillId="32" borderId="17" xfId="0" applyFont="1" applyFill="1" applyBorder="1" applyAlignment="1">
      <alignment vertical="center"/>
    </xf>
    <xf numFmtId="168" fontId="0" fillId="32" borderId="17" xfId="0" applyNumberFormat="1" applyFont="1" applyFill="1" applyBorder="1" applyAlignment="1">
      <alignment vertical="center"/>
    </xf>
    <xf numFmtId="0" fontId="24" fillId="32" borderId="17" xfId="0" applyFont="1" applyFill="1" applyBorder="1" applyAlignment="1">
      <alignment vertical="center"/>
    </xf>
    <xf numFmtId="0" fontId="0" fillId="32" borderId="11" xfId="0" applyFill="1" applyBorder="1" applyAlignment="1">
      <alignment vertical="center"/>
    </xf>
    <xf numFmtId="168" fontId="24" fillId="32" borderId="18" xfId="0" applyNumberFormat="1" applyFont="1" applyFill="1" applyBorder="1" applyAlignment="1">
      <alignment vertical="center"/>
    </xf>
    <xf numFmtId="14" fontId="29" fillId="0" borderId="53" xfId="0" applyNumberFormat="1" applyFont="1" applyBorder="1"/>
    <xf numFmtId="2" fontId="25" fillId="13" borderId="20" xfId="0" applyNumberFormat="1" applyFont="1" applyFill="1" applyBorder="1" applyAlignment="1">
      <alignment horizontal="center" vertical="center"/>
    </xf>
    <xf numFmtId="2" fontId="25" fillId="13" borderId="21" xfId="0" applyNumberFormat="1" applyFont="1" applyFill="1" applyBorder="1" applyAlignment="1">
      <alignment horizontal="center" vertical="center"/>
    </xf>
    <xf numFmtId="2" fontId="25" fillId="13" borderId="46" xfId="0" applyNumberFormat="1" applyFont="1" applyFill="1" applyBorder="1" applyAlignment="1">
      <alignment horizontal="center" vertical="center"/>
    </xf>
    <xf numFmtId="165" fontId="25" fillId="13" borderId="8" xfId="0" applyNumberFormat="1" applyFont="1" applyFill="1" applyBorder="1" applyAlignment="1">
      <alignment horizontal="center" vertical="center"/>
    </xf>
    <xf numFmtId="165" fontId="25" fillId="13" borderId="13" xfId="0" applyNumberFormat="1" applyFont="1" applyFill="1" applyBorder="1" applyAlignment="1">
      <alignment horizontal="center" vertical="center"/>
    </xf>
    <xf numFmtId="165" fontId="25" fillId="13" borderId="63" xfId="0" applyNumberFormat="1" applyFont="1" applyFill="1" applyBorder="1" applyAlignment="1">
      <alignment horizontal="center" vertical="center"/>
    </xf>
    <xf numFmtId="0" fontId="3" fillId="16" borderId="22" xfId="0" applyFont="1" applyFill="1" applyBorder="1" applyAlignment="1">
      <alignment horizontal="center" vertical="center" textRotation="90"/>
    </xf>
    <xf numFmtId="0" fontId="3" fillId="16" borderId="7" xfId="0" applyFont="1" applyFill="1" applyBorder="1" applyAlignment="1">
      <alignment horizontal="center" vertical="center" textRotation="90"/>
    </xf>
    <xf numFmtId="0" fontId="3" fillId="16" borderId="14" xfId="0" applyFont="1" applyFill="1" applyBorder="1" applyAlignment="1">
      <alignment horizontal="center" vertical="center" textRotation="90"/>
    </xf>
    <xf numFmtId="0" fontId="3" fillId="26" borderId="22" xfId="0" applyFont="1" applyFill="1" applyBorder="1" applyAlignment="1">
      <alignment horizontal="center" vertical="center" textRotation="90"/>
    </xf>
    <xf numFmtId="0" fontId="3" fillId="26" borderId="7" xfId="0" applyFont="1" applyFill="1" applyBorder="1" applyAlignment="1">
      <alignment horizontal="center" vertical="center" textRotation="90"/>
    </xf>
    <xf numFmtId="0" fontId="3" fillId="26" borderId="14" xfId="0" applyFont="1" applyFill="1" applyBorder="1" applyAlignment="1">
      <alignment horizontal="center" vertical="center" textRotation="90"/>
    </xf>
    <xf numFmtId="10" fontId="0" fillId="0" borderId="38" xfId="2" applyNumberFormat="1" applyFont="1" applyBorder="1" applyAlignment="1">
      <alignment horizontal="center" vertical="center"/>
    </xf>
    <xf numFmtId="10" fontId="0" fillId="0" borderId="33" xfId="2" applyNumberFormat="1" applyFont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 textRotation="90"/>
    </xf>
    <xf numFmtId="0" fontId="9" fillId="7" borderId="4" xfId="0" applyFont="1" applyFill="1" applyBorder="1" applyAlignment="1">
      <alignment horizontal="center" vertical="center" textRotation="90"/>
    </xf>
    <xf numFmtId="0" fontId="9" fillId="7" borderId="47" xfId="0" applyFont="1" applyFill="1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0" fontId="0" fillId="0" borderId="44" xfId="2" applyNumberFormat="1" applyFont="1" applyBorder="1" applyAlignment="1">
      <alignment horizontal="center" vertical="center"/>
    </xf>
    <xf numFmtId="10" fontId="0" fillId="0" borderId="45" xfId="2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10" fontId="0" fillId="6" borderId="18" xfId="0" applyNumberFormat="1" applyFill="1" applyBorder="1" applyAlignment="1">
      <alignment horizontal="center" vertical="center"/>
    </xf>
    <xf numFmtId="10" fontId="0" fillId="6" borderId="31" xfId="0" applyNumberFormat="1" applyFill="1" applyBorder="1" applyAlignment="1">
      <alignment horizontal="center" vertical="center"/>
    </xf>
    <xf numFmtId="0" fontId="9" fillId="27" borderId="34" xfId="0" applyFont="1" applyFill="1" applyBorder="1" applyAlignment="1">
      <alignment horizontal="center" vertical="center" textRotation="90"/>
    </xf>
    <xf numFmtId="0" fontId="9" fillId="27" borderId="37" xfId="0" applyFont="1" applyFill="1" applyBorder="1" applyAlignment="1">
      <alignment horizontal="center" vertical="center" textRotation="90"/>
    </xf>
    <xf numFmtId="0" fontId="9" fillId="27" borderId="40" xfId="0" applyFont="1" applyFill="1" applyBorder="1" applyAlignment="1">
      <alignment horizontal="center" vertical="center" textRotation="90"/>
    </xf>
    <xf numFmtId="0" fontId="10" fillId="7" borderId="3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7" xfId="0" applyFont="1" applyFill="1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8" fillId="27" borderId="4" xfId="0" applyFont="1" applyFill="1" applyBorder="1" applyAlignment="1">
      <alignment horizontal="center" vertical="center" textRotation="90" wrapText="1"/>
    </xf>
    <xf numFmtId="0" fontId="8" fillId="27" borderId="23" xfId="0" applyFont="1" applyFill="1" applyBorder="1" applyAlignment="1">
      <alignment horizontal="center" vertical="center" textRotation="90" wrapText="1"/>
    </xf>
    <xf numFmtId="0" fontId="0" fillId="6" borderId="19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 wrapText="1"/>
    </xf>
    <xf numFmtId="10" fontId="0" fillId="6" borderId="11" xfId="0" applyNumberForma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12" fillId="27" borderId="50" xfId="0" applyNumberFormat="1" applyFont="1" applyFill="1" applyBorder="1" applyAlignment="1">
      <alignment horizontal="center" vertical="center" wrapText="1"/>
    </xf>
    <xf numFmtId="0" fontId="12" fillId="27" borderId="42" xfId="0" applyNumberFormat="1" applyFont="1" applyFill="1" applyBorder="1" applyAlignment="1">
      <alignment horizontal="center" vertical="center" wrapText="1"/>
    </xf>
    <xf numFmtId="0" fontId="12" fillId="27" borderId="44" xfId="0" applyNumberFormat="1" applyFont="1" applyFill="1" applyBorder="1" applyAlignment="1">
      <alignment horizontal="center" vertical="center" wrapText="1"/>
    </xf>
    <xf numFmtId="165" fontId="12" fillId="27" borderId="32" xfId="0" applyNumberFormat="1" applyFont="1" applyFill="1" applyBorder="1" applyAlignment="1">
      <alignment horizontal="center" vertical="center" wrapText="1"/>
    </xf>
    <xf numFmtId="165" fontId="12" fillId="27" borderId="26" xfId="0" applyNumberFormat="1" applyFont="1" applyFill="1" applyBorder="1" applyAlignment="1">
      <alignment horizontal="center" vertical="center" wrapText="1"/>
    </xf>
    <xf numFmtId="165" fontId="12" fillId="27" borderId="33" xfId="0" applyNumberFormat="1" applyFont="1" applyFill="1" applyBorder="1" applyAlignment="1">
      <alignment horizontal="center" vertical="center" wrapText="1"/>
    </xf>
    <xf numFmtId="10" fontId="11" fillId="0" borderId="56" xfId="2" applyNumberFormat="1" applyFont="1" applyFill="1" applyBorder="1" applyAlignment="1">
      <alignment horizontal="center" vertical="center" wrapText="1"/>
    </xf>
    <xf numFmtId="10" fontId="11" fillId="0" borderId="58" xfId="2" applyNumberFormat="1" applyFont="1" applyFill="1" applyBorder="1" applyAlignment="1">
      <alignment horizontal="center" vertical="center" wrapText="1"/>
    </xf>
    <xf numFmtId="0" fontId="14" fillId="12" borderId="50" xfId="0" applyFont="1" applyFill="1" applyBorder="1" applyAlignment="1">
      <alignment horizontal="center" vertical="center" wrapText="1"/>
    </xf>
    <xf numFmtId="0" fontId="14" fillId="12" borderId="32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1" fontId="11" fillId="0" borderId="36" xfId="0" applyNumberFormat="1" applyFont="1" applyFill="1" applyBorder="1" applyAlignment="1">
      <alignment horizontal="center" vertical="center" wrapText="1"/>
    </xf>
    <xf numFmtId="1" fontId="11" fillId="0" borderId="27" xfId="0" applyNumberFormat="1" applyFont="1" applyFill="1" applyBorder="1" applyAlignment="1">
      <alignment horizontal="center" vertical="center" wrapText="1"/>
    </xf>
    <xf numFmtId="0" fontId="11" fillId="12" borderId="36" xfId="0" applyFont="1" applyFill="1" applyBorder="1" applyAlignment="1">
      <alignment horizontal="center" vertical="center" wrapText="1"/>
    </xf>
    <xf numFmtId="0" fontId="11" fillId="12" borderId="27" xfId="0" applyFont="1" applyFill="1" applyBorder="1" applyAlignment="1">
      <alignment horizontal="center" vertical="center" wrapText="1"/>
    </xf>
    <xf numFmtId="1" fontId="11" fillId="6" borderId="35" xfId="0" applyNumberFormat="1" applyFont="1" applyFill="1" applyBorder="1" applyAlignment="1">
      <alignment horizontal="center" vertical="center" wrapText="1"/>
    </xf>
    <xf numFmtId="1" fontId="11" fillId="6" borderId="24" xfId="0" applyNumberFormat="1" applyFont="1" applyFill="1" applyBorder="1" applyAlignment="1">
      <alignment horizontal="center" vertical="center" wrapText="1"/>
    </xf>
    <xf numFmtId="2" fontId="11" fillId="0" borderId="36" xfId="2" applyNumberFormat="1" applyFont="1" applyFill="1" applyBorder="1" applyAlignment="1">
      <alignment horizontal="center" vertical="center" wrapText="1"/>
    </xf>
    <xf numFmtId="2" fontId="11" fillId="0" borderId="27" xfId="2" applyNumberFormat="1" applyFont="1" applyFill="1" applyBorder="1" applyAlignment="1">
      <alignment horizontal="center" vertical="center" wrapText="1"/>
    </xf>
    <xf numFmtId="164" fontId="11" fillId="6" borderId="36" xfId="0" applyNumberFormat="1" applyFont="1" applyFill="1" applyBorder="1" applyAlignment="1">
      <alignment horizontal="center" vertical="center"/>
    </xf>
    <xf numFmtId="164" fontId="11" fillId="6" borderId="27" xfId="0" applyNumberFormat="1" applyFont="1" applyFill="1" applyBorder="1" applyAlignment="1">
      <alignment horizontal="center" vertical="center"/>
    </xf>
    <xf numFmtId="0" fontId="11" fillId="0" borderId="36" xfId="2" applyNumberFormat="1" applyFont="1" applyFill="1" applyBorder="1" applyAlignment="1">
      <alignment horizontal="center" vertical="center" wrapText="1"/>
    </xf>
    <xf numFmtId="0" fontId="11" fillId="0" borderId="27" xfId="2" applyNumberFormat="1" applyFont="1" applyFill="1" applyBorder="1" applyAlignment="1">
      <alignment horizontal="center" vertical="center" wrapText="1"/>
    </xf>
    <xf numFmtId="0" fontId="12" fillId="8" borderId="50" xfId="0" applyNumberFormat="1" applyFont="1" applyFill="1" applyBorder="1" applyAlignment="1">
      <alignment horizontal="center" vertical="center" wrapText="1"/>
    </xf>
    <xf numFmtId="0" fontId="12" fillId="8" borderId="42" xfId="0" applyNumberFormat="1" applyFont="1" applyFill="1" applyBorder="1" applyAlignment="1">
      <alignment horizontal="center" vertical="center" wrapText="1"/>
    </xf>
    <xf numFmtId="0" fontId="12" fillId="8" borderId="44" xfId="0" applyNumberFormat="1" applyFont="1" applyFill="1" applyBorder="1" applyAlignment="1">
      <alignment horizontal="center" vertical="center" wrapText="1"/>
    </xf>
    <xf numFmtId="165" fontId="12" fillId="8" borderId="32" xfId="0" applyNumberFormat="1" applyFont="1" applyFill="1" applyBorder="1" applyAlignment="1">
      <alignment horizontal="center" vertical="center" wrapText="1"/>
    </xf>
    <xf numFmtId="165" fontId="12" fillId="8" borderId="26" xfId="0" applyNumberFormat="1" applyFont="1" applyFill="1" applyBorder="1" applyAlignment="1">
      <alignment horizontal="center" vertical="center" wrapText="1"/>
    </xf>
    <xf numFmtId="165" fontId="12" fillId="8" borderId="33" xfId="0" applyNumberFormat="1" applyFont="1" applyFill="1" applyBorder="1" applyAlignment="1">
      <alignment horizontal="center" vertical="center" wrapText="1"/>
    </xf>
    <xf numFmtId="1" fontId="12" fillId="9" borderId="50" xfId="0" applyNumberFormat="1" applyFont="1" applyFill="1" applyBorder="1" applyAlignment="1">
      <alignment horizontal="center" vertical="center" wrapText="1"/>
    </xf>
    <xf numFmtId="1" fontId="12" fillId="9" borderId="42" xfId="0" applyNumberFormat="1" applyFont="1" applyFill="1" applyBorder="1" applyAlignment="1">
      <alignment horizontal="center" vertical="center" wrapText="1"/>
    </xf>
    <xf numFmtId="2" fontId="12" fillId="9" borderId="43" xfId="0" applyNumberFormat="1" applyFont="1" applyFill="1" applyBorder="1" applyAlignment="1">
      <alignment horizontal="center" vertical="center" wrapText="1"/>
    </xf>
    <xf numFmtId="2" fontId="12" fillId="9" borderId="42" xfId="0" applyNumberFormat="1" applyFont="1" applyFill="1" applyBorder="1" applyAlignment="1">
      <alignment horizontal="center" vertical="center" wrapText="1"/>
    </xf>
    <xf numFmtId="2" fontId="12" fillId="9" borderId="44" xfId="0" applyNumberFormat="1" applyFont="1" applyFill="1" applyBorder="1" applyAlignment="1">
      <alignment horizontal="center" vertical="center" wrapText="1"/>
    </xf>
    <xf numFmtId="9" fontId="12" fillId="10" borderId="2" xfId="2" applyFont="1" applyFill="1" applyBorder="1" applyAlignment="1">
      <alignment horizontal="center" vertical="center" wrapText="1"/>
    </xf>
    <xf numFmtId="9" fontId="12" fillId="10" borderId="51" xfId="2" applyFont="1" applyFill="1" applyBorder="1" applyAlignment="1">
      <alignment horizontal="center" vertical="center" wrapText="1"/>
    </xf>
    <xf numFmtId="9" fontId="12" fillId="10" borderId="52" xfId="2" applyFont="1" applyFill="1" applyBorder="1" applyAlignment="1">
      <alignment horizontal="center" vertical="center" wrapText="1"/>
    </xf>
    <xf numFmtId="2" fontId="0" fillId="19" borderId="17" xfId="0" applyNumberFormat="1" applyFont="1" applyFill="1" applyBorder="1" applyAlignment="1">
      <alignment horizontal="center" vertical="center"/>
    </xf>
    <xf numFmtId="0" fontId="0" fillId="19" borderId="17" xfId="0" applyFont="1" applyFill="1" applyBorder="1" applyAlignment="1">
      <alignment horizontal="center" vertical="center"/>
    </xf>
    <xf numFmtId="9" fontId="0" fillId="19" borderId="18" xfId="2" applyFont="1" applyFill="1" applyBorder="1" applyAlignment="1">
      <alignment horizontal="center" vertical="center"/>
    </xf>
    <xf numFmtId="0" fontId="0" fillId="16" borderId="16" xfId="0" applyFont="1" applyFill="1" applyBorder="1" applyAlignment="1">
      <alignment horizontal="center" vertical="center" wrapText="1"/>
    </xf>
    <xf numFmtId="0" fontId="0" fillId="16" borderId="22" xfId="0" applyFont="1" applyFill="1" applyBorder="1" applyAlignment="1">
      <alignment horizontal="center" vertical="center" wrapText="1"/>
    </xf>
    <xf numFmtId="0" fontId="0" fillId="16" borderId="14" xfId="0" applyFont="1" applyFill="1" applyBorder="1" applyAlignment="1">
      <alignment horizontal="center" vertical="center" wrapText="1"/>
    </xf>
    <xf numFmtId="2" fontId="0" fillId="19" borderId="17" xfId="2" applyNumberFormat="1" applyFont="1" applyFill="1" applyBorder="1" applyAlignment="1">
      <alignment horizontal="center" vertical="center" wrapText="1"/>
    </xf>
    <xf numFmtId="0" fontId="0" fillId="19" borderId="17" xfId="0" applyNumberFormat="1" applyFont="1" applyFill="1" applyBorder="1" applyAlignment="1">
      <alignment horizontal="center" vertical="center" wrapText="1"/>
    </xf>
    <xf numFmtId="0" fontId="4" fillId="18" borderId="50" xfId="0" applyFont="1" applyFill="1" applyBorder="1" applyAlignment="1">
      <alignment horizontal="center" vertical="center" wrapText="1"/>
    </xf>
    <xf numFmtId="0" fontId="4" fillId="18" borderId="42" xfId="0" applyFont="1" applyFill="1" applyBorder="1" applyAlignment="1">
      <alignment horizontal="center" vertical="center" wrapText="1"/>
    </xf>
    <xf numFmtId="0" fontId="4" fillId="18" borderId="44" xfId="0" applyFont="1" applyFill="1" applyBorder="1" applyAlignment="1">
      <alignment horizontal="center" vertical="center" wrapText="1"/>
    </xf>
    <xf numFmtId="14" fontId="4" fillId="18" borderId="32" xfId="0" applyNumberFormat="1" applyFont="1" applyFill="1" applyBorder="1" applyAlignment="1">
      <alignment horizontal="center" vertical="center" wrapText="1"/>
    </xf>
    <xf numFmtId="14" fontId="4" fillId="18" borderId="26" xfId="0" applyNumberFormat="1" applyFont="1" applyFill="1" applyBorder="1" applyAlignment="1">
      <alignment horizontal="center" vertical="center" wrapText="1"/>
    </xf>
    <xf numFmtId="14" fontId="4" fillId="18" borderId="33" xfId="0" applyNumberFormat="1" applyFont="1" applyFill="1" applyBorder="1" applyAlignment="1">
      <alignment horizontal="center" vertical="center" wrapText="1"/>
    </xf>
    <xf numFmtId="0" fontId="0" fillId="16" borderId="12" xfId="0" applyFont="1" applyFill="1" applyBorder="1" applyAlignment="1">
      <alignment horizontal="center" vertical="center" wrapText="1"/>
    </xf>
    <xf numFmtId="0" fontId="0" fillId="16" borderId="7" xfId="0" applyFont="1" applyFill="1" applyBorder="1" applyAlignment="1">
      <alignment horizontal="center" vertical="center" wrapText="1"/>
    </xf>
    <xf numFmtId="2" fontId="0" fillId="19" borderId="14" xfId="2" applyNumberFormat="1" applyFont="1" applyFill="1" applyBorder="1" applyAlignment="1">
      <alignment horizontal="center" vertical="center" wrapText="1"/>
    </xf>
    <xf numFmtId="0" fontId="0" fillId="19" borderId="14" xfId="0" applyNumberFormat="1" applyFont="1" applyFill="1" applyBorder="1" applyAlignment="1">
      <alignment horizontal="center" vertical="center" wrapText="1"/>
    </xf>
    <xf numFmtId="2" fontId="0" fillId="19" borderId="14" xfId="0" applyNumberFormat="1" applyFont="1" applyFill="1" applyBorder="1" applyAlignment="1">
      <alignment horizontal="center" vertical="center"/>
    </xf>
    <xf numFmtId="0" fontId="0" fillId="19" borderId="14" xfId="0" applyFont="1" applyFill="1" applyBorder="1" applyAlignment="1">
      <alignment horizontal="center" vertical="center"/>
    </xf>
    <xf numFmtId="9" fontId="0" fillId="19" borderId="39" xfId="2" applyFont="1" applyFill="1" applyBorder="1" applyAlignment="1">
      <alignment horizontal="center" vertical="center"/>
    </xf>
    <xf numFmtId="168" fontId="0" fillId="32" borderId="22" xfId="0" applyNumberFormat="1" applyFont="1" applyFill="1" applyBorder="1" applyAlignment="1">
      <alignment horizontal="center" vertical="center"/>
    </xf>
    <xf numFmtId="168" fontId="0" fillId="32" borderId="7" xfId="0" applyNumberFormat="1" applyFont="1" applyFill="1" applyBorder="1" applyAlignment="1">
      <alignment horizontal="center" vertical="center"/>
    </xf>
    <xf numFmtId="168" fontId="0" fillId="32" borderId="14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32" borderId="36" xfId="0" applyFont="1" applyFill="1" applyBorder="1" applyAlignment="1">
      <alignment horizontal="center" vertical="center"/>
    </xf>
    <xf numFmtId="0" fontId="0" fillId="32" borderId="7" xfId="0" applyFont="1" applyFill="1" applyBorder="1" applyAlignment="1">
      <alignment horizontal="center" vertical="center"/>
    </xf>
    <xf numFmtId="0" fontId="0" fillId="32" borderId="14" xfId="0" applyFont="1" applyFill="1" applyBorder="1" applyAlignment="1">
      <alignment horizontal="center" vertical="center"/>
    </xf>
    <xf numFmtId="14" fontId="0" fillId="32" borderId="36" xfId="0" applyNumberFormat="1" applyFont="1" applyFill="1" applyBorder="1" applyAlignment="1">
      <alignment horizontal="center" vertical="center"/>
    </xf>
    <xf numFmtId="14" fontId="0" fillId="32" borderId="7" xfId="0" applyNumberFormat="1" applyFont="1" applyFill="1" applyBorder="1" applyAlignment="1">
      <alignment horizontal="center" vertical="center"/>
    </xf>
    <xf numFmtId="14" fontId="0" fillId="32" borderId="14" xfId="0" applyNumberFormat="1" applyFont="1" applyFill="1" applyBorder="1" applyAlignment="1">
      <alignment horizontal="center" vertical="center"/>
    </xf>
    <xf numFmtId="0" fontId="0" fillId="32" borderId="35" xfId="0" applyFont="1" applyFill="1" applyBorder="1" applyAlignment="1">
      <alignment horizontal="center" vertical="center"/>
    </xf>
    <xf numFmtId="0" fontId="0" fillId="32" borderId="5" xfId="0" applyFont="1" applyFill="1" applyBorder="1" applyAlignment="1">
      <alignment horizontal="center" vertical="center"/>
    </xf>
    <xf numFmtId="0" fontId="0" fillId="32" borderId="12" xfId="0" applyFont="1" applyFill="1" applyBorder="1" applyAlignment="1">
      <alignment horizontal="center" vertical="center"/>
    </xf>
    <xf numFmtId="0" fontId="0" fillId="12" borderId="50" xfId="0" applyFill="1" applyBorder="1" applyAlignment="1">
      <alignment horizontal="center"/>
    </xf>
    <xf numFmtId="0" fontId="0" fillId="12" borderId="42" xfId="0" applyFill="1" applyBorder="1" applyAlignment="1">
      <alignment horizontal="center"/>
    </xf>
    <xf numFmtId="0" fontId="0" fillId="12" borderId="44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26" xfId="0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12" borderId="59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2" borderId="66" xfId="0" applyFill="1" applyBorder="1" applyAlignment="1">
      <alignment horizontal="center"/>
    </xf>
    <xf numFmtId="0" fontId="0" fillId="17" borderId="15" xfId="0" applyFill="1" applyBorder="1"/>
    <xf numFmtId="0" fontId="0" fillId="17" borderId="65" xfId="0" applyFill="1" applyBorder="1"/>
    <xf numFmtId="0" fontId="0" fillId="17" borderId="67" xfId="0" applyFill="1" applyBorder="1"/>
    <xf numFmtId="0" fontId="0" fillId="0" borderId="0" xfId="0" applyNumberFormat="1"/>
    <xf numFmtId="0" fontId="0" fillId="0" borderId="17" xfId="0" applyNumberFormat="1" applyBorder="1"/>
    <xf numFmtId="0" fontId="3" fillId="33" borderId="68" xfId="0" applyNumberFormat="1" applyFont="1" applyFill="1" applyBorder="1"/>
    <xf numFmtId="0" fontId="0" fillId="17" borderId="17" xfId="0" applyFill="1" applyBorder="1"/>
    <xf numFmtId="9" fontId="0" fillId="17" borderId="17" xfId="2" applyFont="1" applyFill="1" applyBorder="1"/>
    <xf numFmtId="0" fontId="0" fillId="23" borderId="0" xfId="0" applyNumberFormat="1" applyFill="1" applyAlignment="1">
      <alignment horizontal="center" vertical="center"/>
    </xf>
  </cellXfs>
  <cellStyles count="8">
    <cellStyle name="Buena" xfId="3" builtinId="26"/>
    <cellStyle name="Millares" xfId="1" builtinId="3"/>
    <cellStyle name="Normal" xfId="0" builtinId="0"/>
    <cellStyle name="Normal 3" xfId="4"/>
    <cellStyle name="Normal 4" xfId="5"/>
    <cellStyle name="Normal 7" xfId="6"/>
    <cellStyle name="Normal_CESIONES" xfId="7"/>
    <cellStyle name="Porcentual" xfId="2" builtinId="5"/>
  </cellStyles>
  <dxfs count="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0</xdr:row>
      <xdr:rowOff>10583</xdr:rowOff>
    </xdr:from>
    <xdr:to>
      <xdr:col>1</xdr:col>
      <xdr:colOff>1076325</xdr:colOff>
      <xdr:row>2</xdr:row>
      <xdr:rowOff>8002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3166" y="10583"/>
          <a:ext cx="1055159" cy="654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145143</xdr:colOff>
      <xdr:row>0</xdr:row>
      <xdr:rowOff>0</xdr:rowOff>
    </xdr:from>
    <xdr:to>
      <xdr:col>2</xdr:col>
      <xdr:colOff>977601</xdr:colOff>
      <xdr:row>2</xdr:row>
      <xdr:rowOff>14211</xdr:rowOff>
    </xdr:to>
    <xdr:pic>
      <xdr:nvPicPr>
        <xdr:cNvPr id="3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143" y="0"/>
          <a:ext cx="1709121" cy="40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145143</xdr:colOff>
      <xdr:row>0</xdr:row>
      <xdr:rowOff>0</xdr:rowOff>
    </xdr:from>
    <xdr:to>
      <xdr:col>2</xdr:col>
      <xdr:colOff>758889</xdr:colOff>
      <xdr:row>2</xdr:row>
      <xdr:rowOff>14211</xdr:rowOff>
    </xdr:to>
    <xdr:pic>
      <xdr:nvPicPr>
        <xdr:cNvPr id="3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143" y="0"/>
          <a:ext cx="1709121" cy="40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4988</xdr:rowOff>
    </xdr:from>
    <xdr:to>
      <xdr:col>2</xdr:col>
      <xdr:colOff>619760</xdr:colOff>
      <xdr:row>2</xdr:row>
      <xdr:rowOff>163739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205013"/>
          <a:ext cx="1587500" cy="349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1"/>
  <sheetViews>
    <sheetView workbookViewId="0">
      <selection activeCell="B2" sqref="B2:J2"/>
    </sheetView>
  </sheetViews>
  <sheetFormatPr baseColWidth="10" defaultRowHeight="14.4"/>
  <cols>
    <col min="2" max="2" width="22.33203125" customWidth="1"/>
    <col min="3" max="3" width="18.5546875" customWidth="1"/>
    <col min="4" max="4" width="14.5546875" customWidth="1"/>
    <col min="5" max="5" width="12.33203125" customWidth="1"/>
    <col min="6" max="6" width="16.33203125" customWidth="1"/>
    <col min="7" max="7" width="16" customWidth="1"/>
    <col min="8" max="8" width="15.5546875" customWidth="1"/>
    <col min="9" max="10" width="16.44140625" customWidth="1"/>
    <col min="11" max="27" width="11.44140625" style="229"/>
  </cols>
  <sheetData>
    <row r="1" spans="1:27" s="228" customFormat="1" ht="31.5" customHeight="1">
      <c r="A1" s="227"/>
      <c r="B1" s="339" t="s">
        <v>70</v>
      </c>
      <c r="C1" s="340"/>
      <c r="D1" s="340"/>
      <c r="E1" s="340"/>
      <c r="F1" s="340"/>
      <c r="G1" s="340"/>
      <c r="H1" s="340"/>
      <c r="I1" s="340"/>
      <c r="J1" s="341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</row>
    <row r="2" spans="1:27" s="228" customFormat="1" ht="20.25" customHeight="1">
      <c r="A2" s="227"/>
      <c r="B2" s="342">
        <v>43510</v>
      </c>
      <c r="C2" s="343"/>
      <c r="D2" s="343"/>
      <c r="E2" s="343"/>
      <c r="F2" s="343"/>
      <c r="G2" s="343"/>
      <c r="H2" s="343"/>
      <c r="I2" s="343"/>
      <c r="J2" s="344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</row>
    <row r="3" spans="1:27" s="229" customFormat="1"/>
    <row r="4" spans="1:27" s="229" customFormat="1"/>
    <row r="5" spans="1:27" ht="72" customHeight="1">
      <c r="A5" s="229"/>
      <c r="B5" s="230" t="s">
        <v>71</v>
      </c>
      <c r="C5" s="231" t="s">
        <v>72</v>
      </c>
      <c r="D5" s="232" t="s">
        <v>9</v>
      </c>
      <c r="E5" s="231" t="s">
        <v>73</v>
      </c>
      <c r="F5" s="233" t="s">
        <v>74</v>
      </c>
      <c r="G5" s="232" t="s">
        <v>75</v>
      </c>
      <c r="H5" s="231" t="s">
        <v>76</v>
      </c>
      <c r="I5" s="261" t="s">
        <v>77</v>
      </c>
      <c r="J5" s="229"/>
      <c r="AA5"/>
    </row>
    <row r="6" spans="1:27" ht="18.75" customHeight="1">
      <c r="A6" s="345" t="s">
        <v>78</v>
      </c>
      <c r="B6" s="234" t="s">
        <v>79</v>
      </c>
      <c r="C6" s="234" t="s">
        <v>69</v>
      </c>
      <c r="D6" s="235">
        <v>629210</v>
      </c>
      <c r="E6" s="236">
        <f>LTP!F14</f>
        <v>0</v>
      </c>
      <c r="F6" s="257">
        <f>LTP!G14</f>
        <v>629209.99900000007</v>
      </c>
      <c r="G6" s="257">
        <f>LTP!H14</f>
        <v>0</v>
      </c>
      <c r="H6" s="255">
        <f>LTP!I14</f>
        <v>629209.99900000007</v>
      </c>
      <c r="I6" s="237">
        <f>G6/F6</f>
        <v>0</v>
      </c>
      <c r="J6" s="229"/>
      <c r="AA6"/>
    </row>
    <row r="7" spans="1:27" ht="17.25" customHeight="1">
      <c r="A7" s="346"/>
      <c r="B7" s="238" t="s">
        <v>79</v>
      </c>
      <c r="C7" s="238" t="s">
        <v>59</v>
      </c>
      <c r="D7" s="239">
        <v>20210</v>
      </c>
      <c r="E7" s="240">
        <f>LTP!F29</f>
        <v>-6937.2340000000004</v>
      </c>
      <c r="F7" s="258">
        <f>LTP!G29</f>
        <v>13272.768</v>
      </c>
      <c r="G7" s="258">
        <f>LTP!H29</f>
        <v>0</v>
      </c>
      <c r="H7" s="256">
        <f>LTP!I29</f>
        <v>13272.768</v>
      </c>
      <c r="I7" s="241">
        <f t="shared" ref="I7:I17" si="0">G7/F7</f>
        <v>0</v>
      </c>
      <c r="J7" s="229"/>
      <c r="AA7"/>
    </row>
    <row r="8" spans="1:27" ht="17.25" customHeight="1">
      <c r="A8" s="346"/>
      <c r="B8" s="238" t="s">
        <v>80</v>
      </c>
      <c r="C8" s="238" t="s">
        <v>69</v>
      </c>
      <c r="D8" s="239">
        <v>1485</v>
      </c>
      <c r="E8" s="240">
        <f>LTP!F37</f>
        <v>0</v>
      </c>
      <c r="F8" s="258">
        <f>LTP!G37</f>
        <v>2598.9989999999998</v>
      </c>
      <c r="G8" s="258">
        <f>LTP!H37</f>
        <v>0</v>
      </c>
      <c r="H8" s="256">
        <f>LTP!I37</f>
        <v>2598.9989999999998</v>
      </c>
      <c r="I8" s="241">
        <f t="shared" si="0"/>
        <v>0</v>
      </c>
      <c r="J8" s="229"/>
      <c r="AA8"/>
    </row>
    <row r="9" spans="1:27" ht="19.5" customHeight="1">
      <c r="A9" s="347"/>
      <c r="B9" s="238" t="s">
        <v>80</v>
      </c>
      <c r="C9" s="238" t="s">
        <v>59</v>
      </c>
      <c r="D9" s="239">
        <v>875</v>
      </c>
      <c r="E9" s="240">
        <f>LTP!F48</f>
        <v>0</v>
      </c>
      <c r="F9" s="259">
        <f>LTP!G48</f>
        <v>875.00099999999986</v>
      </c>
      <c r="G9" s="259">
        <f>LTP!H48</f>
        <v>0</v>
      </c>
      <c r="H9" s="260">
        <f>LTP!I48</f>
        <v>875.00099999999986</v>
      </c>
      <c r="I9" s="247">
        <f t="shared" si="0"/>
        <v>0</v>
      </c>
      <c r="J9" s="229"/>
      <c r="AA9"/>
    </row>
    <row r="10" spans="1:27" ht="18.75" customHeight="1">
      <c r="A10" s="348" t="s">
        <v>81</v>
      </c>
      <c r="B10" s="243" t="s">
        <v>79</v>
      </c>
      <c r="C10" s="243" t="s">
        <v>82</v>
      </c>
      <c r="D10" s="235">
        <v>80927</v>
      </c>
      <c r="E10" s="248">
        <f>ANCHOVETA!F8</f>
        <v>0</v>
      </c>
      <c r="F10" s="248">
        <f>ANCHOVETA!G8</f>
        <v>80927</v>
      </c>
      <c r="G10" s="248">
        <f>ANCHOVETA!H8</f>
        <v>0</v>
      </c>
      <c r="H10" s="248">
        <f>ANCHOVETA!I8</f>
        <v>141622</v>
      </c>
      <c r="I10" s="237">
        <f t="shared" si="0"/>
        <v>0</v>
      </c>
      <c r="J10" s="229"/>
      <c r="AA10"/>
    </row>
    <row r="11" spans="1:27" ht="16.5" customHeight="1">
      <c r="A11" s="349"/>
      <c r="B11" s="244" t="s">
        <v>79</v>
      </c>
      <c r="C11" s="244" t="s">
        <v>83</v>
      </c>
      <c r="D11" s="245">
        <v>30529</v>
      </c>
      <c r="E11" s="246">
        <f>ANCHOVETA!F11</f>
        <v>0</v>
      </c>
      <c r="F11" s="246">
        <f>ANCHOVETA!G11</f>
        <v>30529</v>
      </c>
      <c r="G11" s="246">
        <f>ANCHOVETA!H11</f>
        <v>0.01</v>
      </c>
      <c r="H11" s="246">
        <f>ANCHOVETA!I11</f>
        <v>53425.98</v>
      </c>
      <c r="I11" s="247">
        <f t="shared" si="0"/>
        <v>3.2755740443512724E-7</v>
      </c>
      <c r="J11" s="229"/>
      <c r="K11" s="242"/>
      <c r="AA11"/>
    </row>
    <row r="12" spans="1:27" ht="17.25" customHeight="1">
      <c r="A12" s="349"/>
      <c r="B12" s="243" t="s">
        <v>79</v>
      </c>
      <c r="C12" s="243" t="s">
        <v>84</v>
      </c>
      <c r="D12" s="235">
        <v>13797</v>
      </c>
      <c r="E12" s="248">
        <f>ANCHOVETA!F13</f>
        <v>0</v>
      </c>
      <c r="F12" s="248">
        <f>ANCHOVETA!G13</f>
        <v>13797</v>
      </c>
      <c r="G12" s="248">
        <f>ANCHOVETA!H13</f>
        <v>14579.81</v>
      </c>
      <c r="H12" s="248">
        <f>ANCHOVETA!I13</f>
        <v>-782.80999999999949</v>
      </c>
      <c r="I12" s="237">
        <f t="shared" si="0"/>
        <v>1.0567376966007103</v>
      </c>
      <c r="J12" s="229"/>
      <c r="AA12"/>
    </row>
    <row r="13" spans="1:27" ht="19.5" customHeight="1">
      <c r="A13" s="349"/>
      <c r="B13" s="244" t="s">
        <v>79</v>
      </c>
      <c r="C13" s="244" t="s">
        <v>85</v>
      </c>
      <c r="D13" s="245">
        <v>5913</v>
      </c>
      <c r="E13" s="249">
        <f>ANCHOVETA!F16</f>
        <v>0</v>
      </c>
      <c r="F13" s="249">
        <f>ANCHOVETA!G16</f>
        <v>5913</v>
      </c>
      <c r="G13" s="249">
        <f>ANCHOVETA!H16</f>
        <v>308.709</v>
      </c>
      <c r="H13" s="249">
        <f>ANCHOVETA!I16</f>
        <v>5604.2910000000002</v>
      </c>
      <c r="I13" s="247">
        <f t="shared" si="0"/>
        <v>5.2208523592085235E-2</v>
      </c>
      <c r="J13" s="229"/>
      <c r="AA13"/>
    </row>
    <row r="14" spans="1:27" ht="19.5" customHeight="1">
      <c r="A14" s="349"/>
      <c r="B14" s="243" t="s">
        <v>80</v>
      </c>
      <c r="C14" s="243" t="s">
        <v>82</v>
      </c>
      <c r="D14" s="235">
        <v>714</v>
      </c>
      <c r="E14" s="248">
        <f>'SARDINA ESPAÑOLA'!F8</f>
        <v>0</v>
      </c>
      <c r="F14" s="248">
        <f>'SARDINA ESPAÑOLA'!G8</f>
        <v>1250</v>
      </c>
      <c r="G14" s="248">
        <f>'SARDINA ESPAÑOLA'!H8</f>
        <v>0</v>
      </c>
      <c r="H14" s="248">
        <f>'SARDINA ESPAÑOLA'!I8</f>
        <v>1250</v>
      </c>
      <c r="I14" s="237">
        <f t="shared" si="0"/>
        <v>0</v>
      </c>
      <c r="J14" s="229"/>
      <c r="AA14"/>
    </row>
    <row r="15" spans="1:27" ht="18.75" customHeight="1">
      <c r="A15" s="349"/>
      <c r="B15" s="244" t="s">
        <v>80</v>
      </c>
      <c r="C15" s="244" t="s">
        <v>83</v>
      </c>
      <c r="D15" s="245">
        <v>2701</v>
      </c>
      <c r="E15" s="246">
        <f>'SARDINA ESPAÑOLA'!F11</f>
        <v>0</v>
      </c>
      <c r="F15" s="246">
        <f>'SARDINA ESPAÑOLA'!G11</f>
        <v>4726.9769999999999</v>
      </c>
      <c r="G15" s="246">
        <f>'SARDINA ESPAÑOLA'!H11</f>
        <v>2.3E-2</v>
      </c>
      <c r="H15" s="246">
        <f>'SARDINA ESPAÑOLA'!I11</f>
        <v>4726.9539999999997</v>
      </c>
      <c r="I15" s="247">
        <f t="shared" si="0"/>
        <v>4.8656890016600463E-6</v>
      </c>
      <c r="J15" s="229"/>
      <c r="AA15"/>
    </row>
    <row r="16" spans="1:27" ht="18.75" customHeight="1">
      <c r="A16" s="349"/>
      <c r="B16" s="250" t="s">
        <v>80</v>
      </c>
      <c r="C16" s="250" t="s">
        <v>84</v>
      </c>
      <c r="D16" s="239">
        <v>218.5</v>
      </c>
      <c r="E16" s="254">
        <f>'SARDINA ESPAÑOLA'!F13</f>
        <v>0</v>
      </c>
      <c r="F16" s="254">
        <f>'SARDINA ESPAÑOLA'!G13</f>
        <v>218.5</v>
      </c>
      <c r="G16" s="254">
        <f>'SARDINA ESPAÑOLA'!H13</f>
        <v>0</v>
      </c>
      <c r="H16" s="254">
        <f>'SARDINA ESPAÑOLA'!I13</f>
        <v>218.5</v>
      </c>
      <c r="I16" s="241">
        <f t="shared" si="0"/>
        <v>0</v>
      </c>
      <c r="J16" s="229"/>
      <c r="AA16"/>
    </row>
    <row r="17" spans="1:27" ht="18.75" customHeight="1">
      <c r="A17" s="350"/>
      <c r="B17" s="244" t="s">
        <v>80</v>
      </c>
      <c r="C17" s="244" t="s">
        <v>85</v>
      </c>
      <c r="D17" s="245">
        <v>218.5</v>
      </c>
      <c r="E17" s="246">
        <f>'SARDINA ESPAÑOLA'!F15</f>
        <v>0</v>
      </c>
      <c r="F17" s="246">
        <f>'SARDINA ESPAÑOLA'!G15</f>
        <v>218.5</v>
      </c>
      <c r="G17" s="246">
        <f>'SARDINA ESPAÑOLA'!H15</f>
        <v>11.043999999999999</v>
      </c>
      <c r="H17" s="246">
        <f>'SARDINA ESPAÑOLA'!I15</f>
        <v>207.45599999999999</v>
      </c>
      <c r="I17" s="247">
        <f t="shared" si="0"/>
        <v>5.0544622425629286E-2</v>
      </c>
      <c r="J17" s="229"/>
      <c r="AA17"/>
    </row>
    <row r="18" spans="1:27" s="229" customFormat="1">
      <c r="E18" s="229">
        <f>SUM(E6:E17)</f>
        <v>-6937.2340000000004</v>
      </c>
    </row>
    <row r="19" spans="1:27" s="229" customFormat="1">
      <c r="F19" s="242"/>
    </row>
    <row r="20" spans="1:27" s="229" customFormat="1"/>
    <row r="21" spans="1:27" s="229" customFormat="1"/>
    <row r="22" spans="1:27" s="229" customFormat="1"/>
    <row r="23" spans="1:27" s="229" customFormat="1"/>
    <row r="24" spans="1:27" s="229" customFormat="1"/>
    <row r="25" spans="1:27" s="229" customFormat="1"/>
    <row r="26" spans="1:27" s="229" customFormat="1"/>
    <row r="27" spans="1:27" s="229" customFormat="1"/>
    <row r="28" spans="1:27" s="229" customFormat="1"/>
    <row r="29" spans="1:27" s="229" customFormat="1"/>
    <row r="30" spans="1:27" s="229" customFormat="1"/>
    <row r="31" spans="1:27" s="229" customFormat="1"/>
    <row r="32" spans="1:27" s="229" customFormat="1"/>
    <row r="33" s="229" customFormat="1"/>
    <row r="34" s="229" customFormat="1"/>
    <row r="35" s="229" customFormat="1"/>
    <row r="36" s="229" customFormat="1"/>
    <row r="37" s="229" customFormat="1"/>
    <row r="38" s="229" customFormat="1"/>
    <row r="39" s="229" customFormat="1"/>
    <row r="40" s="229" customFormat="1"/>
    <row r="41" s="229" customFormat="1"/>
    <row r="42" s="229" customFormat="1"/>
    <row r="43" s="229" customFormat="1"/>
    <row r="44" s="229" customFormat="1"/>
    <row r="45" s="229" customFormat="1"/>
    <row r="46" s="229" customFormat="1"/>
    <row r="47" s="229" customFormat="1"/>
    <row r="48" s="229" customFormat="1"/>
    <row r="49" s="229" customFormat="1"/>
    <row r="50" s="229" customFormat="1"/>
    <row r="51" s="229" customFormat="1"/>
    <row r="52" s="229" customFormat="1"/>
    <row r="53" s="229" customFormat="1"/>
    <row r="54" s="229" customFormat="1"/>
    <row r="55" s="229" customFormat="1"/>
    <row r="56" s="229" customFormat="1"/>
    <row r="57" s="229" customFormat="1"/>
    <row r="58" s="229" customFormat="1"/>
    <row r="59" s="229" customFormat="1"/>
    <row r="60" s="229" customFormat="1"/>
    <row r="61" s="229" customFormat="1"/>
    <row r="62" s="229" customFormat="1"/>
    <row r="63" s="229" customFormat="1"/>
    <row r="64" s="229" customFormat="1"/>
    <row r="65" s="229" customFormat="1"/>
    <row r="66" s="229" customFormat="1"/>
    <row r="67" s="229" customFormat="1"/>
    <row r="68" s="229" customFormat="1"/>
    <row r="69" s="229" customFormat="1"/>
    <row r="70" s="229" customFormat="1"/>
    <row r="71" s="229" customFormat="1"/>
  </sheetData>
  <mergeCells count="4">
    <mergeCell ref="B1:J1"/>
    <mergeCell ref="B2:J2"/>
    <mergeCell ref="A6:A9"/>
    <mergeCell ref="A10:A17"/>
  </mergeCells>
  <conditionalFormatting sqref="I6:I17">
    <cfRule type="dataBar" priority="44">
      <dataBar>
        <cfvo type="min" val="0"/>
        <cfvo type="max" val="0"/>
        <color rgb="FFFFB628"/>
      </dataBar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2"/>
  <sheetViews>
    <sheetView topLeftCell="B1" zoomScale="86" zoomScaleNormal="86" workbookViewId="0">
      <selection activeCell="D65" sqref="D65"/>
    </sheetView>
  </sheetViews>
  <sheetFormatPr baseColWidth="10" defaultRowHeight="14.4"/>
  <cols>
    <col min="1" max="1" width="5.33203125" hidden="1" customWidth="1"/>
    <col min="3" max="3" width="40.44140625" bestFit="1" customWidth="1"/>
  </cols>
  <sheetData>
    <row r="1" spans="1:16" ht="15" customHeight="1">
      <c r="A1" s="391" t="s">
        <v>29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3"/>
    </row>
    <row r="2" spans="1:16" ht="15" thickBot="1">
      <c r="A2" s="394">
        <v>43500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6"/>
    </row>
    <row r="3" spans="1:16" ht="58.2" thickBot="1">
      <c r="A3" s="1"/>
      <c r="B3" s="2" t="s">
        <v>0</v>
      </c>
      <c r="C3" s="2" t="s">
        <v>1</v>
      </c>
      <c r="D3" s="3" t="s">
        <v>2</v>
      </c>
      <c r="E3" s="4" t="s">
        <v>3</v>
      </c>
      <c r="F3" s="5" t="s">
        <v>4</v>
      </c>
      <c r="G3" s="5" t="s">
        <v>5</v>
      </c>
      <c r="H3" s="6" t="s">
        <v>6</v>
      </c>
      <c r="I3" s="7" t="s">
        <v>7</v>
      </c>
      <c r="J3" s="8" t="s">
        <v>8</v>
      </c>
      <c r="K3" s="9" t="s">
        <v>9</v>
      </c>
      <c r="L3" s="10" t="s">
        <v>4</v>
      </c>
      <c r="M3" s="10" t="s">
        <v>5</v>
      </c>
      <c r="N3" s="10" t="s">
        <v>6</v>
      </c>
      <c r="O3" s="10" t="s">
        <v>7</v>
      </c>
      <c r="P3" s="10" t="s">
        <v>8</v>
      </c>
    </row>
    <row r="4" spans="1:16">
      <c r="A4" s="1"/>
      <c r="B4" s="380" t="s">
        <v>10</v>
      </c>
      <c r="C4" s="388" t="s">
        <v>93</v>
      </c>
      <c r="D4" s="11" t="s">
        <v>11</v>
      </c>
      <c r="E4" s="12">
        <f>3189.201+707.862</f>
        <v>3897.0630000000001</v>
      </c>
      <c r="F4" s="12"/>
      <c r="G4" s="12">
        <f>E4+F4</f>
        <v>3897.0630000000001</v>
      </c>
      <c r="H4" s="13"/>
      <c r="I4" s="14">
        <f t="shared" ref="I4:I7" si="0">G4-H4</f>
        <v>3897.0630000000001</v>
      </c>
      <c r="J4" s="15">
        <v>0</v>
      </c>
      <c r="K4" s="389">
        <f>E4+E5</f>
        <v>5196.0789999999997</v>
      </c>
      <c r="L4" s="390">
        <f>F4+F5</f>
        <v>0</v>
      </c>
      <c r="M4" s="390">
        <f>K4+L4</f>
        <v>5196.0789999999997</v>
      </c>
      <c r="N4" s="390">
        <f>H4+H5</f>
        <v>0</v>
      </c>
      <c r="O4" s="390">
        <f>M4-N4</f>
        <v>5196.0789999999997</v>
      </c>
      <c r="P4" s="387">
        <v>0</v>
      </c>
    </row>
    <row r="5" spans="1:16">
      <c r="A5" s="1"/>
      <c r="B5" s="380"/>
      <c r="C5" s="386"/>
      <c r="D5" s="16" t="s">
        <v>12</v>
      </c>
      <c r="E5" s="17">
        <f>1063.063+235.953</f>
        <v>1299.0160000000001</v>
      </c>
      <c r="F5" s="18"/>
      <c r="G5" s="19">
        <f>E5+F5+I4</f>
        <v>5196.0789999999997</v>
      </c>
      <c r="H5" s="20"/>
      <c r="I5" s="19">
        <f t="shared" si="0"/>
        <v>5196.0789999999997</v>
      </c>
      <c r="J5" s="21">
        <v>0</v>
      </c>
      <c r="K5" s="384"/>
      <c r="L5" s="368"/>
      <c r="M5" s="368"/>
      <c r="N5" s="368"/>
      <c r="O5" s="368"/>
      <c r="P5" s="370"/>
    </row>
    <row r="6" spans="1:16">
      <c r="A6" s="1"/>
      <c r="B6" s="380"/>
      <c r="C6" s="382" t="s">
        <v>89</v>
      </c>
      <c r="D6" s="22" t="s">
        <v>11</v>
      </c>
      <c r="E6" s="23">
        <f>88488.46+5662.896</f>
        <v>94151.356</v>
      </c>
      <c r="F6" s="23"/>
      <c r="G6" s="23">
        <f>E6+F6</f>
        <v>94151.356</v>
      </c>
      <c r="H6" s="24"/>
      <c r="I6" s="25">
        <f t="shared" si="0"/>
        <v>94151.356</v>
      </c>
      <c r="J6" s="21">
        <f t="shared" ref="J6:J26" si="1">H6/G6</f>
        <v>0</v>
      </c>
      <c r="K6" s="384">
        <f>E6+E7</f>
        <v>125535.008</v>
      </c>
      <c r="L6" s="368">
        <f>F6+F7</f>
        <v>0</v>
      </c>
      <c r="M6" s="368">
        <f>K6+L6</f>
        <v>125535.008</v>
      </c>
      <c r="N6" s="368">
        <f>H6+H7</f>
        <v>0</v>
      </c>
      <c r="O6" s="368">
        <f>M6-N6</f>
        <v>125535.008</v>
      </c>
      <c r="P6" s="370">
        <f>N6/M6</f>
        <v>0</v>
      </c>
    </row>
    <row r="7" spans="1:16">
      <c r="A7" s="1"/>
      <c r="B7" s="380"/>
      <c r="C7" s="386"/>
      <c r="D7" s="16" t="s">
        <v>12</v>
      </c>
      <c r="E7" s="17">
        <f>29496.028+1887.624</f>
        <v>31383.651999999998</v>
      </c>
      <c r="F7" s="17"/>
      <c r="G7" s="19">
        <f>E7+F7+I6</f>
        <v>125535.008</v>
      </c>
      <c r="H7" s="20"/>
      <c r="I7" s="19">
        <f t="shared" si="0"/>
        <v>125535.008</v>
      </c>
      <c r="J7" s="21">
        <f t="shared" si="1"/>
        <v>0</v>
      </c>
      <c r="K7" s="384"/>
      <c r="L7" s="368"/>
      <c r="M7" s="368"/>
      <c r="N7" s="368"/>
      <c r="O7" s="368"/>
      <c r="P7" s="370"/>
    </row>
    <row r="8" spans="1:16">
      <c r="A8" s="1"/>
      <c r="B8" s="380"/>
      <c r="C8" s="382" t="s">
        <v>96</v>
      </c>
      <c r="D8" s="22" t="s">
        <v>11</v>
      </c>
      <c r="E8" s="23">
        <f>5662.896+3775.264</f>
        <v>9438.16</v>
      </c>
      <c r="F8" s="23"/>
      <c r="G8" s="23">
        <f>E8+F8</f>
        <v>9438.16</v>
      </c>
      <c r="H8" s="24"/>
      <c r="I8" s="25">
        <f t="shared" ref="I8:I9" si="2">G8-H8</f>
        <v>9438.16</v>
      </c>
      <c r="J8" s="21">
        <f t="shared" ref="J8:J9" si="3">H8/G8</f>
        <v>0</v>
      </c>
      <c r="K8" s="384">
        <f>E8+E9</f>
        <v>12584.2</v>
      </c>
      <c r="L8" s="368">
        <f>F8+F9</f>
        <v>0</v>
      </c>
      <c r="M8" s="368">
        <f>K8+L8</f>
        <v>12584.2</v>
      </c>
      <c r="N8" s="368">
        <f>H8+H9</f>
        <v>0</v>
      </c>
      <c r="O8" s="368">
        <f>M8-N8</f>
        <v>12584.2</v>
      </c>
      <c r="P8" s="370">
        <f>N8/M8</f>
        <v>0</v>
      </c>
    </row>
    <row r="9" spans="1:16">
      <c r="A9" s="1"/>
      <c r="B9" s="380"/>
      <c r="C9" s="386"/>
      <c r="D9" s="16" t="s">
        <v>12</v>
      </c>
      <c r="E9" s="17">
        <f>1887.624+1258.416</f>
        <v>3146.04</v>
      </c>
      <c r="F9" s="17"/>
      <c r="G9" s="19">
        <f>E9+F9+I8</f>
        <v>12584.2</v>
      </c>
      <c r="H9" s="20"/>
      <c r="I9" s="19">
        <f t="shared" si="2"/>
        <v>12584.2</v>
      </c>
      <c r="J9" s="21">
        <f t="shared" si="3"/>
        <v>0</v>
      </c>
      <c r="K9" s="384"/>
      <c r="L9" s="368"/>
      <c r="M9" s="368"/>
      <c r="N9" s="368"/>
      <c r="O9" s="368"/>
      <c r="P9" s="370"/>
    </row>
    <row r="10" spans="1:16">
      <c r="A10" s="1"/>
      <c r="B10" s="380"/>
      <c r="C10" s="382" t="s">
        <v>95</v>
      </c>
      <c r="D10" s="22" t="s">
        <v>11</v>
      </c>
      <c r="E10" s="23">
        <f>2359.54+471.908+4247.172+707.862</f>
        <v>7786.4819999999991</v>
      </c>
      <c r="F10" s="23"/>
      <c r="G10" s="23">
        <f>E10+F10</f>
        <v>7786.4819999999991</v>
      </c>
      <c r="H10" s="24"/>
      <c r="I10" s="25">
        <f t="shared" ref="I10:I11" si="4">G10-H10</f>
        <v>7786.4819999999991</v>
      </c>
      <c r="J10" s="21">
        <f t="shared" ref="J10:J11" si="5">H10/G10</f>
        <v>0</v>
      </c>
      <c r="K10" s="384">
        <f>E10+E11</f>
        <v>10381.965</v>
      </c>
      <c r="L10" s="368">
        <f>F10+F11</f>
        <v>0</v>
      </c>
      <c r="M10" s="368">
        <f>K10+L10</f>
        <v>10381.965</v>
      </c>
      <c r="N10" s="368">
        <f>H10+H11</f>
        <v>0</v>
      </c>
      <c r="O10" s="368">
        <f>M10-N10</f>
        <v>10381.965</v>
      </c>
      <c r="P10" s="370">
        <f>N10/M10</f>
        <v>0</v>
      </c>
    </row>
    <row r="11" spans="1:16">
      <c r="A11" s="1"/>
      <c r="B11" s="380"/>
      <c r="C11" s="386"/>
      <c r="D11" s="16" t="s">
        <v>12</v>
      </c>
      <c r="E11" s="17">
        <f>786.51+157.302+1415.718+235.953</f>
        <v>2595.4830000000002</v>
      </c>
      <c r="F11" s="17"/>
      <c r="G11" s="19">
        <f>E11+F11+I10</f>
        <v>10381.965</v>
      </c>
      <c r="H11" s="20"/>
      <c r="I11" s="19">
        <f t="shared" si="4"/>
        <v>10381.965</v>
      </c>
      <c r="J11" s="21">
        <f t="shared" si="5"/>
        <v>0</v>
      </c>
      <c r="K11" s="384"/>
      <c r="L11" s="368"/>
      <c r="M11" s="368"/>
      <c r="N11" s="368"/>
      <c r="O11" s="368"/>
      <c r="P11" s="370"/>
    </row>
    <row r="12" spans="1:16">
      <c r="A12" s="1"/>
      <c r="B12" s="380"/>
      <c r="C12" s="382" t="s">
        <v>94</v>
      </c>
      <c r="D12" s="22" t="s">
        <v>11</v>
      </c>
      <c r="E12" s="12">
        <v>356634.93800000002</v>
      </c>
      <c r="F12" s="26"/>
      <c r="G12" s="12">
        <f>E12+F12</f>
        <v>356634.93800000002</v>
      </c>
      <c r="H12" s="27"/>
      <c r="I12" s="14">
        <f>G12-H12</f>
        <v>356634.93800000002</v>
      </c>
      <c r="J12" s="21">
        <f t="shared" si="1"/>
        <v>0</v>
      </c>
      <c r="K12" s="384">
        <f>E12+E13</f>
        <v>475512.74700000003</v>
      </c>
      <c r="L12" s="368">
        <f>F12+F13</f>
        <v>0</v>
      </c>
      <c r="M12" s="368">
        <f>K12+L12</f>
        <v>475512.74700000003</v>
      </c>
      <c r="N12" s="368">
        <f>H12+H13</f>
        <v>0</v>
      </c>
      <c r="O12" s="368">
        <f>M12-N12</f>
        <v>475512.74700000003</v>
      </c>
      <c r="P12" s="370">
        <f>N12/M12</f>
        <v>0</v>
      </c>
    </row>
    <row r="13" spans="1:16" ht="15" thickBot="1">
      <c r="A13" s="1"/>
      <c r="B13" s="381"/>
      <c r="C13" s="383"/>
      <c r="D13" s="28" t="s">
        <v>12</v>
      </c>
      <c r="E13" s="29">
        <v>118877.80899999999</v>
      </c>
      <c r="F13" s="29"/>
      <c r="G13" s="30">
        <f>I12+E13+F13</f>
        <v>475512.74700000003</v>
      </c>
      <c r="H13" s="31"/>
      <c r="I13" s="30">
        <f>G13-H13</f>
        <v>475512.74700000003</v>
      </c>
      <c r="J13" s="32">
        <f t="shared" si="1"/>
        <v>0</v>
      </c>
      <c r="K13" s="385"/>
      <c r="L13" s="369"/>
      <c r="M13" s="369"/>
      <c r="N13" s="369"/>
      <c r="O13" s="369"/>
      <c r="P13" s="371"/>
    </row>
    <row r="14" spans="1:16" ht="15" thickBot="1">
      <c r="A14" s="1"/>
      <c r="B14" s="1"/>
      <c r="C14" s="1"/>
      <c r="D14" s="1"/>
      <c r="E14" s="34">
        <f>SUM(E4:E13)</f>
        <v>629209.99900000007</v>
      </c>
      <c r="F14" s="35">
        <f>SUM(F4:F13)</f>
        <v>0</v>
      </c>
      <c r="G14" s="35">
        <f>+E14+F14</f>
        <v>629209.99900000007</v>
      </c>
      <c r="H14" s="35">
        <f>SUM(H4:H13)</f>
        <v>0</v>
      </c>
      <c r="I14" s="36">
        <f>G14-H14</f>
        <v>629209.99900000007</v>
      </c>
      <c r="J14" s="37">
        <f>H14/G14</f>
        <v>0</v>
      </c>
      <c r="K14" s="34">
        <f>SUM(K4:K13)</f>
        <v>629209.99900000007</v>
      </c>
      <c r="L14" s="35">
        <f>SUM(L4:L13)</f>
        <v>0</v>
      </c>
      <c r="M14" s="35">
        <f>+K14+L14</f>
        <v>629209.99900000007</v>
      </c>
      <c r="N14" s="35">
        <f>SUM(N4:N13)</f>
        <v>0</v>
      </c>
      <c r="O14" s="35">
        <f>SUM(O4:O13)</f>
        <v>629209.99900000007</v>
      </c>
      <c r="P14" s="37">
        <f>N14/M14</f>
        <v>0</v>
      </c>
    </row>
    <row r="15" spans="1:16">
      <c r="A15" s="1"/>
      <c r="B15" s="1"/>
      <c r="C15" s="1"/>
      <c r="D15" s="1"/>
      <c r="E15" s="33"/>
      <c r="F15" s="33"/>
      <c r="G15" s="33"/>
      <c r="H15" s="33"/>
      <c r="I15" s="33"/>
      <c r="J15" s="33"/>
      <c r="K15" s="1"/>
      <c r="L15" s="1"/>
      <c r="M15" s="1"/>
      <c r="N15" s="1"/>
      <c r="O15" s="1"/>
      <c r="P15" s="1"/>
    </row>
    <row r="16" spans="1:16" ht="15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 t="s">
        <v>13</v>
      </c>
    </row>
    <row r="17" spans="1:16">
      <c r="A17" s="1"/>
      <c r="B17" s="372" t="s">
        <v>14</v>
      </c>
      <c r="C17" s="251" t="s">
        <v>86</v>
      </c>
      <c r="D17" s="38" t="s">
        <v>15</v>
      </c>
      <c r="E17" s="39">
        <v>1131.703</v>
      </c>
      <c r="F17" s="38"/>
      <c r="G17" s="38">
        <f t="shared" ref="G17:G28" si="6">E17+F17</f>
        <v>1131.703</v>
      </c>
      <c r="H17" s="40"/>
      <c r="I17" s="41">
        <f>G17-H17</f>
        <v>1131.703</v>
      </c>
      <c r="J17" s="42">
        <f t="shared" si="1"/>
        <v>0</v>
      </c>
      <c r="K17" s="1"/>
      <c r="L17" s="1"/>
      <c r="M17" s="1"/>
      <c r="N17" s="1"/>
      <c r="O17" s="1"/>
      <c r="P17" s="1"/>
    </row>
    <row r="18" spans="1:16">
      <c r="A18" s="1"/>
      <c r="B18" s="373"/>
      <c r="C18" s="251" t="s">
        <v>87</v>
      </c>
      <c r="D18" s="43" t="s">
        <v>15</v>
      </c>
      <c r="E18" s="44">
        <v>8437.2340000000004</v>
      </c>
      <c r="F18" s="43">
        <v>-6937.2340000000004</v>
      </c>
      <c r="G18" s="43">
        <f t="shared" si="6"/>
        <v>1500</v>
      </c>
      <c r="H18" s="24"/>
      <c r="I18" s="45">
        <f t="shared" ref="I18:I26" si="7">G18-H18</f>
        <v>1500</v>
      </c>
      <c r="J18" s="46">
        <f t="shared" si="1"/>
        <v>0</v>
      </c>
      <c r="K18" s="1"/>
      <c r="L18" s="1"/>
      <c r="M18" s="1"/>
      <c r="N18" s="1"/>
      <c r="O18" s="1"/>
      <c r="P18" s="1"/>
    </row>
    <row r="19" spans="1:16">
      <c r="A19" s="1"/>
      <c r="B19" s="373"/>
      <c r="C19" s="251" t="s">
        <v>88</v>
      </c>
      <c r="D19" s="43" t="s">
        <v>15</v>
      </c>
      <c r="E19" s="44">
        <v>65.281999999999996</v>
      </c>
      <c r="F19" s="43"/>
      <c r="G19" s="43">
        <f t="shared" si="6"/>
        <v>65.281999999999996</v>
      </c>
      <c r="H19" s="24"/>
      <c r="I19" s="45">
        <f t="shared" si="7"/>
        <v>65.281999999999996</v>
      </c>
      <c r="J19" s="46">
        <f t="shared" si="1"/>
        <v>0</v>
      </c>
      <c r="K19" s="1"/>
      <c r="L19" s="1"/>
      <c r="M19" s="1"/>
      <c r="N19" s="1"/>
      <c r="O19" s="1"/>
      <c r="P19" s="1"/>
    </row>
    <row r="20" spans="1:16">
      <c r="A20" s="1"/>
      <c r="B20" s="373"/>
      <c r="C20" s="251" t="s">
        <v>89</v>
      </c>
      <c r="D20" s="43" t="s">
        <v>15</v>
      </c>
      <c r="E20" s="44">
        <v>15.632</v>
      </c>
      <c r="F20" s="43"/>
      <c r="G20" s="43">
        <f t="shared" si="6"/>
        <v>15.632</v>
      </c>
      <c r="H20" s="24"/>
      <c r="I20" s="45">
        <f t="shared" si="7"/>
        <v>15.632</v>
      </c>
      <c r="J20" s="46">
        <f t="shared" si="1"/>
        <v>0</v>
      </c>
      <c r="K20" s="1"/>
      <c r="L20" s="1"/>
      <c r="M20" s="1"/>
      <c r="N20" s="1"/>
      <c r="O20" s="1"/>
      <c r="P20" s="1"/>
    </row>
    <row r="21" spans="1:16">
      <c r="A21" s="1"/>
      <c r="B21" s="373"/>
      <c r="C21" s="251" t="s">
        <v>16</v>
      </c>
      <c r="D21" s="43" t="s">
        <v>15</v>
      </c>
      <c r="E21" s="44">
        <v>196.27699999999999</v>
      </c>
      <c r="F21" s="43"/>
      <c r="G21" s="43">
        <f t="shared" si="6"/>
        <v>196.27699999999999</v>
      </c>
      <c r="H21" s="24"/>
      <c r="I21" s="45">
        <f t="shared" si="7"/>
        <v>196.27699999999999</v>
      </c>
      <c r="J21" s="46">
        <v>0</v>
      </c>
      <c r="K21" s="1"/>
      <c r="L21" s="1"/>
      <c r="M21" s="1"/>
      <c r="N21" s="1"/>
      <c r="O21" s="1"/>
      <c r="P21" s="1"/>
    </row>
    <row r="22" spans="1:16">
      <c r="A22" s="1"/>
      <c r="B22" s="373"/>
      <c r="C22" s="252" t="s">
        <v>90</v>
      </c>
      <c r="D22" s="43" t="s">
        <v>15</v>
      </c>
      <c r="E22" s="47">
        <v>8279.0059999999994</v>
      </c>
      <c r="F22" s="43"/>
      <c r="G22" s="43">
        <f t="shared" si="6"/>
        <v>8279.0059999999994</v>
      </c>
      <c r="H22" s="24"/>
      <c r="I22" s="45">
        <f t="shared" si="7"/>
        <v>8279.0059999999994</v>
      </c>
      <c r="J22" s="46">
        <f t="shared" si="1"/>
        <v>0</v>
      </c>
      <c r="K22" s="1"/>
      <c r="L22" s="1"/>
      <c r="M22" s="1"/>
      <c r="N22" s="1"/>
      <c r="O22" s="1"/>
      <c r="P22" s="1"/>
    </row>
    <row r="23" spans="1:16">
      <c r="A23" s="1"/>
      <c r="B23" s="373"/>
      <c r="C23" s="251" t="s">
        <v>91</v>
      </c>
      <c r="D23" s="43" t="s">
        <v>15</v>
      </c>
      <c r="E23" s="44">
        <f>51.871+373.885</f>
        <v>425.75599999999997</v>
      </c>
      <c r="F23" s="43"/>
      <c r="G23" s="43">
        <f t="shared" si="6"/>
        <v>425.75599999999997</v>
      </c>
      <c r="H23" s="24"/>
      <c r="I23" s="45">
        <f t="shared" si="7"/>
        <v>425.75599999999997</v>
      </c>
      <c r="J23" s="46">
        <f t="shared" si="1"/>
        <v>0</v>
      </c>
      <c r="K23" s="1"/>
      <c r="L23" s="1"/>
      <c r="M23" s="1"/>
      <c r="N23" s="1"/>
      <c r="O23" s="1"/>
      <c r="P23" s="1"/>
    </row>
    <row r="24" spans="1:16">
      <c r="A24" s="1"/>
      <c r="B24" s="373"/>
      <c r="C24" s="251" t="s">
        <v>92</v>
      </c>
      <c r="D24" s="43" t="s">
        <v>15</v>
      </c>
      <c r="E24" s="44">
        <v>1.8879999999999999</v>
      </c>
      <c r="F24" s="43"/>
      <c r="G24" s="43">
        <f t="shared" si="6"/>
        <v>1.8879999999999999</v>
      </c>
      <c r="H24" s="24"/>
      <c r="I24" s="45">
        <f t="shared" si="7"/>
        <v>1.8879999999999999</v>
      </c>
      <c r="J24" s="46">
        <f t="shared" si="1"/>
        <v>0</v>
      </c>
      <c r="K24" s="1"/>
      <c r="L24" s="1"/>
      <c r="M24" s="1"/>
      <c r="N24" s="1"/>
      <c r="O24" s="1"/>
      <c r="P24" s="1"/>
    </row>
    <row r="25" spans="1:16" ht="28.8">
      <c r="A25" s="1"/>
      <c r="B25" s="373"/>
      <c r="C25" s="251" t="s">
        <v>17</v>
      </c>
      <c r="D25" s="43" t="s">
        <v>15</v>
      </c>
      <c r="E25" s="44">
        <v>404.20400000000001</v>
      </c>
      <c r="F25" s="43"/>
      <c r="G25" s="43">
        <f t="shared" si="6"/>
        <v>404.20400000000001</v>
      </c>
      <c r="H25" s="24"/>
      <c r="I25" s="45">
        <f t="shared" si="7"/>
        <v>404.20400000000001</v>
      </c>
      <c r="J25" s="46">
        <f t="shared" si="1"/>
        <v>0</v>
      </c>
      <c r="K25" s="1"/>
      <c r="L25" s="1"/>
      <c r="M25" s="1"/>
      <c r="N25" s="1"/>
      <c r="O25" s="1"/>
      <c r="P25" s="1"/>
    </row>
    <row r="26" spans="1:16">
      <c r="A26" s="1"/>
      <c r="B26" s="373"/>
      <c r="C26" s="253" t="s">
        <v>18</v>
      </c>
      <c r="D26" s="43" t="s">
        <v>15</v>
      </c>
      <c r="E26" s="44">
        <v>121.26</v>
      </c>
      <c r="F26" s="43"/>
      <c r="G26" s="43">
        <f t="shared" si="6"/>
        <v>121.26</v>
      </c>
      <c r="H26" s="24"/>
      <c r="I26" s="45">
        <f t="shared" si="7"/>
        <v>121.26</v>
      </c>
      <c r="J26" s="48">
        <f t="shared" si="1"/>
        <v>0</v>
      </c>
      <c r="K26" s="1"/>
      <c r="L26" s="1"/>
      <c r="M26" s="1"/>
      <c r="N26" s="1"/>
      <c r="O26" s="1"/>
      <c r="P26" s="1"/>
    </row>
    <row r="27" spans="1:16">
      <c r="A27" s="1"/>
      <c r="B27" s="373"/>
      <c r="C27" s="253" t="s">
        <v>19</v>
      </c>
      <c r="D27" s="43" t="s">
        <v>15</v>
      </c>
      <c r="E27" s="44">
        <v>323.36</v>
      </c>
      <c r="F27" s="43"/>
      <c r="G27" s="43">
        <f t="shared" si="6"/>
        <v>323.36</v>
      </c>
      <c r="H27" s="13"/>
      <c r="I27" s="49">
        <f>G27-H27</f>
        <v>323.36</v>
      </c>
      <c r="J27" s="50">
        <f>H27/G27</f>
        <v>0</v>
      </c>
      <c r="K27" s="1"/>
      <c r="L27" s="1"/>
      <c r="M27" s="1"/>
      <c r="N27" s="1"/>
      <c r="O27" s="1"/>
      <c r="P27" s="1"/>
    </row>
    <row r="28" spans="1:16" ht="15" thickBot="1">
      <c r="A28" s="1"/>
      <c r="B28" s="374"/>
      <c r="C28" s="253" t="s">
        <v>20</v>
      </c>
      <c r="D28" s="51" t="s">
        <v>15</v>
      </c>
      <c r="E28" s="52">
        <f>808.4</f>
        <v>808.4</v>
      </c>
      <c r="F28" s="51"/>
      <c r="G28" s="51">
        <f t="shared" si="6"/>
        <v>808.4</v>
      </c>
      <c r="H28" s="53"/>
      <c r="I28" s="54">
        <f>G28-H28</f>
        <v>808.4</v>
      </c>
      <c r="J28" s="55">
        <v>0</v>
      </c>
      <c r="K28" s="1"/>
      <c r="L28" s="1"/>
      <c r="M28" s="1"/>
      <c r="N28" s="1"/>
      <c r="O28" s="1"/>
      <c r="P28" s="1"/>
    </row>
    <row r="29" spans="1:16" ht="15" thickBot="1">
      <c r="A29" s="1"/>
      <c r="B29" s="1"/>
      <c r="C29" s="56"/>
      <c r="D29" s="35"/>
      <c r="E29" s="34">
        <f>SUM(E17:E28)</f>
        <v>20210.002</v>
      </c>
      <c r="F29" s="35">
        <f>SUM(F17:F28)</f>
        <v>-6937.2340000000004</v>
      </c>
      <c r="G29" s="35">
        <f>+E29+F29</f>
        <v>13272.768</v>
      </c>
      <c r="H29" s="35">
        <f>SUM(H17:H28)</f>
        <v>0</v>
      </c>
      <c r="I29" s="35">
        <f>+G29-H29</f>
        <v>13272.768</v>
      </c>
      <c r="J29" s="37">
        <f>H29/G29</f>
        <v>0</v>
      </c>
      <c r="K29" s="1"/>
      <c r="L29" s="1"/>
      <c r="M29" s="1"/>
      <c r="N29" s="1"/>
      <c r="O29" s="1"/>
      <c r="P29" s="1"/>
    </row>
    <row r="30" spans="1:16" ht="15" thickBot="1">
      <c r="A30" s="1"/>
      <c r="B30" s="1"/>
      <c r="C30" s="57"/>
      <c r="D30" s="1"/>
      <c r="E30" s="1"/>
      <c r="F30" s="1"/>
      <c r="G30" s="33"/>
      <c r="H30" s="1"/>
      <c r="I30" s="58"/>
      <c r="J30" s="59"/>
      <c r="K30" s="33"/>
      <c r="L30" s="1"/>
      <c r="M30" s="1"/>
      <c r="N30" s="1"/>
      <c r="O30" s="1"/>
      <c r="P30" s="1"/>
    </row>
    <row r="31" spans="1:16">
      <c r="A31" s="1"/>
      <c r="B31" s="375" t="s">
        <v>21</v>
      </c>
      <c r="C31" s="378" t="s">
        <v>126</v>
      </c>
      <c r="D31" s="60" t="s">
        <v>11</v>
      </c>
      <c r="E31" s="61">
        <v>3.661</v>
      </c>
      <c r="F31" s="61"/>
      <c r="G31" s="61">
        <f>E31+F31</f>
        <v>3.661</v>
      </c>
      <c r="H31" s="40"/>
      <c r="I31" s="41">
        <f t="shared" ref="I31:I36" si="8">G31-H31</f>
        <v>3.661</v>
      </c>
      <c r="J31" s="62">
        <f t="shared" ref="J31:J46" si="9">H31/G31</f>
        <v>0</v>
      </c>
      <c r="K31" s="379">
        <f>E31+E32</f>
        <v>4.88</v>
      </c>
      <c r="L31" s="362">
        <f>F31+F32</f>
        <v>0</v>
      </c>
      <c r="M31" s="362">
        <f>K31+L31</f>
        <v>4.88</v>
      </c>
      <c r="N31" s="362">
        <f>H31+H32</f>
        <v>0</v>
      </c>
      <c r="O31" s="362">
        <f>M31-N31</f>
        <v>4.88</v>
      </c>
      <c r="P31" s="364">
        <f>N31/M31</f>
        <v>0</v>
      </c>
    </row>
    <row r="32" spans="1:16">
      <c r="A32" s="1"/>
      <c r="B32" s="376"/>
      <c r="C32" s="366"/>
      <c r="D32" s="18" t="s">
        <v>12</v>
      </c>
      <c r="E32" s="63">
        <v>1.2190000000000001</v>
      </c>
      <c r="F32" s="63"/>
      <c r="G32" s="64">
        <f>E32+F32+I31</f>
        <v>4.88</v>
      </c>
      <c r="H32" s="20"/>
      <c r="I32" s="65">
        <f t="shared" si="8"/>
        <v>4.88</v>
      </c>
      <c r="J32" s="66">
        <f t="shared" si="9"/>
        <v>0</v>
      </c>
      <c r="K32" s="367"/>
      <c r="L32" s="363"/>
      <c r="M32" s="363"/>
      <c r="N32" s="363"/>
      <c r="O32" s="363"/>
      <c r="P32" s="365"/>
    </row>
    <row r="33" spans="1:16">
      <c r="A33" s="1"/>
      <c r="B33" s="376"/>
      <c r="C33" s="356" t="s">
        <v>127</v>
      </c>
      <c r="D33" s="67" t="s">
        <v>11</v>
      </c>
      <c r="E33" s="68">
        <v>234.869</v>
      </c>
      <c r="F33" s="68"/>
      <c r="G33" s="68">
        <f>E33+F33</f>
        <v>234.869</v>
      </c>
      <c r="H33" s="24"/>
      <c r="I33" s="45">
        <f t="shared" si="8"/>
        <v>234.869</v>
      </c>
      <c r="J33" s="66">
        <f t="shared" si="9"/>
        <v>0</v>
      </c>
      <c r="K33" s="358">
        <f>E33+E34</f>
        <v>313.08799999999997</v>
      </c>
      <c r="L33" s="360">
        <f>F33+F34</f>
        <v>0</v>
      </c>
      <c r="M33" s="360">
        <f>K33+L33</f>
        <v>313.08799999999997</v>
      </c>
      <c r="N33" s="360">
        <f>H33+H34</f>
        <v>0</v>
      </c>
      <c r="O33" s="360">
        <f>M33-N33</f>
        <v>313.08799999999997</v>
      </c>
      <c r="P33" s="351">
        <f>N33/M33</f>
        <v>0</v>
      </c>
    </row>
    <row r="34" spans="1:16">
      <c r="A34" s="1"/>
      <c r="B34" s="376"/>
      <c r="C34" s="366"/>
      <c r="D34" s="18" t="s">
        <v>12</v>
      </c>
      <c r="E34" s="18">
        <v>78.218999999999994</v>
      </c>
      <c r="F34" s="63"/>
      <c r="G34" s="64">
        <f>E34+F34+I33</f>
        <v>313.08799999999997</v>
      </c>
      <c r="H34" s="13"/>
      <c r="I34" s="65">
        <f t="shared" si="8"/>
        <v>313.08799999999997</v>
      </c>
      <c r="J34" s="66">
        <f t="shared" si="9"/>
        <v>0</v>
      </c>
      <c r="K34" s="367"/>
      <c r="L34" s="363"/>
      <c r="M34" s="363"/>
      <c r="N34" s="363"/>
      <c r="O34" s="363"/>
      <c r="P34" s="365"/>
    </row>
    <row r="35" spans="1:16">
      <c r="A35" s="1"/>
      <c r="B35" s="376"/>
      <c r="C35" s="356" t="s">
        <v>128</v>
      </c>
      <c r="D35" s="67" t="s">
        <v>11</v>
      </c>
      <c r="E35" s="68">
        <v>875.47</v>
      </c>
      <c r="F35" s="68"/>
      <c r="G35" s="68">
        <f>E35+F35</f>
        <v>875.47</v>
      </c>
      <c r="H35" s="69"/>
      <c r="I35" s="70">
        <f t="shared" si="8"/>
        <v>875.47</v>
      </c>
      <c r="J35" s="66">
        <f t="shared" si="9"/>
        <v>0</v>
      </c>
      <c r="K35" s="358">
        <f>E35+E36</f>
        <v>1167.0309999999999</v>
      </c>
      <c r="L35" s="360">
        <f>F35+F36</f>
        <v>0</v>
      </c>
      <c r="M35" s="360">
        <f>K35+L35</f>
        <v>1167.0309999999999</v>
      </c>
      <c r="N35" s="360">
        <f>H35+H36</f>
        <v>0</v>
      </c>
      <c r="O35" s="360">
        <f>M35-N35</f>
        <v>1167.0309999999999</v>
      </c>
      <c r="P35" s="351">
        <f>N35/M35</f>
        <v>0</v>
      </c>
    </row>
    <row r="36" spans="1:16" ht="15" thickBot="1">
      <c r="A36" s="1"/>
      <c r="B36" s="377"/>
      <c r="C36" s="357"/>
      <c r="D36" s="71" t="s">
        <v>12</v>
      </c>
      <c r="E36" s="72">
        <v>291.56099999999998</v>
      </c>
      <c r="F36" s="72"/>
      <c r="G36" s="73">
        <f>E36+F36+I35</f>
        <v>1167.0309999999999</v>
      </c>
      <c r="H36" s="31"/>
      <c r="I36" s="74">
        <f t="shared" si="8"/>
        <v>1167.0309999999999</v>
      </c>
      <c r="J36" s="75">
        <f t="shared" si="9"/>
        <v>0</v>
      </c>
      <c r="K36" s="359"/>
      <c r="L36" s="361"/>
      <c r="M36" s="361"/>
      <c r="N36" s="361"/>
      <c r="O36" s="361"/>
      <c r="P36" s="352"/>
    </row>
    <row r="37" spans="1:16" ht="15" thickBot="1">
      <c r="A37" s="1"/>
      <c r="B37" s="76"/>
      <c r="C37" s="77"/>
      <c r="D37" s="33"/>
      <c r="E37" s="34">
        <f>SUM(E31:E36)</f>
        <v>1484.999</v>
      </c>
      <c r="F37" s="35">
        <f>SUM(F31:F36)</f>
        <v>0</v>
      </c>
      <c r="G37" s="36">
        <f>G31+G32+G33+G34+G35+G36</f>
        <v>2598.9989999999998</v>
      </c>
      <c r="H37" s="78">
        <f>SUM(H31:H36)</f>
        <v>0</v>
      </c>
      <c r="I37" s="35">
        <f>+G37-H37</f>
        <v>2598.9989999999998</v>
      </c>
      <c r="J37" s="37">
        <f>H37/G37</f>
        <v>0</v>
      </c>
      <c r="K37" s="34">
        <f>SUM(K31:K36)</f>
        <v>1484.9989999999998</v>
      </c>
      <c r="L37" s="35">
        <f>SUM(L31:L36)</f>
        <v>0</v>
      </c>
      <c r="M37" s="35">
        <f>+K37+L37</f>
        <v>1484.9989999999998</v>
      </c>
      <c r="N37" s="35">
        <f>SUM(N31:N36)</f>
        <v>0</v>
      </c>
      <c r="O37" s="35">
        <f>+M37-N37</f>
        <v>1484.9989999999998</v>
      </c>
      <c r="P37" s="37">
        <f>N37/M37</f>
        <v>0</v>
      </c>
    </row>
    <row r="38" spans="1:16" ht="15" thickBot="1">
      <c r="A38" s="1"/>
      <c r="B38" s="1"/>
      <c r="C38" s="57"/>
      <c r="D38" s="1"/>
      <c r="E38" s="1"/>
      <c r="F38" s="1"/>
      <c r="G38" s="1"/>
      <c r="H38" s="1"/>
      <c r="I38" s="58"/>
      <c r="J38" s="59"/>
      <c r="K38" s="33"/>
      <c r="L38" s="1"/>
      <c r="M38" s="1"/>
      <c r="N38" s="1"/>
      <c r="O38" s="1"/>
      <c r="P38" s="1"/>
    </row>
    <row r="39" spans="1:16">
      <c r="A39" s="1"/>
      <c r="B39" s="353" t="s">
        <v>22</v>
      </c>
      <c r="C39" s="79" t="s">
        <v>129</v>
      </c>
      <c r="D39" s="61" t="s">
        <v>15</v>
      </c>
      <c r="E39" s="61">
        <v>119.553</v>
      </c>
      <c r="F39" s="61"/>
      <c r="G39" s="61">
        <f t="shared" ref="G39:G47" si="10">E39+F39</f>
        <v>119.553</v>
      </c>
      <c r="H39" s="40"/>
      <c r="I39" s="41">
        <f>G39-H39</f>
        <v>119.553</v>
      </c>
      <c r="J39" s="42">
        <f t="shared" si="9"/>
        <v>0</v>
      </c>
      <c r="K39" s="1"/>
      <c r="L39" s="1"/>
      <c r="M39" s="1"/>
      <c r="N39" s="1"/>
      <c r="O39" s="1"/>
      <c r="P39" s="1"/>
    </row>
    <row r="40" spans="1:16">
      <c r="A40" s="1"/>
      <c r="B40" s="354"/>
      <c r="C40" s="80" t="s">
        <v>87</v>
      </c>
      <c r="D40" s="68" t="s">
        <v>15</v>
      </c>
      <c r="E40" s="68">
        <v>520.51199999999994</v>
      </c>
      <c r="F40" s="68"/>
      <c r="G40" s="68">
        <f t="shared" si="10"/>
        <v>520.51199999999994</v>
      </c>
      <c r="H40" s="24"/>
      <c r="I40" s="45">
        <f t="shared" ref="I40:I47" si="11">G40-H40</f>
        <v>520.51199999999994</v>
      </c>
      <c r="J40" s="46">
        <f t="shared" si="9"/>
        <v>0</v>
      </c>
      <c r="K40" s="1"/>
      <c r="L40" s="1"/>
      <c r="M40" s="1"/>
      <c r="N40" s="1"/>
      <c r="O40" s="1"/>
      <c r="P40" s="1"/>
    </row>
    <row r="41" spans="1:16">
      <c r="A41" s="1"/>
      <c r="B41" s="354"/>
      <c r="C41" s="80" t="s">
        <v>18</v>
      </c>
      <c r="D41" s="68" t="s">
        <v>15</v>
      </c>
      <c r="E41" s="68">
        <v>8.7999999999999995E-2</v>
      </c>
      <c r="F41" s="68"/>
      <c r="G41" s="68">
        <f t="shared" si="10"/>
        <v>8.7999999999999995E-2</v>
      </c>
      <c r="H41" s="24"/>
      <c r="I41" s="45">
        <f t="shared" si="11"/>
        <v>8.7999999999999995E-2</v>
      </c>
      <c r="J41" s="46">
        <f t="shared" si="9"/>
        <v>0</v>
      </c>
      <c r="K41" s="1"/>
      <c r="L41" s="1"/>
      <c r="M41" s="1"/>
      <c r="N41" s="1"/>
      <c r="O41" s="1"/>
      <c r="P41" s="1"/>
    </row>
    <row r="42" spans="1:16">
      <c r="A42" s="1"/>
      <c r="B42" s="354"/>
      <c r="C42" s="80" t="s">
        <v>23</v>
      </c>
      <c r="D42" s="68" t="s">
        <v>15</v>
      </c>
      <c r="E42" s="67">
        <v>3.3519999999999999</v>
      </c>
      <c r="F42" s="68"/>
      <c r="G42" s="68">
        <f t="shared" si="10"/>
        <v>3.3519999999999999</v>
      </c>
      <c r="H42" s="24"/>
      <c r="I42" s="45">
        <f t="shared" si="11"/>
        <v>3.3519999999999999</v>
      </c>
      <c r="J42" s="46">
        <f t="shared" si="9"/>
        <v>0</v>
      </c>
      <c r="K42" s="1"/>
      <c r="L42" s="1"/>
      <c r="M42" s="1"/>
      <c r="N42" s="1"/>
      <c r="O42" s="1"/>
      <c r="P42" s="1"/>
    </row>
    <row r="43" spans="1:16">
      <c r="A43" s="1"/>
      <c r="B43" s="354"/>
      <c r="C43" s="80" t="s">
        <v>24</v>
      </c>
      <c r="D43" s="68" t="s">
        <v>15</v>
      </c>
      <c r="E43" s="68">
        <v>3.7890000000000001</v>
      </c>
      <c r="F43" s="68"/>
      <c r="G43" s="68">
        <f t="shared" si="10"/>
        <v>3.7890000000000001</v>
      </c>
      <c r="H43" s="24"/>
      <c r="I43" s="45">
        <f t="shared" si="11"/>
        <v>3.7890000000000001</v>
      </c>
      <c r="J43" s="46">
        <f t="shared" si="9"/>
        <v>0</v>
      </c>
      <c r="K43" s="1"/>
      <c r="L43" s="1"/>
      <c r="M43" s="1"/>
      <c r="N43" s="1"/>
      <c r="O43" s="1"/>
      <c r="P43" s="1"/>
    </row>
    <row r="44" spans="1:16">
      <c r="A44" s="1"/>
      <c r="B44" s="354"/>
      <c r="C44" s="81" t="s">
        <v>25</v>
      </c>
      <c r="D44" s="68" t="s">
        <v>15</v>
      </c>
      <c r="E44" s="67">
        <v>1.736</v>
      </c>
      <c r="F44" s="68"/>
      <c r="G44" s="68">
        <f t="shared" si="10"/>
        <v>1.736</v>
      </c>
      <c r="H44" s="24"/>
      <c r="I44" s="45">
        <f t="shared" si="11"/>
        <v>1.736</v>
      </c>
      <c r="J44" s="46">
        <f t="shared" si="9"/>
        <v>0</v>
      </c>
      <c r="K44" s="1"/>
      <c r="L44" s="1"/>
      <c r="M44" s="1"/>
      <c r="N44" s="1"/>
      <c r="O44" s="1"/>
      <c r="P44" s="1"/>
    </row>
    <row r="45" spans="1:16">
      <c r="A45" s="1"/>
      <c r="B45" s="354"/>
      <c r="C45" s="80" t="s">
        <v>26</v>
      </c>
      <c r="D45" s="68" t="s">
        <v>15</v>
      </c>
      <c r="E45" s="68">
        <v>223.434</v>
      </c>
      <c r="F45" s="68"/>
      <c r="G45" s="68">
        <f t="shared" si="10"/>
        <v>223.434</v>
      </c>
      <c r="H45" s="24"/>
      <c r="I45" s="45">
        <f t="shared" si="11"/>
        <v>223.434</v>
      </c>
      <c r="J45" s="46">
        <f t="shared" si="9"/>
        <v>0</v>
      </c>
      <c r="K45" s="1"/>
      <c r="L45" s="1"/>
      <c r="M45" s="1"/>
      <c r="N45" s="1"/>
      <c r="O45" s="1"/>
      <c r="P45" s="1"/>
    </row>
    <row r="46" spans="1:16">
      <c r="A46" s="1"/>
      <c r="B46" s="354"/>
      <c r="C46" s="81" t="s">
        <v>27</v>
      </c>
      <c r="D46" s="68" t="s">
        <v>15</v>
      </c>
      <c r="E46" s="67">
        <v>1.5129999999999999</v>
      </c>
      <c r="F46" s="68"/>
      <c r="G46" s="68">
        <f t="shared" si="10"/>
        <v>1.5129999999999999</v>
      </c>
      <c r="H46" s="24"/>
      <c r="I46" s="45">
        <f t="shared" si="11"/>
        <v>1.5129999999999999</v>
      </c>
      <c r="J46" s="46">
        <f t="shared" si="9"/>
        <v>0</v>
      </c>
      <c r="K46" s="1"/>
      <c r="L46" s="1"/>
      <c r="M46" s="1"/>
      <c r="N46" s="1"/>
      <c r="O46" s="1"/>
      <c r="P46" s="1"/>
    </row>
    <row r="47" spans="1:16" ht="15" thickBot="1">
      <c r="A47" s="1"/>
      <c r="B47" s="355"/>
      <c r="C47" s="82" t="s">
        <v>28</v>
      </c>
      <c r="D47" s="83" t="s">
        <v>15</v>
      </c>
      <c r="E47" s="84">
        <v>1.024</v>
      </c>
      <c r="F47" s="85"/>
      <c r="G47" s="85">
        <f t="shared" si="10"/>
        <v>1.024</v>
      </c>
      <c r="H47" s="53"/>
      <c r="I47" s="54">
        <f t="shared" si="11"/>
        <v>1.024</v>
      </c>
      <c r="J47" s="55">
        <v>0</v>
      </c>
      <c r="K47" s="1"/>
      <c r="L47" s="1"/>
      <c r="M47" s="1"/>
      <c r="N47" s="1"/>
      <c r="O47" s="1"/>
      <c r="P47" s="1"/>
    </row>
    <row r="48" spans="1:16" ht="15" thickBot="1">
      <c r="A48" s="1"/>
      <c r="B48" s="1"/>
      <c r="C48" s="57"/>
      <c r="D48" s="1"/>
      <c r="E48" s="34">
        <f>SUM(E39:E47)</f>
        <v>875.00099999999986</v>
      </c>
      <c r="F48" s="35">
        <f>SUM(F39:F47)</f>
        <v>0</v>
      </c>
      <c r="G48" s="35">
        <f>+E48+F48</f>
        <v>875.00099999999986</v>
      </c>
      <c r="H48" s="35">
        <f>SUM(H39:H47)</f>
        <v>0</v>
      </c>
      <c r="I48" s="35">
        <f>+G48-H48</f>
        <v>875.00099999999986</v>
      </c>
      <c r="J48" s="37">
        <f>H48/G48</f>
        <v>0</v>
      </c>
      <c r="K48" s="1"/>
      <c r="L48" s="1"/>
      <c r="M48" s="1"/>
      <c r="N48" s="1"/>
      <c r="O48" s="1"/>
      <c r="P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</sheetData>
  <mergeCells count="62">
    <mergeCell ref="A1:M1"/>
    <mergeCell ref="A2:M2"/>
    <mergeCell ref="P10:P11"/>
    <mergeCell ref="C8:C9"/>
    <mergeCell ref="K8:K9"/>
    <mergeCell ref="L8:L9"/>
    <mergeCell ref="M8:M9"/>
    <mergeCell ref="N8:N9"/>
    <mergeCell ref="O8:O9"/>
    <mergeCell ref="P8:P9"/>
    <mergeCell ref="K10:K11"/>
    <mergeCell ref="L10:L11"/>
    <mergeCell ref="M10:M11"/>
    <mergeCell ref="N10:N11"/>
    <mergeCell ref="O10:O11"/>
    <mergeCell ref="O4:O5"/>
    <mergeCell ref="P4:P5"/>
    <mergeCell ref="C6:C7"/>
    <mergeCell ref="K6:K7"/>
    <mergeCell ref="L6:L7"/>
    <mergeCell ref="M6:M7"/>
    <mergeCell ref="N6:N7"/>
    <mergeCell ref="O6:O7"/>
    <mergeCell ref="P6:P7"/>
    <mergeCell ref="C4:C5"/>
    <mergeCell ref="K4:K5"/>
    <mergeCell ref="L4:L5"/>
    <mergeCell ref="M4:M5"/>
    <mergeCell ref="N4:N5"/>
    <mergeCell ref="N12:N13"/>
    <mergeCell ref="O12:O13"/>
    <mergeCell ref="P12:P13"/>
    <mergeCell ref="B17:B28"/>
    <mergeCell ref="B31:B36"/>
    <mergeCell ref="C31:C32"/>
    <mergeCell ref="K31:K32"/>
    <mergeCell ref="L31:L32"/>
    <mergeCell ref="M31:M32"/>
    <mergeCell ref="N31:N32"/>
    <mergeCell ref="B4:B13"/>
    <mergeCell ref="C12:C13"/>
    <mergeCell ref="K12:K13"/>
    <mergeCell ref="L12:L13"/>
    <mergeCell ref="M12:M13"/>
    <mergeCell ref="C10:C11"/>
    <mergeCell ref="O31:O32"/>
    <mergeCell ref="P31:P32"/>
    <mergeCell ref="C33:C34"/>
    <mergeCell ref="K33:K34"/>
    <mergeCell ref="L33:L34"/>
    <mergeCell ref="M33:M34"/>
    <mergeCell ref="N33:N34"/>
    <mergeCell ref="O33:O34"/>
    <mergeCell ref="P33:P34"/>
    <mergeCell ref="P35:P36"/>
    <mergeCell ref="B39:B47"/>
    <mergeCell ref="C35:C36"/>
    <mergeCell ref="K35:K36"/>
    <mergeCell ref="L35:L36"/>
    <mergeCell ref="M35:M36"/>
    <mergeCell ref="N35:N36"/>
    <mergeCell ref="O35:O36"/>
  </mergeCells>
  <conditionalFormatting sqref="J17:J30 J4:J13">
    <cfRule type="cellIs" dxfId="24" priority="36" operator="greaterThan">
      <formula>1</formula>
    </cfRule>
  </conditionalFormatting>
  <conditionalFormatting sqref="O3:O30">
    <cfRule type="cellIs" dxfId="23" priority="35" operator="lessThan">
      <formula>0</formula>
    </cfRule>
  </conditionalFormatting>
  <conditionalFormatting sqref="J4:J13">
    <cfRule type="dataBar" priority="34">
      <dataBar>
        <cfvo type="min" val="0"/>
        <cfvo type="max" val="0"/>
        <color rgb="FF638EC6"/>
      </dataBar>
    </cfRule>
  </conditionalFormatting>
  <conditionalFormatting sqref="P4:P13">
    <cfRule type="dataBar" priority="33">
      <dataBar>
        <cfvo type="min" val="0"/>
        <cfvo type="max" val="0"/>
        <color rgb="FF638EC6"/>
      </dataBar>
    </cfRule>
  </conditionalFormatting>
  <conditionalFormatting sqref="I29">
    <cfRule type="cellIs" dxfId="22" priority="32" operator="lessThan">
      <formula>0</formula>
    </cfRule>
  </conditionalFormatting>
  <conditionalFormatting sqref="J29">
    <cfRule type="dataBar" priority="30">
      <dataBar>
        <cfvo type="min" val="0"/>
        <cfvo type="max" val="0"/>
        <color rgb="FF638EC6"/>
      </dataBar>
    </cfRule>
    <cfRule type="cellIs" dxfId="21" priority="31" operator="greaterThan">
      <formula>0.99</formula>
    </cfRule>
  </conditionalFormatting>
  <conditionalFormatting sqref="J29">
    <cfRule type="dataBar" priority="29">
      <dataBar>
        <cfvo type="min" val="0"/>
        <cfvo type="max" val="0"/>
        <color rgb="FF638EC6"/>
      </dataBar>
    </cfRule>
  </conditionalFormatting>
  <conditionalFormatting sqref="I14">
    <cfRule type="cellIs" dxfId="20" priority="28" operator="lessThan">
      <formula>0</formula>
    </cfRule>
  </conditionalFormatting>
  <conditionalFormatting sqref="I29">
    <cfRule type="cellIs" dxfId="19" priority="27" operator="lessThan">
      <formula>0</formula>
    </cfRule>
  </conditionalFormatting>
  <conditionalFormatting sqref="I29">
    <cfRule type="cellIs" dxfId="18" priority="26" operator="lessThan">
      <formula>0</formula>
    </cfRule>
  </conditionalFormatting>
  <conditionalFormatting sqref="J29">
    <cfRule type="dataBar" priority="24">
      <dataBar>
        <cfvo type="min" val="0"/>
        <cfvo type="max" val="0"/>
        <color rgb="FF638EC6"/>
      </dataBar>
    </cfRule>
    <cfRule type="cellIs" dxfId="17" priority="25" operator="greaterThan">
      <formula>0.99</formula>
    </cfRule>
  </conditionalFormatting>
  <conditionalFormatting sqref="J29">
    <cfRule type="dataBar" priority="23">
      <dataBar>
        <cfvo type="min" val="0"/>
        <cfvo type="max" val="0"/>
        <color rgb="FF638EC6"/>
      </dataBar>
    </cfRule>
  </conditionalFormatting>
  <conditionalFormatting sqref="J17:J29">
    <cfRule type="dataBar" priority="37">
      <dataBar>
        <cfvo type="min" val="0"/>
        <cfvo type="max" val="0"/>
        <color rgb="FF638EC6"/>
      </dataBar>
    </cfRule>
  </conditionalFormatting>
  <conditionalFormatting sqref="P4:P13 P30">
    <cfRule type="dataBar" priority="38">
      <dataBar>
        <cfvo type="min" val="0"/>
        <cfvo type="max" val="0"/>
        <color rgb="FF638EC6"/>
      </dataBar>
    </cfRule>
    <cfRule type="cellIs" dxfId="16" priority="39" operator="greaterThan">
      <formula>0.99</formula>
    </cfRule>
  </conditionalFormatting>
  <conditionalFormatting sqref="P4:P13 P30">
    <cfRule type="dataBar" priority="40">
      <dataBar>
        <cfvo type="min" val="0"/>
        <cfvo type="max" val="0"/>
        <color rgb="FF638EC6"/>
      </dataBar>
    </cfRule>
  </conditionalFormatting>
  <conditionalFormatting sqref="J17:J30 J4:J13">
    <cfRule type="dataBar" priority="41">
      <dataBar>
        <cfvo type="min" val="0"/>
        <cfvo type="max" val="0"/>
        <color rgb="FF638EC6"/>
      </dataBar>
    </cfRule>
  </conditionalFormatting>
  <conditionalFormatting sqref="J38:J48 J31:J36">
    <cfRule type="cellIs" dxfId="15" priority="18" operator="greaterThan">
      <formula>1</formula>
    </cfRule>
  </conditionalFormatting>
  <conditionalFormatting sqref="O31:O48">
    <cfRule type="cellIs" dxfId="14" priority="17" operator="lessThan">
      <formula>0</formula>
    </cfRule>
  </conditionalFormatting>
  <conditionalFormatting sqref="I48">
    <cfRule type="cellIs" dxfId="13" priority="16" operator="lessThan">
      <formula>0</formula>
    </cfRule>
  </conditionalFormatting>
  <conditionalFormatting sqref="J48">
    <cfRule type="dataBar" priority="14">
      <dataBar>
        <cfvo type="min" val="0"/>
        <cfvo type="max" val="0"/>
        <color rgb="FF638EC6"/>
      </dataBar>
    </cfRule>
    <cfRule type="cellIs" dxfId="12" priority="15" operator="greaterThan">
      <formula>0.99</formula>
    </cfRule>
  </conditionalFormatting>
  <conditionalFormatting sqref="J48">
    <cfRule type="dataBar" priority="13">
      <dataBar>
        <cfvo type="min" val="0"/>
        <cfvo type="max" val="0"/>
        <color rgb="FF638EC6"/>
      </dataBar>
    </cfRule>
  </conditionalFormatting>
  <conditionalFormatting sqref="I37">
    <cfRule type="cellIs" dxfId="11" priority="12" operator="lessThan">
      <formula>0</formula>
    </cfRule>
  </conditionalFormatting>
  <conditionalFormatting sqref="J37">
    <cfRule type="dataBar" priority="11">
      <dataBar>
        <cfvo type="min" val="0"/>
        <cfvo type="max" val="0"/>
        <color rgb="FF638EC6"/>
      </dataBar>
    </cfRule>
  </conditionalFormatting>
  <conditionalFormatting sqref="P31:P36">
    <cfRule type="cellIs" dxfId="10" priority="9" operator="greaterThan">
      <formula>0.85</formula>
    </cfRule>
    <cfRule type="dataBar" priority="10">
      <dataBar>
        <cfvo type="min" val="0"/>
        <cfvo type="max" val="0"/>
        <color rgb="FF638EC6"/>
      </dataBar>
    </cfRule>
  </conditionalFormatting>
  <conditionalFormatting sqref="I48">
    <cfRule type="cellIs" dxfId="9" priority="8" operator="lessThan">
      <formula>0</formula>
    </cfRule>
  </conditionalFormatting>
  <conditionalFormatting sqref="I37">
    <cfRule type="cellIs" dxfId="8" priority="7" operator="lessThan">
      <formula>0</formula>
    </cfRule>
  </conditionalFormatting>
  <conditionalFormatting sqref="I48">
    <cfRule type="cellIs" dxfId="7" priority="6" operator="lessThan">
      <formula>0</formula>
    </cfRule>
  </conditionalFormatting>
  <conditionalFormatting sqref="J48">
    <cfRule type="dataBar" priority="4">
      <dataBar>
        <cfvo type="min" val="0"/>
        <cfvo type="max" val="0"/>
        <color rgb="FF638EC6"/>
      </dataBar>
    </cfRule>
    <cfRule type="cellIs" dxfId="6" priority="5" operator="greaterThan">
      <formula>0.99</formula>
    </cfRule>
  </conditionalFormatting>
  <conditionalFormatting sqref="J48">
    <cfRule type="dataBar" priority="3">
      <dataBar>
        <cfvo type="min" val="0"/>
        <cfvo type="max" val="0"/>
        <color rgb="FF638EC6"/>
      </dataBar>
    </cfRule>
  </conditionalFormatting>
  <conditionalFormatting sqref="I37">
    <cfRule type="cellIs" dxfId="5" priority="2" operator="lessThan">
      <formula>0</formula>
    </cfRule>
  </conditionalFormatting>
  <conditionalFormatting sqref="J37">
    <cfRule type="dataBar" priority="1">
      <dataBar>
        <cfvo type="min" val="0"/>
        <cfvo type="max" val="0"/>
        <color rgb="FF638EC6"/>
      </dataBar>
    </cfRule>
  </conditionalFormatting>
  <conditionalFormatting sqref="P31:P36 P38">
    <cfRule type="dataBar" priority="19">
      <dataBar>
        <cfvo type="min" val="0"/>
        <cfvo type="max" val="0"/>
        <color rgb="FF638EC6"/>
      </dataBar>
    </cfRule>
    <cfRule type="cellIs" dxfId="4" priority="20" operator="greaterThan">
      <formula>0.99</formula>
    </cfRule>
  </conditionalFormatting>
  <conditionalFormatting sqref="P31:P38">
    <cfRule type="dataBar" priority="21">
      <dataBar>
        <cfvo type="min" val="0"/>
        <cfvo type="max" val="0"/>
        <color rgb="FF638EC6"/>
      </dataBar>
    </cfRule>
  </conditionalFormatting>
  <conditionalFormatting sqref="J31:J48">
    <cfRule type="dataBar" priority="22">
      <dataBar>
        <cfvo type="min" val="0"/>
        <cfvo type="max" val="0"/>
        <color rgb="FF638EC6"/>
      </dataBar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49"/>
  <sheetViews>
    <sheetView topLeftCell="B1" workbookViewId="0">
      <selection activeCell="B2" sqref="B2:N2"/>
    </sheetView>
  </sheetViews>
  <sheetFormatPr baseColWidth="10" defaultRowHeight="14.4"/>
  <cols>
    <col min="1" max="1" width="11.44140625" style="151" hidden="1" customWidth="1"/>
    <col min="2" max="2" width="16.44140625" customWidth="1"/>
    <col min="18" max="26" width="11.44140625" style="151"/>
  </cols>
  <sheetData>
    <row r="1" spans="1:27">
      <c r="A1" s="150"/>
      <c r="B1" s="415" t="s">
        <v>29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7"/>
      <c r="O1" s="150"/>
      <c r="P1" s="150"/>
      <c r="Q1" s="150"/>
    </row>
    <row r="2" spans="1:27" ht="15" thickBot="1">
      <c r="A2" s="150"/>
      <c r="B2" s="418">
        <f>+RESUMEN!B2</f>
        <v>43510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20"/>
      <c r="O2" s="150"/>
      <c r="P2" s="150"/>
      <c r="Q2" s="150"/>
    </row>
    <row r="3" spans="1:27" ht="15" thickBot="1">
      <c r="A3" s="150"/>
      <c r="B3" s="152"/>
      <c r="C3" s="150"/>
      <c r="D3" s="150"/>
      <c r="E3" s="150"/>
      <c r="F3" s="150"/>
      <c r="G3" s="150"/>
      <c r="H3" s="150"/>
      <c r="I3" s="150"/>
      <c r="J3" s="150"/>
      <c r="K3" s="156"/>
      <c r="L3" s="150"/>
      <c r="M3" s="157"/>
      <c r="N3" s="157"/>
      <c r="O3" s="150"/>
      <c r="P3" s="150"/>
      <c r="Q3" s="150"/>
    </row>
    <row r="4" spans="1:27" ht="15" thickBot="1">
      <c r="A4" s="150"/>
      <c r="B4" s="153"/>
      <c r="C4" s="154"/>
      <c r="D4" s="155"/>
      <c r="E4" s="421" t="s">
        <v>30</v>
      </c>
      <c r="F4" s="422"/>
      <c r="G4" s="422"/>
      <c r="H4" s="423" t="s">
        <v>31</v>
      </c>
      <c r="I4" s="424"/>
      <c r="J4" s="424"/>
      <c r="K4" s="425"/>
      <c r="L4" s="426" t="s">
        <v>32</v>
      </c>
      <c r="M4" s="427"/>
      <c r="N4" s="427"/>
      <c r="O4" s="427"/>
      <c r="P4" s="427"/>
      <c r="Q4" s="428"/>
    </row>
    <row r="5" spans="1:27" ht="29.4" thickBot="1">
      <c r="A5" s="150"/>
      <c r="B5" s="86" t="s">
        <v>33</v>
      </c>
      <c r="C5" s="87" t="s">
        <v>34</v>
      </c>
      <c r="D5" s="88" t="s">
        <v>2</v>
      </c>
      <c r="E5" s="89" t="s">
        <v>9</v>
      </c>
      <c r="F5" s="90" t="s">
        <v>35</v>
      </c>
      <c r="G5" s="89" t="s">
        <v>5</v>
      </c>
      <c r="H5" s="89" t="s">
        <v>36</v>
      </c>
      <c r="I5" s="90" t="s">
        <v>37</v>
      </c>
      <c r="J5" s="90" t="s">
        <v>38</v>
      </c>
      <c r="K5" s="91" t="s">
        <v>39</v>
      </c>
      <c r="L5" s="92" t="s">
        <v>40</v>
      </c>
      <c r="M5" s="93" t="s">
        <v>35</v>
      </c>
      <c r="N5" s="93" t="s">
        <v>5</v>
      </c>
      <c r="O5" s="94" t="s">
        <v>36</v>
      </c>
      <c r="P5" s="95" t="s">
        <v>37</v>
      </c>
      <c r="Q5" s="96" t="s">
        <v>38</v>
      </c>
    </row>
    <row r="6" spans="1:27">
      <c r="A6" s="150"/>
      <c r="B6" s="399" t="s">
        <v>41</v>
      </c>
      <c r="C6" s="405" t="s">
        <v>42</v>
      </c>
      <c r="D6" s="97" t="s">
        <v>11</v>
      </c>
      <c r="E6" s="98">
        <v>60695</v>
      </c>
      <c r="F6" s="99"/>
      <c r="G6" s="100">
        <f>E6</f>
        <v>60695</v>
      </c>
      <c r="H6" s="101"/>
      <c r="I6" s="98">
        <f>G6-H6</f>
        <v>60695</v>
      </c>
      <c r="J6" s="102">
        <f t="shared" ref="J6:J12" si="0">H6/G6</f>
        <v>0</v>
      </c>
      <c r="K6" s="103" t="s">
        <v>53</v>
      </c>
      <c r="L6" s="407">
        <f>E6+E7</f>
        <v>80927</v>
      </c>
      <c r="M6" s="413">
        <f>F6+F7</f>
        <v>0</v>
      </c>
      <c r="N6" s="403">
        <f>L6+M6</f>
        <v>80927</v>
      </c>
      <c r="O6" s="401">
        <f>H6+H7</f>
        <v>0</v>
      </c>
      <c r="P6" s="403">
        <f>N6-O6</f>
        <v>80927</v>
      </c>
      <c r="Q6" s="397">
        <f>O6/N6</f>
        <v>0</v>
      </c>
    </row>
    <row r="7" spans="1:27" ht="30" customHeight="1" thickBot="1">
      <c r="A7" s="150"/>
      <c r="B7" s="400"/>
      <c r="C7" s="406"/>
      <c r="D7" s="104" t="s">
        <v>12</v>
      </c>
      <c r="E7" s="105">
        <v>20232</v>
      </c>
      <c r="F7" s="106"/>
      <c r="G7" s="107">
        <f>+E7+I6+F7</f>
        <v>80927</v>
      </c>
      <c r="H7" s="108"/>
      <c r="I7" s="105">
        <f>G7-H7</f>
        <v>80927</v>
      </c>
      <c r="J7" s="109">
        <f>H7/G7</f>
        <v>0</v>
      </c>
      <c r="K7" s="110" t="s">
        <v>53</v>
      </c>
      <c r="L7" s="408"/>
      <c r="M7" s="414"/>
      <c r="N7" s="404"/>
      <c r="O7" s="402"/>
      <c r="P7" s="404"/>
      <c r="Q7" s="398"/>
    </row>
    <row r="8" spans="1:27" ht="15" thickBot="1">
      <c r="A8" s="150"/>
      <c r="B8" s="111"/>
      <c r="C8" s="112"/>
      <c r="D8" s="113"/>
      <c r="E8" s="112">
        <f>SUM(E6:E7)</f>
        <v>80927</v>
      </c>
      <c r="F8" s="112">
        <f>SUM(F6:F7)</f>
        <v>0</v>
      </c>
      <c r="G8" s="112">
        <f>E8+F8</f>
        <v>80927</v>
      </c>
      <c r="H8" s="112">
        <f t="shared" ref="H8:I8" si="1">SUM(H6:H7)</f>
        <v>0</v>
      </c>
      <c r="I8" s="112">
        <f t="shared" si="1"/>
        <v>141622</v>
      </c>
      <c r="J8" s="114"/>
      <c r="K8" s="115"/>
      <c r="L8" s="112"/>
      <c r="M8" s="116"/>
      <c r="N8" s="116"/>
      <c r="O8" s="116"/>
      <c r="P8" s="116"/>
      <c r="Q8" s="116"/>
    </row>
    <row r="9" spans="1:27">
      <c r="A9" s="150"/>
      <c r="B9" s="399" t="s">
        <v>43</v>
      </c>
      <c r="C9" s="405" t="s">
        <v>44</v>
      </c>
      <c r="D9" s="97" t="s">
        <v>11</v>
      </c>
      <c r="E9" s="98">
        <v>22897</v>
      </c>
      <c r="F9" s="117"/>
      <c r="G9" s="100">
        <f>E9+F9</f>
        <v>22897</v>
      </c>
      <c r="H9" s="118">
        <v>0.01</v>
      </c>
      <c r="I9" s="119">
        <f>G9-H9</f>
        <v>22896.99</v>
      </c>
      <c r="J9" s="120">
        <f t="shared" si="0"/>
        <v>4.3673843734987117E-7</v>
      </c>
      <c r="K9" s="121" t="s">
        <v>53</v>
      </c>
      <c r="L9" s="407">
        <f>E9+E10</f>
        <v>30529</v>
      </c>
      <c r="M9" s="409">
        <f>F9+F10</f>
        <v>0</v>
      </c>
      <c r="N9" s="403">
        <f>L9+M9</f>
        <v>30529</v>
      </c>
      <c r="O9" s="401">
        <f>H9+H10</f>
        <v>0.01</v>
      </c>
      <c r="P9" s="411">
        <f>N9-O9</f>
        <v>30528.99</v>
      </c>
      <c r="Q9" s="397">
        <f>O9/N9</f>
        <v>3.2755740443512724E-7</v>
      </c>
    </row>
    <row r="10" spans="1:27" ht="15" thickBot="1">
      <c r="A10" s="150"/>
      <c r="B10" s="400"/>
      <c r="C10" s="406"/>
      <c r="D10" s="104" t="s">
        <v>12</v>
      </c>
      <c r="E10" s="105">
        <v>7632</v>
      </c>
      <c r="F10" s="122"/>
      <c r="G10" s="107">
        <f>+E10+I9+F10</f>
        <v>30528.99</v>
      </c>
      <c r="H10" s="123"/>
      <c r="I10" s="124">
        <f>G10-H10</f>
        <v>30528.99</v>
      </c>
      <c r="J10" s="125">
        <f t="shared" si="0"/>
        <v>0</v>
      </c>
      <c r="K10" s="126" t="s">
        <v>53</v>
      </c>
      <c r="L10" s="408"/>
      <c r="M10" s="410"/>
      <c r="N10" s="404"/>
      <c r="O10" s="402"/>
      <c r="P10" s="412"/>
      <c r="Q10" s="398"/>
    </row>
    <row r="11" spans="1:27" s="151" customFormat="1" ht="15" thickBot="1">
      <c r="A11" s="150"/>
      <c r="B11" s="152"/>
      <c r="C11" s="150"/>
      <c r="D11" s="150"/>
      <c r="E11" s="262">
        <f>SUM(E9:E10)</f>
        <v>30529</v>
      </c>
      <c r="F11" s="262">
        <f>SUM(F9:F10)</f>
        <v>0</v>
      </c>
      <c r="G11" s="262">
        <f>E11+F11</f>
        <v>30529</v>
      </c>
      <c r="H11" s="262">
        <f t="shared" ref="H11:I11" si="2">SUM(H9:H10)</f>
        <v>0.01</v>
      </c>
      <c r="I11" s="262">
        <f t="shared" si="2"/>
        <v>53425.98</v>
      </c>
      <c r="J11" s="159"/>
      <c r="K11" s="156"/>
      <c r="L11" s="150"/>
      <c r="M11" s="157"/>
      <c r="N11" s="157"/>
      <c r="O11" s="150"/>
      <c r="P11" s="150"/>
      <c r="Q11" s="160"/>
    </row>
    <row r="12" spans="1:27" ht="29.4" thickBot="1">
      <c r="A12" s="150"/>
      <c r="B12" s="127" t="s">
        <v>45</v>
      </c>
      <c r="C12" s="128" t="s">
        <v>46</v>
      </c>
      <c r="D12" s="128" t="s">
        <v>15</v>
      </c>
      <c r="E12" s="129">
        <v>13797</v>
      </c>
      <c r="F12" s="130"/>
      <c r="G12" s="131">
        <f>E12+F12</f>
        <v>13797</v>
      </c>
      <c r="H12" s="132">
        <v>14579.81</v>
      </c>
      <c r="I12" s="133">
        <f>G12-H12</f>
        <v>-782.80999999999949</v>
      </c>
      <c r="J12" s="134">
        <f t="shared" si="0"/>
        <v>1.0567376966007103</v>
      </c>
      <c r="K12" s="135">
        <v>43501</v>
      </c>
      <c r="L12" s="150"/>
      <c r="M12" s="150"/>
      <c r="N12" s="150"/>
      <c r="O12" s="150"/>
      <c r="P12" s="150"/>
      <c r="Q12" s="150"/>
      <c r="AA12" s="151"/>
    </row>
    <row r="13" spans="1:27" s="151" customFormat="1" ht="15" thickBot="1">
      <c r="A13" s="150"/>
      <c r="B13" s="161"/>
      <c r="C13" s="162"/>
      <c r="D13" s="162"/>
      <c r="E13" s="154">
        <f>SUM(E12)</f>
        <v>13797</v>
      </c>
      <c r="F13" s="154">
        <f>SUM(F12)</f>
        <v>0</v>
      </c>
      <c r="G13" s="154">
        <f>E13+F13</f>
        <v>13797</v>
      </c>
      <c r="H13" s="154">
        <f t="shared" ref="H13:I13" si="3">SUM(H12)</f>
        <v>14579.81</v>
      </c>
      <c r="I13" s="154">
        <f t="shared" si="3"/>
        <v>-782.80999999999949</v>
      </c>
      <c r="J13" s="163"/>
      <c r="K13" s="164"/>
      <c r="L13" s="150"/>
      <c r="M13" s="150"/>
      <c r="N13" s="150"/>
      <c r="O13" s="150"/>
      <c r="P13" s="150"/>
      <c r="Q13" s="150"/>
    </row>
    <row r="14" spans="1:27" ht="28.8">
      <c r="A14" s="150"/>
      <c r="B14" s="399" t="s">
        <v>47</v>
      </c>
      <c r="C14" s="136" t="s">
        <v>48</v>
      </c>
      <c r="D14" s="136" t="s">
        <v>15</v>
      </c>
      <c r="E14" s="137">
        <v>5893.6009999999997</v>
      </c>
      <c r="F14" s="117"/>
      <c r="G14" s="100">
        <f>E14+F14</f>
        <v>5893.6009999999997</v>
      </c>
      <c r="H14" s="138">
        <v>308.709</v>
      </c>
      <c r="I14" s="139">
        <f>G14-H14</f>
        <v>5584.8919999999998</v>
      </c>
      <c r="J14" s="140">
        <f>H14/G14</f>
        <v>5.2380369828225568E-2</v>
      </c>
      <c r="K14" s="141" t="s">
        <v>53</v>
      </c>
      <c r="L14" s="150"/>
      <c r="M14" s="150"/>
      <c r="N14" s="150"/>
      <c r="O14" s="150"/>
      <c r="P14" s="150"/>
      <c r="Q14" s="150"/>
      <c r="AA14" s="151"/>
    </row>
    <row r="15" spans="1:27" ht="29.4" thickBot="1">
      <c r="A15" s="150"/>
      <c r="B15" s="400"/>
      <c r="C15" s="142" t="s">
        <v>49</v>
      </c>
      <c r="D15" s="142" t="s">
        <v>15</v>
      </c>
      <c r="E15" s="143">
        <v>19.399000000000001</v>
      </c>
      <c r="F15" s="144"/>
      <c r="G15" s="145">
        <f>E15+F15</f>
        <v>19.399000000000001</v>
      </c>
      <c r="H15" s="146"/>
      <c r="I15" s="147">
        <f>G15-H15</f>
        <v>19.399000000000001</v>
      </c>
      <c r="J15" s="148">
        <f>H15/G15</f>
        <v>0</v>
      </c>
      <c r="K15" s="149" t="s">
        <v>53</v>
      </c>
      <c r="L15" s="150"/>
      <c r="M15" s="150"/>
      <c r="N15" s="150"/>
      <c r="O15" s="150"/>
      <c r="P15" s="150"/>
      <c r="Q15" s="150"/>
      <c r="AA15" s="151"/>
    </row>
    <row r="16" spans="1:27" s="151" customFormat="1">
      <c r="A16" s="150"/>
      <c r="B16" s="152"/>
      <c r="C16" s="150"/>
      <c r="D16" s="150"/>
      <c r="E16" s="158">
        <f>SUM(E14:E15)</f>
        <v>5913</v>
      </c>
      <c r="F16" s="158">
        <f>SUM(F14:F15)</f>
        <v>0</v>
      </c>
      <c r="G16" s="158">
        <f>+E16+F16</f>
        <v>5913</v>
      </c>
      <c r="H16" s="158">
        <f>SUM(H14:H15)</f>
        <v>308.709</v>
      </c>
      <c r="I16" s="158">
        <f>+G16-H16</f>
        <v>5604.2910000000002</v>
      </c>
      <c r="J16" s="158"/>
      <c r="K16" s="156"/>
      <c r="L16" s="150"/>
      <c r="M16" s="150"/>
      <c r="N16" s="150"/>
      <c r="O16" s="150"/>
      <c r="P16" s="150"/>
      <c r="Q16" s="150"/>
    </row>
    <row r="17" spans="2:10" s="151" customFormat="1"/>
    <row r="18" spans="2:10" s="151" customFormat="1"/>
    <row r="19" spans="2:10" s="151" customFormat="1">
      <c r="B19" s="473" t="s">
        <v>191</v>
      </c>
      <c r="C19" s="474"/>
      <c r="D19" s="475"/>
      <c r="E19" s="479"/>
      <c r="F19" s="479">
        <f>+CESIONES!G2</f>
        <v>6937.2340000000004</v>
      </c>
      <c r="G19" s="474"/>
      <c r="H19" s="477">
        <v>1936.7710000000006</v>
      </c>
      <c r="I19" s="479">
        <f>+F19-H19</f>
        <v>5000.4629999999997</v>
      </c>
      <c r="J19" s="480">
        <f>+H19/F19</f>
        <v>0.2791849028013183</v>
      </c>
    </row>
    <row r="20" spans="2:10" s="151" customFormat="1"/>
    <row r="21" spans="2:10" s="151" customFormat="1"/>
    <row r="22" spans="2:10" s="151" customFormat="1"/>
    <row r="23" spans="2:10" s="151" customFormat="1"/>
    <row r="24" spans="2:10" s="151" customFormat="1"/>
    <row r="25" spans="2:10" s="151" customFormat="1"/>
    <row r="26" spans="2:10" s="151" customFormat="1"/>
    <row r="27" spans="2:10" s="151" customFormat="1"/>
    <row r="28" spans="2:10" s="151" customFormat="1"/>
    <row r="29" spans="2:10" s="151" customFormat="1"/>
    <row r="30" spans="2:10" s="151" customFormat="1"/>
    <row r="31" spans="2:10" s="151" customFormat="1"/>
    <row r="32" spans="2:10" s="151" customFormat="1"/>
    <row r="33" s="151" customFormat="1"/>
    <row r="34" s="151" customFormat="1"/>
    <row r="35" s="151" customFormat="1"/>
    <row r="36" s="151" customFormat="1"/>
    <row r="37" s="151" customFormat="1"/>
    <row r="38" s="151" customFormat="1"/>
    <row r="39" s="151" customFormat="1"/>
    <row r="40" s="151" customFormat="1"/>
    <row r="41" s="151" customFormat="1"/>
    <row r="42" s="151" customFormat="1"/>
    <row r="43" s="151" customFormat="1"/>
    <row r="44" s="151" customFormat="1"/>
    <row r="45" s="151" customFormat="1"/>
    <row r="46" s="151" customFormat="1"/>
    <row r="47" s="151" customFormat="1"/>
    <row r="48" s="151" customFormat="1"/>
    <row r="49" s="151" customFormat="1"/>
  </sheetData>
  <mergeCells count="22">
    <mergeCell ref="N6:N7"/>
    <mergeCell ref="B1:N1"/>
    <mergeCell ref="B2:N2"/>
    <mergeCell ref="E4:G4"/>
    <mergeCell ref="H4:K4"/>
    <mergeCell ref="L4:Q4"/>
    <mergeCell ref="Q9:Q10"/>
    <mergeCell ref="B14:B15"/>
    <mergeCell ref="O6:O7"/>
    <mergeCell ref="P6:P7"/>
    <mergeCell ref="Q6:Q7"/>
    <mergeCell ref="B9:B10"/>
    <mergeCell ref="C9:C10"/>
    <mergeCell ref="L9:L10"/>
    <mergeCell ref="M9:M10"/>
    <mergeCell ref="N9:N10"/>
    <mergeCell ref="O9:O10"/>
    <mergeCell ref="P9:P10"/>
    <mergeCell ref="B6:B7"/>
    <mergeCell ref="C6:C7"/>
    <mergeCell ref="L6:L7"/>
    <mergeCell ref="M6:M7"/>
  </mergeCells>
  <conditionalFormatting sqref="Q6:Q7 Q9:Q11 J6:J16">
    <cfRule type="cellIs" dxfId="1" priority="1" operator="greaterThan">
      <formula>0.85</formula>
    </cfRule>
  </conditionalFormatting>
  <conditionalFormatting sqref="J6:J15">
    <cfRule type="dataBar" priority="3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{2634F2F4-3357-48CD-A516-6A2BB8148EEB}</x14:id>
        </ext>
      </extLst>
    </cfRule>
  </conditionalFormatting>
  <conditionalFormatting sqref="J6">
    <cfRule type="cellIs" dxfId="0" priority="2" operator="greaterThan">
      <formula>0.93542</formula>
    </cfRule>
  </conditionalFormatting>
  <conditionalFormatting sqref="J6:J15">
    <cfRule type="dataBar" priority="4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{21B14D1E-7BD7-4086-9FF5-75F515A23A93}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34F2F4-3357-48CD-A516-6A2BB8148E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J6:J15</xm:sqref>
        </x14:conditionalFormatting>
        <x14:conditionalFormatting xmlns:xm="http://schemas.microsoft.com/office/excel/2006/main">
          <x14:cfRule type="dataBar" id="{21B14D1E-7BD7-4086-9FF5-75F515A23A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J6:J15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S37"/>
  <sheetViews>
    <sheetView tabSelected="1" topLeftCell="A4" workbookViewId="0">
      <selection activeCell="H17" sqref="H17"/>
    </sheetView>
  </sheetViews>
  <sheetFormatPr baseColWidth="10" defaultRowHeight="14.4"/>
  <cols>
    <col min="1" max="1" width="5.5546875" customWidth="1"/>
    <col min="2" max="2" width="17.21875" customWidth="1"/>
  </cols>
  <sheetData>
    <row r="1" spans="1:19" ht="15" thickBot="1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  <c r="M1" s="165"/>
      <c r="N1" s="165"/>
      <c r="O1" s="165"/>
      <c r="P1" s="165"/>
      <c r="Q1" s="165"/>
      <c r="R1" s="165"/>
      <c r="S1" s="165"/>
    </row>
    <row r="2" spans="1:19">
      <c r="A2" s="165"/>
      <c r="B2" s="437" t="s">
        <v>97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9"/>
      <c r="R2" s="167"/>
      <c r="S2" s="167"/>
    </row>
    <row r="3" spans="1:19" ht="15" thickBot="1">
      <c r="A3" s="165"/>
      <c r="B3" s="440">
        <f>+RESUMEN!B2</f>
        <v>43510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2"/>
      <c r="R3" s="167"/>
      <c r="S3" s="167"/>
    </row>
    <row r="4" spans="1:19" ht="15" thickBot="1">
      <c r="A4" s="165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9"/>
      <c r="M4" s="168"/>
      <c r="N4" s="167"/>
      <c r="O4" s="167"/>
      <c r="P4" s="167"/>
      <c r="Q4" s="167"/>
      <c r="R4" s="167"/>
      <c r="S4" s="167"/>
    </row>
    <row r="5" spans="1:19" ht="29.4" thickBot="1">
      <c r="A5" s="165"/>
      <c r="B5" s="170" t="s">
        <v>50</v>
      </c>
      <c r="C5" s="171" t="s">
        <v>34</v>
      </c>
      <c r="D5" s="171" t="s">
        <v>2</v>
      </c>
      <c r="E5" s="171" t="s">
        <v>9</v>
      </c>
      <c r="F5" s="171" t="s">
        <v>35</v>
      </c>
      <c r="G5" s="171" t="s">
        <v>5</v>
      </c>
      <c r="H5" s="171" t="s">
        <v>36</v>
      </c>
      <c r="I5" s="171" t="s">
        <v>37</v>
      </c>
      <c r="J5" s="172" t="s">
        <v>51</v>
      </c>
      <c r="K5" s="171" t="s">
        <v>39</v>
      </c>
      <c r="L5" s="173" t="s">
        <v>40</v>
      </c>
      <c r="M5" s="171" t="s">
        <v>52</v>
      </c>
      <c r="N5" s="174" t="s">
        <v>40</v>
      </c>
      <c r="O5" s="174" t="s">
        <v>36</v>
      </c>
      <c r="P5" s="174" t="s">
        <v>37</v>
      </c>
      <c r="Q5" s="175" t="s">
        <v>51</v>
      </c>
      <c r="R5" s="167"/>
      <c r="S5" s="167"/>
    </row>
    <row r="6" spans="1:19">
      <c r="A6" s="165"/>
      <c r="B6" s="443" t="s">
        <v>41</v>
      </c>
      <c r="C6" s="444" t="s">
        <v>42</v>
      </c>
      <c r="D6" s="176" t="s">
        <v>11</v>
      </c>
      <c r="E6" s="177">
        <v>536</v>
      </c>
      <c r="F6" s="176"/>
      <c r="G6" s="177">
        <f>E6</f>
        <v>536</v>
      </c>
      <c r="H6" s="178"/>
      <c r="I6" s="177">
        <f>G6-H6</f>
        <v>536</v>
      </c>
      <c r="J6" s="179">
        <f>H6/G6</f>
        <v>0</v>
      </c>
      <c r="K6" s="180" t="s">
        <v>53</v>
      </c>
      <c r="L6" s="445">
        <f>E6+E7</f>
        <v>714</v>
      </c>
      <c r="M6" s="446">
        <f>F6+F7</f>
        <v>0</v>
      </c>
      <c r="N6" s="447">
        <f>L6+M6</f>
        <v>714</v>
      </c>
      <c r="O6" s="448">
        <f>H6+H7</f>
        <v>0</v>
      </c>
      <c r="P6" s="447">
        <f>N6-O6</f>
        <v>714</v>
      </c>
      <c r="Q6" s="449">
        <f>O6/N6</f>
        <v>0</v>
      </c>
      <c r="R6" s="167"/>
      <c r="S6" s="167"/>
    </row>
    <row r="7" spans="1:19">
      <c r="A7" s="165"/>
      <c r="B7" s="432"/>
      <c r="C7" s="434"/>
      <c r="D7" s="181" t="s">
        <v>12</v>
      </c>
      <c r="E7" s="182">
        <v>178</v>
      </c>
      <c r="F7" s="183"/>
      <c r="G7" s="184">
        <f>+E7+I6+F7</f>
        <v>714</v>
      </c>
      <c r="H7" s="185"/>
      <c r="I7" s="184">
        <f>G7-H7</f>
        <v>714</v>
      </c>
      <c r="J7" s="186">
        <f>H7/G7</f>
        <v>0</v>
      </c>
      <c r="K7" s="187" t="s">
        <v>53</v>
      </c>
      <c r="L7" s="435"/>
      <c r="M7" s="436"/>
      <c r="N7" s="430"/>
      <c r="O7" s="430"/>
      <c r="P7" s="430"/>
      <c r="Q7" s="431"/>
      <c r="R7" s="167"/>
      <c r="S7" s="167"/>
    </row>
    <row r="8" spans="1:19">
      <c r="A8" s="165"/>
      <c r="B8" s="188"/>
      <c r="C8" s="189"/>
      <c r="D8" s="190"/>
      <c r="E8" s="191"/>
      <c r="F8" s="263">
        <f>SUM(F6:F7)</f>
        <v>0</v>
      </c>
      <c r="G8" s="263">
        <f t="shared" ref="G8:I8" si="0">SUM(G6:G7)</f>
        <v>1250</v>
      </c>
      <c r="H8" s="263">
        <f t="shared" si="0"/>
        <v>0</v>
      </c>
      <c r="I8" s="263">
        <f t="shared" si="0"/>
        <v>1250</v>
      </c>
      <c r="J8" s="192"/>
      <c r="K8" s="193"/>
      <c r="L8" s="194"/>
      <c r="M8" s="195"/>
      <c r="N8" s="190"/>
      <c r="O8" s="190"/>
      <c r="P8" s="190"/>
      <c r="Q8" s="196"/>
      <c r="R8" s="167"/>
      <c r="S8" s="167"/>
    </row>
    <row r="9" spans="1:19">
      <c r="A9" s="165"/>
      <c r="B9" s="432" t="s">
        <v>43</v>
      </c>
      <c r="C9" s="433" t="s">
        <v>44</v>
      </c>
      <c r="D9" s="181" t="s">
        <v>11</v>
      </c>
      <c r="E9" s="182">
        <v>2026</v>
      </c>
      <c r="F9" s="182"/>
      <c r="G9" s="182">
        <f>E9+F9</f>
        <v>2026</v>
      </c>
      <c r="H9" s="476">
        <v>2.3E-2</v>
      </c>
      <c r="I9" s="198">
        <f>G9-H9</f>
        <v>2025.9770000000001</v>
      </c>
      <c r="J9" s="186">
        <f>H9/G9</f>
        <v>1.1352418558736426E-5</v>
      </c>
      <c r="K9" s="186" t="s">
        <v>53</v>
      </c>
      <c r="L9" s="435">
        <f>E9+E10</f>
        <v>2701</v>
      </c>
      <c r="M9" s="436">
        <f>F9+F10</f>
        <v>0</v>
      </c>
      <c r="N9" s="429">
        <f>L9+M9</f>
        <v>2701</v>
      </c>
      <c r="O9" s="430">
        <f>H9+H10</f>
        <v>2.3E-2</v>
      </c>
      <c r="P9" s="429">
        <f>N9-O9</f>
        <v>2700.9769999999999</v>
      </c>
      <c r="Q9" s="431">
        <f>O9/N9</f>
        <v>8.5153646797482411E-6</v>
      </c>
      <c r="R9" s="167"/>
      <c r="S9" s="167"/>
    </row>
    <row r="10" spans="1:19">
      <c r="A10" s="165"/>
      <c r="B10" s="432"/>
      <c r="C10" s="434"/>
      <c r="D10" s="181" t="s">
        <v>12</v>
      </c>
      <c r="E10" s="182">
        <v>675</v>
      </c>
      <c r="F10" s="182"/>
      <c r="G10" s="184">
        <f>+E10+I9+F10</f>
        <v>2700.9769999999999</v>
      </c>
      <c r="H10" s="197"/>
      <c r="I10" s="198">
        <f>G10-H10</f>
        <v>2700.9769999999999</v>
      </c>
      <c r="J10" s="186">
        <f>H10/G10</f>
        <v>0</v>
      </c>
      <c r="K10" s="186" t="s">
        <v>53</v>
      </c>
      <c r="L10" s="435"/>
      <c r="M10" s="436"/>
      <c r="N10" s="430"/>
      <c r="O10" s="430"/>
      <c r="P10" s="430"/>
      <c r="Q10" s="431"/>
      <c r="R10" s="167"/>
      <c r="S10" s="167"/>
    </row>
    <row r="11" spans="1:19">
      <c r="A11" s="165"/>
      <c r="B11" s="188"/>
      <c r="C11" s="189"/>
      <c r="D11" s="190"/>
      <c r="E11" s="191"/>
      <c r="F11" s="264">
        <f>SUM(F9:F10)</f>
        <v>0</v>
      </c>
      <c r="G11" s="264">
        <f t="shared" ref="G11:I11" si="1">SUM(G9:G10)</f>
        <v>4726.9769999999999</v>
      </c>
      <c r="H11" s="264">
        <f t="shared" si="1"/>
        <v>2.3E-2</v>
      </c>
      <c r="I11" s="264">
        <f t="shared" si="1"/>
        <v>4726.9539999999997</v>
      </c>
      <c r="J11" s="192"/>
      <c r="K11" s="192"/>
      <c r="L11" s="194"/>
      <c r="M11" s="195"/>
      <c r="N11" s="190"/>
      <c r="O11" s="190"/>
      <c r="P11" s="190"/>
      <c r="Q11" s="196"/>
      <c r="R11" s="167"/>
      <c r="S11" s="167"/>
    </row>
    <row r="12" spans="1:19" ht="15" customHeight="1">
      <c r="A12" s="165"/>
      <c r="B12" s="315" t="s">
        <v>45</v>
      </c>
      <c r="C12" s="315" t="s">
        <v>46</v>
      </c>
      <c r="D12" s="297" t="s">
        <v>54</v>
      </c>
      <c r="E12" s="298">
        <v>218.5</v>
      </c>
      <c r="F12" s="298"/>
      <c r="G12" s="299">
        <f>E12+F12</f>
        <v>218.5</v>
      </c>
      <c r="H12" s="476"/>
      <c r="I12" s="300">
        <f>G12-H12</f>
        <v>218.5</v>
      </c>
      <c r="J12" s="186">
        <f>H12/G12</f>
        <v>0</v>
      </c>
      <c r="K12" s="187" t="s">
        <v>53</v>
      </c>
      <c r="L12" s="301">
        <f>E12</f>
        <v>218.5</v>
      </c>
      <c r="M12" s="303">
        <f>F12</f>
        <v>0</v>
      </c>
      <c r="N12" s="302">
        <f>L12+M12</f>
        <v>218.5</v>
      </c>
      <c r="O12" s="297">
        <f>H12</f>
        <v>0</v>
      </c>
      <c r="P12" s="302">
        <f>N12-O12</f>
        <v>218.5</v>
      </c>
      <c r="Q12" s="316">
        <f>O12/N12</f>
        <v>0</v>
      </c>
      <c r="R12" s="167"/>
      <c r="S12" s="167"/>
    </row>
    <row r="13" spans="1:19">
      <c r="A13" s="165"/>
      <c r="B13" s="305"/>
      <c r="C13" s="189"/>
      <c r="D13" s="306"/>
      <c r="E13" s="307"/>
      <c r="F13" s="308">
        <f>SUM(F12)</f>
        <v>0</v>
      </c>
      <c r="G13" s="308">
        <f>SUM(G12)</f>
        <v>218.5</v>
      </c>
      <c r="H13" s="308">
        <f>SUM(H12)</f>
        <v>0</v>
      </c>
      <c r="I13" s="308">
        <f>SUM(I12)</f>
        <v>218.5</v>
      </c>
      <c r="J13" s="309"/>
      <c r="K13" s="310"/>
      <c r="L13" s="311"/>
      <c r="M13" s="312"/>
      <c r="N13" s="313"/>
      <c r="O13" s="306"/>
      <c r="P13" s="313"/>
      <c r="Q13" s="314"/>
      <c r="R13" s="167"/>
      <c r="S13" s="167"/>
    </row>
    <row r="14" spans="1:19" ht="15" customHeight="1">
      <c r="A14" s="165"/>
      <c r="B14" s="315" t="s">
        <v>55</v>
      </c>
      <c r="C14" s="315" t="s">
        <v>56</v>
      </c>
      <c r="D14" s="297" t="s">
        <v>54</v>
      </c>
      <c r="E14" s="298">
        <v>218.5</v>
      </c>
      <c r="F14" s="298"/>
      <c r="G14" s="299">
        <f>E14+F14</f>
        <v>218.5</v>
      </c>
      <c r="H14" s="476">
        <v>11.043999999999999</v>
      </c>
      <c r="I14" s="300">
        <f>G14-H14</f>
        <v>207.45599999999999</v>
      </c>
      <c r="J14" s="186">
        <f>H14/G14</f>
        <v>5.0544622425629286E-2</v>
      </c>
      <c r="K14" s="187" t="s">
        <v>53</v>
      </c>
      <c r="L14" s="301">
        <f>E14</f>
        <v>218.5</v>
      </c>
      <c r="M14" s="303">
        <f>F14</f>
        <v>0</v>
      </c>
      <c r="N14" s="302">
        <f>L14+M14</f>
        <v>218.5</v>
      </c>
      <c r="O14" s="304">
        <f>H14</f>
        <v>11.043999999999999</v>
      </c>
      <c r="P14" s="302">
        <f>N14-O14</f>
        <v>207.45599999999999</v>
      </c>
      <c r="Q14" s="316">
        <f>O14/N14</f>
        <v>5.0544622425629286E-2</v>
      </c>
      <c r="R14" s="167"/>
      <c r="S14" s="167"/>
    </row>
    <row r="15" spans="1:19">
      <c r="A15" s="165"/>
      <c r="B15" s="165"/>
      <c r="C15" s="165"/>
      <c r="D15" s="165"/>
      <c r="E15" s="165"/>
      <c r="F15" s="265">
        <f>SUM(F14)</f>
        <v>0</v>
      </c>
      <c r="G15" s="265">
        <f t="shared" ref="G15:I15" si="2">SUM(G14)</f>
        <v>218.5</v>
      </c>
      <c r="H15" s="265">
        <f t="shared" si="2"/>
        <v>11.043999999999999</v>
      </c>
      <c r="I15" s="265">
        <f t="shared" si="2"/>
        <v>207.45599999999999</v>
      </c>
      <c r="J15" s="165"/>
      <c r="K15" s="165"/>
      <c r="L15" s="166"/>
      <c r="M15" s="165"/>
      <c r="N15" s="165"/>
      <c r="O15" s="165"/>
      <c r="P15" s="165"/>
      <c r="Q15" s="165"/>
      <c r="R15" s="165"/>
      <c r="S15" s="165"/>
    </row>
    <row r="16" spans="1:19" ht="15" thickBot="1">
      <c r="A16" s="165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6"/>
      <c r="M16" s="166"/>
      <c r="N16" s="166"/>
      <c r="O16" s="166"/>
      <c r="P16" s="166"/>
      <c r="Q16" s="166"/>
      <c r="R16" s="166"/>
      <c r="S16" s="166"/>
    </row>
    <row r="17" spans="1:19" ht="55.8" customHeight="1">
      <c r="A17" s="165"/>
      <c r="B17" s="199" t="s">
        <v>57</v>
      </c>
      <c r="C17" s="200" t="s">
        <v>58</v>
      </c>
      <c r="D17" s="201" t="s">
        <v>54</v>
      </c>
      <c r="E17" s="202">
        <v>100</v>
      </c>
      <c r="F17" s="203">
        <v>0</v>
      </c>
      <c r="G17" s="203">
        <f>E17+F17</f>
        <v>100</v>
      </c>
      <c r="H17" s="481">
        <v>23.562999999999999</v>
      </c>
      <c r="I17" s="203">
        <f>G17-H17</f>
        <v>76.436999999999998</v>
      </c>
      <c r="J17" s="204">
        <f>H17/G17</f>
        <v>0.23562999999999998</v>
      </c>
      <c r="K17" s="205"/>
      <c r="L17" s="166"/>
      <c r="M17" s="166"/>
      <c r="N17" s="166"/>
      <c r="O17" s="166"/>
      <c r="P17" s="166"/>
      <c r="Q17" s="166"/>
      <c r="R17" s="166"/>
      <c r="S17" s="166"/>
    </row>
    <row r="18" spans="1:19" ht="54" customHeight="1" thickBot="1">
      <c r="A18" s="165"/>
      <c r="B18" s="206" t="s">
        <v>57</v>
      </c>
      <c r="C18" s="207" t="s">
        <v>59</v>
      </c>
      <c r="D18" s="208" t="s">
        <v>54</v>
      </c>
      <c r="E18" s="209">
        <v>438</v>
      </c>
      <c r="F18" s="210">
        <v>0</v>
      </c>
      <c r="G18" s="210">
        <f>E18+F18</f>
        <v>438</v>
      </c>
      <c r="H18" s="210"/>
      <c r="I18" s="210">
        <f>G18-H18</f>
        <v>438</v>
      </c>
      <c r="J18" s="211">
        <f>H18/G18</f>
        <v>0</v>
      </c>
      <c r="K18" s="212"/>
      <c r="L18" s="166"/>
      <c r="M18" s="166"/>
      <c r="N18" s="166"/>
      <c r="O18" s="166"/>
      <c r="P18" s="166"/>
      <c r="Q18" s="166"/>
      <c r="R18" s="166"/>
      <c r="S18" s="166"/>
    </row>
    <row r="19" spans="1:19">
      <c r="A19" s="165"/>
      <c r="B19" s="165"/>
      <c r="C19" s="165"/>
      <c r="D19" s="165"/>
      <c r="E19" s="165"/>
      <c r="F19" s="165"/>
      <c r="G19" s="165"/>
      <c r="H19" s="165">
        <f>SUM(H17:H18)</f>
        <v>23.562999999999999</v>
      </c>
      <c r="I19" s="165"/>
      <c r="J19" s="165"/>
      <c r="K19" s="165"/>
      <c r="L19" s="166"/>
      <c r="M19" s="165"/>
      <c r="N19" s="165"/>
      <c r="O19" s="165"/>
      <c r="P19" s="165"/>
      <c r="Q19" s="165"/>
      <c r="R19" s="165"/>
      <c r="S19" s="165"/>
    </row>
    <row r="20" spans="1:19">
      <c r="A20" s="165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6"/>
      <c r="M20" s="165"/>
      <c r="N20" s="165"/>
      <c r="O20" s="165"/>
      <c r="P20" s="165"/>
      <c r="Q20" s="165"/>
      <c r="R20" s="165"/>
      <c r="S20" s="165"/>
    </row>
    <row r="21" spans="1:19">
      <c r="A21" s="165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6"/>
      <c r="M21" s="165"/>
      <c r="N21" s="165"/>
      <c r="O21" s="165"/>
      <c r="P21" s="165"/>
      <c r="Q21" s="165"/>
      <c r="R21" s="165"/>
      <c r="S21" s="165"/>
    </row>
    <row r="22" spans="1:19">
      <c r="A22" s="165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6"/>
      <c r="M22" s="165"/>
      <c r="N22" s="165"/>
      <c r="O22" s="165"/>
      <c r="P22" s="165"/>
      <c r="Q22" s="165"/>
      <c r="R22" s="165"/>
      <c r="S22" s="165"/>
    </row>
    <row r="23" spans="1:19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6"/>
      <c r="M23" s="165"/>
      <c r="N23" s="165"/>
      <c r="O23" s="165"/>
      <c r="P23" s="165"/>
      <c r="Q23" s="165"/>
      <c r="R23" s="165"/>
      <c r="S23" s="165"/>
    </row>
    <row r="24" spans="1:19">
      <c r="A24" s="165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6"/>
      <c r="M24" s="165"/>
      <c r="N24" s="165"/>
      <c r="O24" s="165"/>
      <c r="P24" s="165"/>
      <c r="Q24" s="165"/>
      <c r="R24" s="165"/>
      <c r="S24" s="165"/>
    </row>
    <row r="25" spans="1:19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6"/>
      <c r="M25" s="165"/>
      <c r="N25" s="165"/>
      <c r="O25" s="165"/>
      <c r="P25" s="165"/>
      <c r="Q25" s="165"/>
      <c r="R25" s="165"/>
      <c r="S25" s="165"/>
    </row>
    <row r="26" spans="1:19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6"/>
      <c r="M26" s="165"/>
      <c r="N26" s="165"/>
      <c r="O26" s="165"/>
      <c r="P26" s="165"/>
      <c r="Q26" s="165"/>
      <c r="R26" s="165"/>
      <c r="S26" s="165"/>
    </row>
    <row r="27" spans="1:19">
      <c r="A27" s="165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6"/>
      <c r="M27" s="165"/>
      <c r="N27" s="165"/>
      <c r="O27" s="165"/>
      <c r="P27" s="165"/>
      <c r="Q27" s="165"/>
      <c r="R27" s="165"/>
      <c r="S27" s="165"/>
    </row>
    <row r="28" spans="1:19">
      <c r="A28" s="165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6"/>
      <c r="M28" s="165"/>
      <c r="N28" s="165"/>
      <c r="O28" s="165"/>
      <c r="P28" s="165"/>
      <c r="Q28" s="165"/>
      <c r="R28" s="165"/>
      <c r="S28" s="165"/>
    </row>
    <row r="29" spans="1:19">
      <c r="A29" s="165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6"/>
      <c r="M29" s="165"/>
      <c r="N29" s="165"/>
      <c r="O29" s="165"/>
      <c r="P29" s="165"/>
      <c r="Q29" s="165"/>
      <c r="R29" s="165"/>
      <c r="S29" s="165"/>
    </row>
    <row r="30" spans="1:19">
      <c r="A30" s="165"/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6"/>
      <c r="M30" s="165"/>
      <c r="N30" s="165"/>
      <c r="O30" s="165"/>
      <c r="P30" s="165"/>
      <c r="Q30" s="165"/>
      <c r="R30" s="165"/>
      <c r="S30" s="165"/>
    </row>
    <row r="31" spans="1:19">
      <c r="A31" s="165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6"/>
      <c r="M31" s="165"/>
      <c r="N31" s="165"/>
      <c r="O31" s="165"/>
      <c r="P31" s="165"/>
      <c r="Q31" s="165"/>
      <c r="R31" s="165"/>
      <c r="S31" s="165"/>
    </row>
    <row r="32" spans="1:19">
      <c r="A32" s="165"/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6"/>
      <c r="M32" s="165"/>
      <c r="N32" s="165"/>
      <c r="O32" s="165"/>
      <c r="P32" s="165"/>
      <c r="Q32" s="165"/>
      <c r="R32" s="165"/>
      <c r="S32" s="165"/>
    </row>
    <row r="33" spans="1:19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6"/>
      <c r="M33" s="165"/>
      <c r="N33" s="165"/>
      <c r="O33" s="165"/>
      <c r="P33" s="165"/>
      <c r="Q33" s="165"/>
      <c r="R33" s="165"/>
      <c r="S33" s="165"/>
    </row>
    <row r="34" spans="1:19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6"/>
      <c r="M34" s="165"/>
      <c r="N34" s="165"/>
      <c r="O34" s="165"/>
      <c r="P34" s="165"/>
      <c r="Q34" s="165"/>
      <c r="R34" s="165"/>
      <c r="S34" s="165"/>
    </row>
    <row r="35" spans="1:19">
      <c r="A35" s="165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6"/>
      <c r="M35" s="165"/>
      <c r="N35" s="165"/>
      <c r="O35" s="165"/>
      <c r="P35" s="165"/>
      <c r="Q35" s="165"/>
      <c r="R35" s="165"/>
      <c r="S35" s="165"/>
    </row>
    <row r="36" spans="1:19">
      <c r="A36" s="165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6"/>
      <c r="M36" s="165"/>
      <c r="N36" s="165"/>
      <c r="O36" s="165"/>
      <c r="P36" s="165"/>
      <c r="Q36" s="165"/>
      <c r="R36" s="165"/>
      <c r="S36" s="165"/>
    </row>
    <row r="37" spans="1:19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6"/>
      <c r="M37" s="165"/>
      <c r="N37" s="165"/>
      <c r="O37" s="165"/>
      <c r="P37" s="165"/>
      <c r="Q37" s="165"/>
      <c r="R37" s="165"/>
      <c r="S37" s="165"/>
    </row>
  </sheetData>
  <mergeCells count="18">
    <mergeCell ref="B2:Q2"/>
    <mergeCell ref="B3:Q3"/>
    <mergeCell ref="B6:B7"/>
    <mergeCell ref="C6:C7"/>
    <mergeCell ref="L6:L7"/>
    <mergeCell ref="M6:M7"/>
    <mergeCell ref="N6:N7"/>
    <mergeCell ref="O6:O7"/>
    <mergeCell ref="P6:P7"/>
    <mergeCell ref="Q6:Q7"/>
    <mergeCell ref="P9:P10"/>
    <mergeCell ref="Q9:Q10"/>
    <mergeCell ref="B9:B10"/>
    <mergeCell ref="C9:C10"/>
    <mergeCell ref="L9:L10"/>
    <mergeCell ref="M9:M10"/>
    <mergeCell ref="N9:N10"/>
    <mergeCell ref="O9:O10"/>
  </mergeCells>
  <conditionalFormatting sqref="J6:J11">
    <cfRule type="cellIs" dxfId="3" priority="2" operator="greaterThan">
      <formula>0.95</formula>
    </cfRule>
  </conditionalFormatting>
  <conditionalFormatting sqref="H6:H7 H14 H9:H10 H12">
    <cfRule type="dataBar" priority="45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08"/>
  <sheetViews>
    <sheetView topLeftCell="D1" workbookViewId="0">
      <selection activeCell="H2" sqref="H2:H28"/>
    </sheetView>
  </sheetViews>
  <sheetFormatPr baseColWidth="10" defaultColWidth="11.44140625" defaultRowHeight="14.4"/>
  <cols>
    <col min="1" max="1" width="6.5546875" style="219" customWidth="1"/>
    <col min="2" max="2" width="12.6640625" style="219" customWidth="1"/>
    <col min="3" max="3" width="12.33203125" style="219" customWidth="1"/>
    <col min="4" max="4" width="15" style="219" customWidth="1"/>
    <col min="5" max="5" width="28.44140625" style="219" customWidth="1"/>
    <col min="6" max="6" width="13.109375" style="219" customWidth="1"/>
    <col min="7" max="7" width="14.6640625" style="219" customWidth="1"/>
    <col min="8" max="8" width="18.6640625" style="219" customWidth="1"/>
    <col min="9" max="9" width="11.5546875" style="219" customWidth="1"/>
    <col min="10" max="10" width="13.88671875" style="219" customWidth="1"/>
    <col min="11" max="11" width="20" style="219" customWidth="1"/>
    <col min="12" max="12" width="11.44140625" style="219"/>
    <col min="13" max="13" width="11.44140625" style="217"/>
    <col min="14" max="32" width="11.44140625" style="218"/>
    <col min="33" max="16384" width="11.44140625" style="219"/>
  </cols>
  <sheetData>
    <row r="1" spans="1:12" ht="28.2" thickBot="1">
      <c r="A1" s="213" t="s">
        <v>60</v>
      </c>
      <c r="B1" s="214" t="s">
        <v>61</v>
      </c>
      <c r="C1" s="215" t="s">
        <v>62</v>
      </c>
      <c r="D1" s="214" t="s">
        <v>33</v>
      </c>
      <c r="E1" s="214" t="s">
        <v>63</v>
      </c>
      <c r="F1" s="216" t="s">
        <v>64</v>
      </c>
      <c r="G1" s="317" t="s">
        <v>65</v>
      </c>
      <c r="H1" s="318" t="s">
        <v>66</v>
      </c>
      <c r="I1" s="319" t="s">
        <v>37</v>
      </c>
      <c r="J1" s="320" t="s">
        <v>67</v>
      </c>
      <c r="K1" s="321" t="s">
        <v>68</v>
      </c>
      <c r="L1" s="322" t="s">
        <v>37</v>
      </c>
    </row>
    <row r="2" spans="1:12">
      <c r="A2" s="460" t="s">
        <v>147</v>
      </c>
      <c r="B2" s="457">
        <v>43494</v>
      </c>
      <c r="C2" s="454">
        <v>242</v>
      </c>
      <c r="D2" s="454" t="s">
        <v>84</v>
      </c>
      <c r="E2" s="332" t="s">
        <v>161</v>
      </c>
      <c r="F2" s="332">
        <v>963710</v>
      </c>
      <c r="G2" s="450">
        <v>6937.2340000000004</v>
      </c>
      <c r="H2" s="450">
        <v>1936.7710000000006</v>
      </c>
      <c r="I2" s="450">
        <f>+G2-H2</f>
        <v>5000.4629999999997</v>
      </c>
      <c r="J2" s="332"/>
      <c r="K2" s="332"/>
      <c r="L2" s="336"/>
    </row>
    <row r="3" spans="1:12">
      <c r="A3" s="461"/>
      <c r="B3" s="458"/>
      <c r="C3" s="455"/>
      <c r="D3" s="455"/>
      <c r="E3" s="323" t="s">
        <v>162</v>
      </c>
      <c r="F3" s="323">
        <v>923206</v>
      </c>
      <c r="G3" s="451"/>
      <c r="H3" s="451"/>
      <c r="I3" s="451"/>
      <c r="J3" s="323"/>
      <c r="K3" s="323"/>
      <c r="L3" s="324"/>
    </row>
    <row r="4" spans="1:12">
      <c r="A4" s="461"/>
      <c r="B4" s="458"/>
      <c r="C4" s="455"/>
      <c r="D4" s="455"/>
      <c r="E4" s="323" t="s">
        <v>166</v>
      </c>
      <c r="F4" s="323">
        <v>960355</v>
      </c>
      <c r="G4" s="451"/>
      <c r="H4" s="451"/>
      <c r="I4" s="451"/>
      <c r="J4" s="323"/>
      <c r="K4" s="323"/>
      <c r="L4" s="324"/>
    </row>
    <row r="5" spans="1:12">
      <c r="A5" s="461"/>
      <c r="B5" s="458"/>
      <c r="C5" s="455"/>
      <c r="D5" s="455"/>
      <c r="E5" s="323" t="s">
        <v>150</v>
      </c>
      <c r="F5" s="323">
        <v>963744</v>
      </c>
      <c r="G5" s="451"/>
      <c r="H5" s="451"/>
      <c r="I5" s="451"/>
      <c r="J5" s="323"/>
      <c r="K5" s="323"/>
      <c r="L5" s="324"/>
    </row>
    <row r="6" spans="1:12">
      <c r="A6" s="461"/>
      <c r="B6" s="458"/>
      <c r="C6" s="455"/>
      <c r="D6" s="455"/>
      <c r="E6" s="323" t="s">
        <v>149</v>
      </c>
      <c r="F6" s="323">
        <v>913444</v>
      </c>
      <c r="G6" s="451"/>
      <c r="H6" s="451"/>
      <c r="I6" s="451"/>
      <c r="J6" s="323"/>
      <c r="K6" s="323"/>
      <c r="L6" s="324"/>
    </row>
    <row r="7" spans="1:12">
      <c r="A7" s="461"/>
      <c r="B7" s="458"/>
      <c r="C7" s="455"/>
      <c r="D7" s="455"/>
      <c r="E7" s="323" t="s">
        <v>172</v>
      </c>
      <c r="F7" s="323">
        <v>952067</v>
      </c>
      <c r="G7" s="451"/>
      <c r="H7" s="451"/>
      <c r="I7" s="451"/>
      <c r="J7" s="323"/>
      <c r="K7" s="323"/>
      <c r="L7" s="324"/>
    </row>
    <row r="8" spans="1:12">
      <c r="A8" s="461"/>
      <c r="B8" s="458"/>
      <c r="C8" s="455"/>
      <c r="D8" s="455"/>
      <c r="E8" s="323" t="s">
        <v>167</v>
      </c>
      <c r="F8" s="323">
        <v>35893</v>
      </c>
      <c r="G8" s="451"/>
      <c r="H8" s="451"/>
      <c r="I8" s="451"/>
      <c r="J8" s="323"/>
      <c r="K8" s="323"/>
      <c r="L8" s="324"/>
    </row>
    <row r="9" spans="1:12">
      <c r="A9" s="461"/>
      <c r="B9" s="458"/>
      <c r="C9" s="455"/>
      <c r="D9" s="455"/>
      <c r="E9" s="323" t="s">
        <v>159</v>
      </c>
      <c r="F9" s="323">
        <v>961267</v>
      </c>
      <c r="G9" s="451"/>
      <c r="H9" s="451"/>
      <c r="I9" s="451"/>
      <c r="J9" s="323"/>
      <c r="K9" s="323"/>
      <c r="L9" s="324"/>
    </row>
    <row r="10" spans="1:12">
      <c r="A10" s="461"/>
      <c r="B10" s="458"/>
      <c r="C10" s="455"/>
      <c r="D10" s="455"/>
      <c r="E10" s="323" t="s">
        <v>155</v>
      </c>
      <c r="F10" s="323">
        <v>950657</v>
      </c>
      <c r="G10" s="451"/>
      <c r="H10" s="451"/>
      <c r="I10" s="451"/>
      <c r="J10" s="323"/>
      <c r="K10" s="323"/>
      <c r="L10" s="324"/>
    </row>
    <row r="11" spans="1:12">
      <c r="A11" s="461"/>
      <c r="B11" s="458"/>
      <c r="C11" s="455"/>
      <c r="D11" s="455"/>
      <c r="E11" s="323" t="s">
        <v>165</v>
      </c>
      <c r="F11" s="323">
        <v>953967</v>
      </c>
      <c r="G11" s="451"/>
      <c r="H11" s="451"/>
      <c r="I11" s="451"/>
      <c r="J11" s="323"/>
      <c r="K11" s="323"/>
      <c r="L11" s="324"/>
    </row>
    <row r="12" spans="1:12">
      <c r="A12" s="461"/>
      <c r="B12" s="458"/>
      <c r="C12" s="455"/>
      <c r="D12" s="455"/>
      <c r="E12" s="323" t="s">
        <v>168</v>
      </c>
      <c r="F12" s="323">
        <v>955847</v>
      </c>
      <c r="G12" s="451"/>
      <c r="H12" s="451"/>
      <c r="I12" s="451"/>
      <c r="J12" s="323"/>
      <c r="K12" s="323"/>
      <c r="L12" s="324"/>
    </row>
    <row r="13" spans="1:12">
      <c r="A13" s="461"/>
      <c r="B13" s="458"/>
      <c r="C13" s="455"/>
      <c r="D13" s="455"/>
      <c r="E13" s="323" t="s">
        <v>174</v>
      </c>
      <c r="F13" s="323">
        <v>955947</v>
      </c>
      <c r="G13" s="451"/>
      <c r="H13" s="451"/>
      <c r="I13" s="451"/>
      <c r="J13" s="323"/>
      <c r="K13" s="323"/>
      <c r="L13" s="324"/>
    </row>
    <row r="14" spans="1:12">
      <c r="A14" s="461"/>
      <c r="B14" s="458"/>
      <c r="C14" s="455"/>
      <c r="D14" s="455"/>
      <c r="E14" s="323" t="s">
        <v>154</v>
      </c>
      <c r="F14" s="323">
        <v>925992</v>
      </c>
      <c r="G14" s="451"/>
      <c r="H14" s="451"/>
      <c r="I14" s="451"/>
      <c r="J14" s="323"/>
      <c r="K14" s="323"/>
      <c r="L14" s="324"/>
    </row>
    <row r="15" spans="1:12">
      <c r="A15" s="461"/>
      <c r="B15" s="458"/>
      <c r="C15" s="455"/>
      <c r="D15" s="455"/>
      <c r="E15" s="323" t="s">
        <v>157</v>
      </c>
      <c r="F15" s="323">
        <v>951110</v>
      </c>
      <c r="G15" s="451"/>
      <c r="H15" s="451"/>
      <c r="I15" s="451"/>
      <c r="J15" s="323"/>
      <c r="K15" s="323"/>
      <c r="L15" s="324"/>
    </row>
    <row r="16" spans="1:12">
      <c r="A16" s="461"/>
      <c r="B16" s="458"/>
      <c r="C16" s="455"/>
      <c r="D16" s="455"/>
      <c r="E16" s="323" t="s">
        <v>153</v>
      </c>
      <c r="F16" s="323">
        <v>966244</v>
      </c>
      <c r="G16" s="451"/>
      <c r="H16" s="451"/>
      <c r="I16" s="451"/>
      <c r="J16" s="323"/>
      <c r="K16" s="323"/>
      <c r="L16" s="324"/>
    </row>
    <row r="17" spans="1:12">
      <c r="A17" s="461"/>
      <c r="B17" s="458"/>
      <c r="C17" s="455"/>
      <c r="D17" s="455"/>
      <c r="E17" s="323" t="s">
        <v>156</v>
      </c>
      <c r="F17" s="323">
        <v>960352</v>
      </c>
      <c r="G17" s="451"/>
      <c r="H17" s="451"/>
      <c r="I17" s="451"/>
      <c r="J17" s="323"/>
      <c r="K17" s="323"/>
      <c r="L17" s="324"/>
    </row>
    <row r="18" spans="1:12">
      <c r="A18" s="461"/>
      <c r="B18" s="458"/>
      <c r="C18" s="455"/>
      <c r="D18" s="455"/>
      <c r="E18" s="333" t="s">
        <v>148</v>
      </c>
      <c r="F18" s="333">
        <v>1680</v>
      </c>
      <c r="G18" s="451"/>
      <c r="H18" s="451"/>
      <c r="I18" s="451"/>
      <c r="J18" s="334"/>
      <c r="K18" s="335"/>
      <c r="L18" s="337"/>
    </row>
    <row r="19" spans="1:12">
      <c r="A19" s="461"/>
      <c r="B19" s="458"/>
      <c r="C19" s="455"/>
      <c r="D19" s="455"/>
      <c r="E19" s="323" t="s">
        <v>160</v>
      </c>
      <c r="F19" s="323">
        <v>950454</v>
      </c>
      <c r="G19" s="451"/>
      <c r="H19" s="451"/>
      <c r="I19" s="451"/>
      <c r="J19" s="323"/>
      <c r="K19" s="323"/>
      <c r="L19" s="324"/>
    </row>
    <row r="20" spans="1:12">
      <c r="A20" s="461"/>
      <c r="B20" s="458"/>
      <c r="C20" s="455"/>
      <c r="D20" s="455"/>
      <c r="E20" s="323" t="s">
        <v>151</v>
      </c>
      <c r="F20" s="323">
        <v>962067</v>
      </c>
      <c r="G20" s="451"/>
      <c r="H20" s="451"/>
      <c r="I20" s="451"/>
      <c r="J20" s="323"/>
      <c r="K20" s="323"/>
      <c r="L20" s="324"/>
    </row>
    <row r="21" spans="1:12">
      <c r="A21" s="461"/>
      <c r="B21" s="458"/>
      <c r="C21" s="455"/>
      <c r="D21" s="455"/>
      <c r="E21" s="323" t="s">
        <v>170</v>
      </c>
      <c r="F21" s="323">
        <v>921881</v>
      </c>
      <c r="G21" s="451"/>
      <c r="H21" s="451"/>
      <c r="I21" s="451"/>
      <c r="J21" s="323"/>
      <c r="K21" s="323"/>
      <c r="L21" s="324"/>
    </row>
    <row r="22" spans="1:12">
      <c r="A22" s="461"/>
      <c r="B22" s="458"/>
      <c r="C22" s="455"/>
      <c r="D22" s="455"/>
      <c r="E22" s="323" t="s">
        <v>158</v>
      </c>
      <c r="F22" s="323">
        <v>966665</v>
      </c>
      <c r="G22" s="451"/>
      <c r="H22" s="451"/>
      <c r="I22" s="451"/>
      <c r="J22" s="323"/>
      <c r="K22" s="323"/>
      <c r="L22" s="324"/>
    </row>
    <row r="23" spans="1:12">
      <c r="A23" s="461"/>
      <c r="B23" s="458"/>
      <c r="C23" s="455"/>
      <c r="D23" s="455"/>
      <c r="E23" s="323" t="s">
        <v>152</v>
      </c>
      <c r="F23" s="323">
        <v>959745</v>
      </c>
      <c r="G23" s="451"/>
      <c r="H23" s="451"/>
      <c r="I23" s="451"/>
      <c r="J23" s="323"/>
      <c r="K23" s="323"/>
      <c r="L23" s="324"/>
    </row>
    <row r="24" spans="1:12">
      <c r="A24" s="461"/>
      <c r="B24" s="458"/>
      <c r="C24" s="455"/>
      <c r="D24" s="455"/>
      <c r="E24" s="323" t="s">
        <v>173</v>
      </c>
      <c r="F24" s="323">
        <v>951184</v>
      </c>
      <c r="G24" s="451"/>
      <c r="H24" s="451"/>
      <c r="I24" s="451"/>
      <c r="J24" s="323"/>
      <c r="K24" s="323"/>
      <c r="L24" s="324"/>
    </row>
    <row r="25" spans="1:12">
      <c r="A25" s="461"/>
      <c r="B25" s="458"/>
      <c r="C25" s="455"/>
      <c r="D25" s="455"/>
      <c r="E25" s="323" t="s">
        <v>169</v>
      </c>
      <c r="F25" s="323">
        <v>963802</v>
      </c>
      <c r="G25" s="451"/>
      <c r="H25" s="451"/>
      <c r="I25" s="451"/>
      <c r="J25" s="323"/>
      <c r="K25" s="323"/>
      <c r="L25" s="324"/>
    </row>
    <row r="26" spans="1:12">
      <c r="A26" s="461"/>
      <c r="B26" s="458"/>
      <c r="C26" s="455"/>
      <c r="D26" s="455"/>
      <c r="E26" s="323" t="s">
        <v>164</v>
      </c>
      <c r="F26" s="323">
        <v>953317</v>
      </c>
      <c r="G26" s="451"/>
      <c r="H26" s="451"/>
      <c r="I26" s="451"/>
      <c r="J26" s="323"/>
      <c r="K26" s="323"/>
      <c r="L26" s="324"/>
    </row>
    <row r="27" spans="1:12">
      <c r="A27" s="461"/>
      <c r="B27" s="458"/>
      <c r="C27" s="455"/>
      <c r="D27" s="455"/>
      <c r="E27" s="323" t="s">
        <v>163</v>
      </c>
      <c r="F27" s="323">
        <v>962529</v>
      </c>
      <c r="G27" s="451"/>
      <c r="H27" s="451"/>
      <c r="I27" s="451"/>
      <c r="J27" s="323"/>
      <c r="K27" s="323"/>
      <c r="L27" s="324"/>
    </row>
    <row r="28" spans="1:12">
      <c r="A28" s="462"/>
      <c r="B28" s="459"/>
      <c r="C28" s="456"/>
      <c r="D28" s="456"/>
      <c r="E28" s="323" t="s">
        <v>171</v>
      </c>
      <c r="F28" s="323">
        <v>965905</v>
      </c>
      <c r="G28" s="452"/>
      <c r="H28" s="452"/>
      <c r="I28" s="452"/>
      <c r="J28" s="323"/>
      <c r="K28" s="323"/>
      <c r="L28" s="324"/>
    </row>
    <row r="29" spans="1:12">
      <c r="A29" s="221"/>
      <c r="B29" s="221"/>
      <c r="C29" s="325"/>
      <c r="D29" s="221"/>
      <c r="E29" s="220"/>
      <c r="F29" s="220"/>
      <c r="G29" s="220"/>
      <c r="H29" s="220"/>
      <c r="I29" s="220"/>
      <c r="J29" s="220"/>
      <c r="K29" s="220"/>
      <c r="L29" s="220"/>
    </row>
    <row r="30" spans="1:12">
      <c r="A30" s="221"/>
      <c r="B30" s="221"/>
      <c r="C30" s="325"/>
      <c r="D30" s="221"/>
      <c r="E30" s="220"/>
      <c r="F30" s="220"/>
      <c r="G30" s="220"/>
      <c r="H30" s="220"/>
      <c r="I30" s="220"/>
      <c r="J30" s="220"/>
      <c r="K30" s="220"/>
      <c r="L30" s="220"/>
    </row>
    <row r="31" spans="1:12">
      <c r="A31" s="221"/>
      <c r="B31" s="221"/>
      <c r="C31" s="325"/>
      <c r="D31" s="221"/>
      <c r="E31" s="220"/>
      <c r="F31" s="220"/>
      <c r="G31" s="220"/>
      <c r="H31" s="220"/>
      <c r="I31" s="220"/>
      <c r="J31" s="220"/>
      <c r="K31" s="220"/>
      <c r="L31" s="220"/>
    </row>
    <row r="32" spans="1:12">
      <c r="A32" s="221"/>
      <c r="B32" s="220"/>
      <c r="C32" s="220"/>
      <c r="D32" s="221"/>
      <c r="E32" s="220"/>
      <c r="F32" s="220"/>
      <c r="G32" s="220"/>
      <c r="H32" s="220"/>
      <c r="I32" s="220"/>
      <c r="J32" s="220"/>
      <c r="K32" s="220"/>
      <c r="L32" s="220"/>
    </row>
    <row r="33" spans="1:12">
      <c r="A33" s="221"/>
      <c r="B33" s="220"/>
      <c r="C33" s="220"/>
      <c r="D33" s="221"/>
      <c r="E33" s="220"/>
      <c r="F33" s="220"/>
      <c r="G33" s="220"/>
      <c r="H33" s="220"/>
      <c r="I33" s="220"/>
      <c r="J33" s="220"/>
      <c r="K33" s="220"/>
      <c r="L33" s="220"/>
    </row>
    <row r="34" spans="1:12">
      <c r="A34" s="221"/>
      <c r="B34" s="220"/>
      <c r="C34" s="220"/>
      <c r="D34" s="221"/>
      <c r="E34" s="220"/>
      <c r="F34" s="220"/>
      <c r="G34" s="220"/>
      <c r="H34" s="220"/>
      <c r="I34" s="220"/>
      <c r="J34" s="220"/>
      <c r="K34" s="220"/>
      <c r="L34" s="220"/>
    </row>
    <row r="35" spans="1:12">
      <c r="A35" s="221"/>
      <c r="B35" s="220"/>
      <c r="C35" s="220"/>
      <c r="D35" s="221"/>
      <c r="E35" s="220"/>
      <c r="F35" s="220"/>
      <c r="G35" s="220"/>
      <c r="H35" s="220"/>
      <c r="I35" s="220"/>
      <c r="J35" s="220"/>
      <c r="K35" s="220"/>
      <c r="L35" s="220"/>
    </row>
    <row r="36" spans="1:12">
      <c r="A36" s="221"/>
      <c r="B36" s="220"/>
      <c r="C36" s="220"/>
      <c r="D36" s="221"/>
      <c r="E36" s="220"/>
      <c r="F36" s="220"/>
      <c r="G36" s="220"/>
      <c r="H36" s="220"/>
      <c r="I36" s="220"/>
      <c r="J36" s="220"/>
      <c r="K36" s="220"/>
      <c r="L36" s="220"/>
    </row>
    <row r="37" spans="1:12">
      <c r="A37" s="221"/>
      <c r="B37" s="220"/>
      <c r="C37" s="220"/>
      <c r="D37" s="221"/>
      <c r="E37" s="220"/>
      <c r="F37" s="220"/>
      <c r="G37" s="220"/>
      <c r="H37" s="220"/>
      <c r="I37" s="220"/>
      <c r="J37" s="220"/>
      <c r="K37" s="220"/>
      <c r="L37" s="220"/>
    </row>
    <row r="38" spans="1:12">
      <c r="A38" s="221"/>
      <c r="B38" s="220"/>
      <c r="C38" s="220"/>
      <c r="D38" s="221"/>
      <c r="E38" s="220"/>
      <c r="F38" s="220"/>
      <c r="G38" s="220"/>
      <c r="H38" s="220"/>
      <c r="I38" s="220"/>
      <c r="J38" s="220"/>
      <c r="K38" s="220"/>
      <c r="L38" s="220"/>
    </row>
    <row r="39" spans="1:12">
      <c r="A39" s="221"/>
      <c r="B39" s="220"/>
      <c r="C39" s="220"/>
      <c r="D39" s="221"/>
      <c r="E39" s="220"/>
      <c r="F39" s="220"/>
      <c r="G39" s="220"/>
      <c r="H39" s="220"/>
      <c r="I39" s="220"/>
      <c r="J39" s="220"/>
      <c r="K39" s="220"/>
      <c r="L39" s="220"/>
    </row>
    <row r="40" spans="1:12">
      <c r="A40" s="221"/>
      <c r="B40" s="220"/>
      <c r="C40" s="220"/>
      <c r="D40" s="221"/>
      <c r="E40" s="220"/>
      <c r="F40" s="220"/>
      <c r="G40" s="220"/>
      <c r="H40" s="220"/>
      <c r="I40" s="220"/>
      <c r="J40" s="220"/>
      <c r="K40" s="220"/>
      <c r="L40" s="220"/>
    </row>
    <row r="41" spans="1:12">
      <c r="A41" s="221"/>
      <c r="B41" s="220"/>
      <c r="C41" s="220"/>
      <c r="D41" s="221"/>
      <c r="E41" s="220"/>
      <c r="F41" s="220"/>
      <c r="G41" s="220"/>
      <c r="H41" s="220"/>
      <c r="I41" s="220"/>
      <c r="J41" s="220"/>
      <c r="K41" s="220"/>
      <c r="L41" s="220"/>
    </row>
    <row r="42" spans="1:12">
      <c r="A42" s="221"/>
      <c r="B42" s="220"/>
      <c r="C42" s="220"/>
      <c r="D42" s="221"/>
      <c r="E42" s="220"/>
      <c r="F42" s="220"/>
      <c r="G42" s="220"/>
      <c r="H42" s="220"/>
      <c r="I42" s="220"/>
      <c r="J42" s="220"/>
      <c r="K42" s="220"/>
      <c r="L42" s="220"/>
    </row>
    <row r="43" spans="1:12">
      <c r="A43" s="221"/>
      <c r="B43" s="220"/>
      <c r="C43" s="220"/>
      <c r="D43" s="221"/>
      <c r="E43" s="220"/>
      <c r="F43" s="220"/>
      <c r="G43" s="220"/>
      <c r="H43" s="220"/>
      <c r="I43" s="220"/>
      <c r="J43" s="220"/>
      <c r="K43" s="220"/>
      <c r="L43" s="220"/>
    </row>
    <row r="44" spans="1:12">
      <c r="A44" s="221"/>
      <c r="B44" s="222"/>
      <c r="C44" s="220"/>
      <c r="D44" s="221"/>
      <c r="E44" s="220"/>
      <c r="F44" s="220"/>
      <c r="G44" s="220"/>
      <c r="H44" s="220"/>
      <c r="I44" s="220"/>
      <c r="J44" s="220"/>
      <c r="K44" s="220"/>
      <c r="L44" s="220"/>
    </row>
    <row r="45" spans="1:12">
      <c r="A45" s="221"/>
      <c r="B45" s="222"/>
      <c r="C45" s="220"/>
      <c r="D45" s="221"/>
      <c r="E45" s="220"/>
      <c r="F45" s="220"/>
      <c r="G45" s="220"/>
      <c r="H45" s="220"/>
      <c r="I45" s="220"/>
      <c r="J45" s="220"/>
      <c r="K45" s="220"/>
      <c r="L45" s="220"/>
    </row>
    <row r="46" spans="1:12">
      <c r="A46" s="221"/>
      <c r="B46" s="222"/>
      <c r="C46" s="220"/>
      <c r="D46" s="221"/>
      <c r="E46" s="220"/>
      <c r="F46" s="220"/>
      <c r="G46" s="220"/>
      <c r="H46" s="220"/>
      <c r="I46" s="220"/>
      <c r="J46" s="220"/>
      <c r="K46" s="220"/>
      <c r="L46" s="220"/>
    </row>
    <row r="47" spans="1:12">
      <c r="A47" s="221"/>
      <c r="B47" s="222"/>
      <c r="C47" s="220"/>
      <c r="D47" s="221"/>
      <c r="E47" s="220"/>
      <c r="F47" s="220"/>
      <c r="G47" s="220"/>
      <c r="H47" s="220"/>
      <c r="I47" s="220"/>
      <c r="J47" s="220"/>
      <c r="K47" s="220"/>
      <c r="L47" s="220"/>
    </row>
    <row r="48" spans="1:12">
      <c r="A48" s="221"/>
      <c r="B48" s="222"/>
      <c r="C48" s="220"/>
      <c r="D48" s="221"/>
      <c r="E48" s="220"/>
      <c r="F48" s="220"/>
      <c r="G48" s="220"/>
      <c r="H48" s="220"/>
      <c r="I48" s="220"/>
      <c r="J48" s="220"/>
      <c r="K48" s="220"/>
      <c r="L48" s="220"/>
    </row>
    <row r="49" spans="1:12">
      <c r="A49" s="221"/>
      <c r="B49" s="222"/>
      <c r="C49" s="220"/>
      <c r="D49" s="221"/>
      <c r="E49" s="220"/>
      <c r="F49" s="220"/>
      <c r="G49" s="220"/>
      <c r="H49" s="220"/>
      <c r="I49" s="220"/>
      <c r="J49" s="220"/>
      <c r="K49" s="220"/>
      <c r="L49" s="220"/>
    </row>
    <row r="50" spans="1:12">
      <c r="A50" s="221"/>
      <c r="B50" s="222"/>
      <c r="C50" s="220"/>
      <c r="D50" s="221"/>
      <c r="E50" s="220"/>
      <c r="F50" s="220"/>
      <c r="G50" s="220"/>
      <c r="H50" s="220"/>
      <c r="I50" s="220"/>
      <c r="J50" s="220"/>
      <c r="K50" s="220"/>
      <c r="L50" s="220"/>
    </row>
    <row r="51" spans="1:12">
      <c r="A51" s="221"/>
      <c r="B51" s="222"/>
      <c r="C51" s="220"/>
      <c r="D51" s="221"/>
      <c r="E51" s="220"/>
      <c r="F51" s="220"/>
      <c r="G51" s="220"/>
      <c r="H51" s="220"/>
      <c r="I51" s="220"/>
      <c r="J51" s="220"/>
      <c r="K51" s="220"/>
      <c r="L51" s="220"/>
    </row>
    <row r="52" spans="1:12">
      <c r="A52" s="221"/>
      <c r="B52" s="222"/>
      <c r="C52" s="220"/>
      <c r="D52" s="221"/>
      <c r="E52" s="220"/>
      <c r="F52" s="220"/>
      <c r="G52" s="220"/>
      <c r="H52" s="220"/>
      <c r="I52" s="220"/>
      <c r="J52" s="220"/>
      <c r="K52" s="220"/>
      <c r="L52" s="220"/>
    </row>
    <row r="53" spans="1:12">
      <c r="A53" s="221"/>
      <c r="B53" s="222"/>
      <c r="C53" s="220"/>
      <c r="D53" s="221"/>
      <c r="E53" s="220"/>
      <c r="F53" s="220"/>
      <c r="G53" s="220"/>
      <c r="H53" s="220"/>
      <c r="I53" s="220"/>
      <c r="J53" s="220"/>
      <c r="K53" s="220"/>
      <c r="L53" s="220"/>
    </row>
    <row r="54" spans="1:12">
      <c r="A54" s="221"/>
      <c r="B54" s="222"/>
      <c r="C54" s="220"/>
      <c r="D54" s="221"/>
      <c r="E54" s="220"/>
      <c r="F54" s="220"/>
      <c r="G54" s="220"/>
      <c r="H54" s="220"/>
      <c r="I54" s="220"/>
      <c r="J54" s="220"/>
      <c r="K54" s="220"/>
      <c r="L54" s="220"/>
    </row>
    <row r="55" spans="1:12">
      <c r="A55" s="221"/>
      <c r="B55" s="222"/>
      <c r="C55" s="220"/>
      <c r="D55" s="221"/>
      <c r="E55" s="220"/>
      <c r="F55" s="220"/>
      <c r="G55" s="220"/>
      <c r="H55" s="220"/>
      <c r="I55" s="220"/>
      <c r="J55" s="220"/>
      <c r="K55" s="220"/>
      <c r="L55" s="220"/>
    </row>
    <row r="56" spans="1:12">
      <c r="A56" s="221"/>
      <c r="B56" s="222"/>
      <c r="C56" s="220"/>
      <c r="D56" s="221"/>
      <c r="E56" s="220"/>
      <c r="F56" s="220"/>
      <c r="G56" s="220"/>
      <c r="H56" s="220"/>
      <c r="I56" s="220"/>
      <c r="J56" s="220"/>
      <c r="K56" s="220"/>
      <c r="L56" s="220"/>
    </row>
    <row r="57" spans="1:12">
      <c r="A57" s="221"/>
      <c r="B57" s="222"/>
      <c r="C57" s="220"/>
      <c r="D57" s="221"/>
      <c r="E57" s="220"/>
      <c r="F57" s="220"/>
      <c r="G57" s="220"/>
      <c r="H57" s="220"/>
      <c r="I57" s="220"/>
      <c r="J57" s="220"/>
      <c r="K57" s="220"/>
      <c r="L57" s="220"/>
    </row>
    <row r="58" spans="1:12">
      <c r="A58" s="221"/>
      <c r="B58" s="222"/>
      <c r="C58" s="220"/>
      <c r="D58" s="221"/>
      <c r="E58" s="220"/>
      <c r="F58" s="220"/>
      <c r="G58" s="220"/>
      <c r="H58" s="220"/>
      <c r="I58" s="220"/>
      <c r="J58" s="220"/>
      <c r="K58" s="220"/>
      <c r="L58" s="220"/>
    </row>
    <row r="59" spans="1:12">
      <c r="A59" s="221"/>
      <c r="B59" s="222"/>
      <c r="C59" s="220"/>
      <c r="D59" s="221"/>
      <c r="E59" s="220"/>
      <c r="F59" s="220"/>
      <c r="G59" s="220"/>
      <c r="H59" s="220"/>
      <c r="I59" s="220"/>
      <c r="J59" s="220"/>
      <c r="K59" s="220"/>
      <c r="L59" s="220"/>
    </row>
    <row r="60" spans="1:12">
      <c r="A60" s="221"/>
      <c r="B60" s="222"/>
      <c r="C60" s="220"/>
      <c r="D60" s="221"/>
      <c r="E60" s="220"/>
      <c r="F60" s="220"/>
      <c r="G60" s="220"/>
      <c r="H60" s="220"/>
      <c r="I60" s="220"/>
      <c r="J60" s="220"/>
      <c r="K60" s="220"/>
      <c r="L60" s="220"/>
    </row>
    <row r="61" spans="1:12">
      <c r="A61" s="221"/>
      <c r="B61" s="222"/>
      <c r="C61" s="220"/>
      <c r="D61" s="221"/>
      <c r="E61" s="220"/>
      <c r="F61" s="220"/>
      <c r="G61" s="220"/>
      <c r="H61" s="220"/>
      <c r="I61" s="220"/>
      <c r="J61" s="220"/>
      <c r="K61" s="220"/>
      <c r="L61" s="220"/>
    </row>
    <row r="62" spans="1:12">
      <c r="A62" s="221"/>
      <c r="B62" s="222"/>
      <c r="C62" s="220"/>
      <c r="D62" s="221"/>
      <c r="E62" s="220"/>
      <c r="F62" s="220"/>
      <c r="G62" s="220"/>
      <c r="H62" s="220"/>
      <c r="I62" s="220"/>
      <c r="J62" s="220"/>
      <c r="K62" s="220"/>
      <c r="L62" s="220"/>
    </row>
    <row r="63" spans="1:12">
      <c r="A63" s="221"/>
      <c r="B63" s="222"/>
      <c r="C63" s="220"/>
      <c r="D63" s="221"/>
      <c r="E63" s="220"/>
      <c r="F63" s="220"/>
      <c r="G63" s="220"/>
      <c r="H63" s="220"/>
      <c r="I63" s="220"/>
      <c r="J63" s="220"/>
      <c r="K63" s="220"/>
      <c r="L63" s="220"/>
    </row>
    <row r="64" spans="1:12">
      <c r="A64" s="221"/>
      <c r="B64" s="222"/>
      <c r="C64" s="220"/>
      <c r="D64" s="221"/>
      <c r="E64" s="220"/>
      <c r="F64" s="220"/>
      <c r="G64" s="220"/>
      <c r="H64" s="220"/>
      <c r="I64" s="220"/>
      <c r="J64" s="220"/>
      <c r="K64" s="220"/>
      <c r="L64" s="220"/>
    </row>
    <row r="65" spans="1:12">
      <c r="A65" s="221"/>
      <c r="B65" s="222"/>
      <c r="C65" s="220"/>
      <c r="D65" s="221"/>
      <c r="E65" s="220"/>
      <c r="F65" s="220"/>
      <c r="G65" s="220"/>
      <c r="H65" s="220"/>
      <c r="I65" s="220"/>
      <c r="J65" s="220"/>
      <c r="K65" s="220"/>
      <c r="L65" s="220"/>
    </row>
    <row r="66" spans="1:12">
      <c r="A66" s="221"/>
      <c r="B66" s="222"/>
      <c r="C66" s="220"/>
      <c r="D66" s="221"/>
      <c r="E66" s="220"/>
      <c r="F66" s="220"/>
      <c r="G66" s="220"/>
      <c r="H66" s="220"/>
      <c r="I66" s="220"/>
      <c r="J66" s="220"/>
      <c r="K66" s="220"/>
      <c r="L66" s="220"/>
    </row>
    <row r="67" spans="1:12">
      <c r="A67" s="221"/>
      <c r="B67" s="222"/>
      <c r="C67" s="220"/>
      <c r="D67" s="221"/>
      <c r="E67" s="220"/>
      <c r="F67" s="220"/>
      <c r="G67" s="220"/>
      <c r="H67" s="220"/>
      <c r="I67" s="220"/>
      <c r="J67" s="220"/>
      <c r="K67" s="220"/>
      <c r="L67" s="220"/>
    </row>
    <row r="68" spans="1:12">
      <c r="A68" s="221"/>
      <c r="B68" s="222"/>
      <c r="C68" s="220"/>
      <c r="D68" s="221"/>
      <c r="E68" s="220"/>
      <c r="F68" s="220"/>
      <c r="G68" s="220"/>
      <c r="H68" s="220"/>
      <c r="I68" s="220"/>
      <c r="J68" s="220"/>
      <c r="K68" s="220"/>
      <c r="L68" s="220"/>
    </row>
    <row r="69" spans="1:12">
      <c r="A69" s="221"/>
      <c r="B69" s="222"/>
      <c r="C69" s="220"/>
      <c r="D69" s="221"/>
      <c r="E69" s="220"/>
      <c r="F69" s="220"/>
      <c r="G69" s="220"/>
      <c r="H69" s="220"/>
      <c r="I69" s="220"/>
      <c r="J69" s="220"/>
      <c r="K69" s="220"/>
      <c r="L69" s="220"/>
    </row>
    <row r="70" spans="1:12">
      <c r="A70" s="221"/>
      <c r="B70" s="222"/>
      <c r="C70" s="220"/>
      <c r="D70" s="221"/>
      <c r="E70" s="220"/>
      <c r="F70" s="220"/>
      <c r="G70" s="220"/>
      <c r="H70" s="220"/>
      <c r="I70" s="220"/>
      <c r="J70" s="220"/>
      <c r="K70" s="220"/>
      <c r="L70" s="220"/>
    </row>
    <row r="71" spans="1:12">
      <c r="A71" s="221"/>
      <c r="B71" s="222"/>
      <c r="C71" s="220"/>
      <c r="D71" s="221"/>
      <c r="E71" s="220"/>
      <c r="F71" s="220"/>
      <c r="G71" s="220"/>
      <c r="H71" s="220"/>
      <c r="I71" s="220"/>
      <c r="J71" s="220"/>
      <c r="K71" s="220"/>
      <c r="L71" s="220"/>
    </row>
    <row r="72" spans="1:12">
      <c r="A72" s="221"/>
      <c r="B72" s="222"/>
      <c r="C72" s="220"/>
      <c r="D72" s="221"/>
      <c r="E72" s="220"/>
      <c r="F72" s="220"/>
      <c r="G72" s="220"/>
      <c r="H72" s="220"/>
      <c r="I72" s="220"/>
      <c r="J72" s="220"/>
      <c r="K72" s="220"/>
      <c r="L72" s="220"/>
    </row>
    <row r="73" spans="1:12">
      <c r="A73" s="221"/>
      <c r="B73" s="222"/>
      <c r="C73" s="220"/>
      <c r="D73" s="221"/>
      <c r="E73" s="220"/>
      <c r="F73" s="220"/>
      <c r="G73" s="220"/>
      <c r="H73" s="220"/>
      <c r="I73" s="220"/>
      <c r="J73" s="220"/>
      <c r="K73" s="220"/>
      <c r="L73" s="220"/>
    </row>
    <row r="74" spans="1:12">
      <c r="A74" s="221"/>
      <c r="B74" s="222"/>
      <c r="C74" s="220"/>
      <c r="D74" s="221"/>
      <c r="E74" s="220"/>
      <c r="F74" s="220"/>
      <c r="G74" s="220"/>
      <c r="H74" s="220"/>
      <c r="I74" s="220"/>
      <c r="J74" s="220"/>
      <c r="K74" s="220"/>
      <c r="L74" s="220"/>
    </row>
    <row r="75" spans="1:12">
      <c r="A75" s="221"/>
      <c r="B75" s="222"/>
      <c r="C75" s="220"/>
      <c r="D75" s="221"/>
      <c r="E75" s="220"/>
      <c r="F75" s="220"/>
      <c r="G75" s="220"/>
      <c r="H75" s="220"/>
      <c r="I75" s="220"/>
      <c r="J75" s="220"/>
      <c r="K75" s="220"/>
      <c r="L75" s="220"/>
    </row>
    <row r="76" spans="1:12">
      <c r="A76" s="221"/>
      <c r="B76" s="222"/>
      <c r="C76" s="220"/>
      <c r="D76" s="221"/>
      <c r="E76" s="220"/>
      <c r="F76" s="220"/>
      <c r="G76" s="220"/>
      <c r="H76" s="220"/>
      <c r="I76" s="220"/>
      <c r="J76" s="220"/>
      <c r="K76" s="220"/>
      <c r="L76" s="220"/>
    </row>
    <row r="77" spans="1:12">
      <c r="A77" s="221"/>
      <c r="B77" s="222"/>
      <c r="C77" s="220"/>
      <c r="D77" s="221"/>
      <c r="E77" s="220"/>
      <c r="F77" s="220"/>
      <c r="G77" s="220"/>
      <c r="H77" s="220"/>
      <c r="I77" s="220"/>
      <c r="J77" s="220"/>
      <c r="K77" s="220"/>
      <c r="L77" s="220"/>
    </row>
    <row r="78" spans="1:12">
      <c r="A78" s="221"/>
      <c r="B78" s="222"/>
      <c r="C78" s="220"/>
      <c r="D78" s="221"/>
      <c r="E78" s="220"/>
      <c r="F78" s="220"/>
      <c r="G78" s="220"/>
      <c r="H78" s="220"/>
      <c r="I78" s="220"/>
      <c r="J78" s="220"/>
      <c r="K78" s="220"/>
      <c r="L78" s="220"/>
    </row>
    <row r="79" spans="1:12">
      <c r="A79" s="221"/>
      <c r="B79" s="222"/>
      <c r="C79" s="220"/>
      <c r="D79" s="221"/>
      <c r="E79" s="220"/>
      <c r="F79" s="220"/>
      <c r="G79" s="220"/>
      <c r="H79" s="220"/>
      <c r="I79" s="220"/>
      <c r="J79" s="220"/>
      <c r="K79" s="220"/>
      <c r="L79" s="220"/>
    </row>
    <row r="80" spans="1:12">
      <c r="A80" s="221"/>
      <c r="B80" s="222"/>
      <c r="C80" s="220"/>
      <c r="D80" s="221"/>
      <c r="E80" s="220"/>
      <c r="F80" s="220"/>
      <c r="G80" s="220"/>
      <c r="H80" s="220"/>
      <c r="I80" s="220"/>
      <c r="J80" s="220"/>
      <c r="K80" s="220"/>
      <c r="L80" s="220"/>
    </row>
    <row r="81" spans="1:12">
      <c r="A81" s="221"/>
      <c r="B81" s="222"/>
      <c r="C81" s="220"/>
      <c r="D81" s="221"/>
      <c r="E81" s="220"/>
      <c r="F81" s="220"/>
      <c r="G81" s="220"/>
      <c r="H81" s="220"/>
      <c r="I81" s="220"/>
      <c r="J81" s="220"/>
      <c r="K81" s="220"/>
      <c r="L81" s="220"/>
    </row>
    <row r="82" spans="1:12">
      <c r="A82" s="221"/>
      <c r="B82" s="222"/>
      <c r="C82" s="220"/>
      <c r="D82" s="221"/>
      <c r="E82" s="220"/>
      <c r="F82" s="220"/>
      <c r="G82" s="220"/>
      <c r="H82" s="220"/>
      <c r="I82" s="220"/>
      <c r="J82" s="220"/>
      <c r="K82" s="220"/>
      <c r="L82" s="220"/>
    </row>
    <row r="83" spans="1:12">
      <c r="A83" s="221"/>
      <c r="B83" s="222"/>
      <c r="C83" s="220"/>
      <c r="D83" s="221"/>
      <c r="E83" s="220"/>
      <c r="F83" s="220"/>
      <c r="G83" s="220"/>
      <c r="H83" s="220"/>
      <c r="I83" s="220"/>
      <c r="J83" s="220"/>
      <c r="K83" s="220"/>
      <c r="L83" s="220"/>
    </row>
    <row r="84" spans="1:12">
      <c r="A84" s="221"/>
      <c r="B84" s="222"/>
      <c r="C84" s="220"/>
      <c r="D84" s="221"/>
      <c r="E84" s="220"/>
      <c r="F84" s="220"/>
      <c r="G84" s="220"/>
      <c r="H84" s="220"/>
      <c r="I84" s="220"/>
      <c r="J84" s="220"/>
      <c r="K84" s="220"/>
      <c r="L84" s="220"/>
    </row>
    <row r="85" spans="1:12">
      <c r="A85" s="221"/>
      <c r="B85" s="222"/>
      <c r="C85" s="220"/>
      <c r="D85" s="221"/>
      <c r="E85" s="220"/>
      <c r="F85" s="220"/>
      <c r="G85" s="220"/>
      <c r="H85" s="220"/>
      <c r="I85" s="220"/>
      <c r="J85" s="220"/>
      <c r="K85" s="220"/>
      <c r="L85" s="220"/>
    </row>
    <row r="86" spans="1:12">
      <c r="A86" s="221"/>
      <c r="B86" s="222"/>
      <c r="C86" s="220"/>
      <c r="D86" s="221"/>
      <c r="E86" s="220"/>
      <c r="F86" s="220"/>
      <c r="G86" s="220"/>
      <c r="H86" s="220"/>
      <c r="I86" s="220"/>
      <c r="J86" s="220"/>
      <c r="K86" s="220"/>
      <c r="L86" s="220"/>
    </row>
    <row r="87" spans="1:12">
      <c r="A87" s="221"/>
      <c r="B87" s="222"/>
      <c r="C87" s="220"/>
      <c r="D87" s="221"/>
      <c r="E87" s="220"/>
      <c r="F87" s="220"/>
      <c r="G87" s="220"/>
      <c r="H87" s="220"/>
      <c r="I87" s="220"/>
      <c r="J87" s="220"/>
      <c r="K87" s="220"/>
      <c r="L87" s="453"/>
    </row>
    <row r="88" spans="1:12">
      <c r="A88" s="221"/>
      <c r="B88" s="222"/>
      <c r="C88" s="220"/>
      <c r="D88" s="221"/>
      <c r="E88" s="220"/>
      <c r="F88" s="220"/>
      <c r="G88" s="220"/>
      <c r="H88" s="220"/>
      <c r="I88" s="220"/>
      <c r="J88" s="220"/>
      <c r="K88" s="220"/>
      <c r="L88" s="453"/>
    </row>
    <row r="89" spans="1:12">
      <c r="A89" s="221"/>
      <c r="B89" s="222"/>
      <c r="C89" s="220"/>
      <c r="D89" s="221"/>
      <c r="E89" s="220"/>
      <c r="F89" s="220"/>
      <c r="G89" s="220"/>
      <c r="H89" s="220"/>
      <c r="I89" s="220"/>
      <c r="J89" s="220"/>
      <c r="K89" s="220"/>
      <c r="L89" s="453"/>
    </row>
    <row r="90" spans="1:12">
      <c r="A90" s="221"/>
      <c r="B90" s="222"/>
      <c r="C90" s="220"/>
      <c r="D90" s="221"/>
      <c r="E90" s="220"/>
      <c r="F90" s="220"/>
      <c r="G90" s="220"/>
      <c r="H90" s="220"/>
      <c r="I90" s="220"/>
      <c r="J90" s="220"/>
      <c r="K90" s="220"/>
      <c r="L90" s="453"/>
    </row>
    <row r="91" spans="1:12">
      <c r="A91" s="221"/>
      <c r="B91" s="222"/>
      <c r="C91" s="220"/>
      <c r="D91" s="221"/>
      <c r="E91" s="220"/>
      <c r="F91" s="220"/>
      <c r="G91" s="220"/>
      <c r="H91" s="220"/>
      <c r="I91" s="220"/>
      <c r="J91" s="220"/>
      <c r="K91" s="220"/>
      <c r="L91" s="453"/>
    </row>
    <row r="92" spans="1:12">
      <c r="A92" s="221"/>
      <c r="B92" s="222"/>
      <c r="C92" s="220"/>
      <c r="D92" s="221"/>
      <c r="E92" s="220"/>
      <c r="F92" s="220"/>
      <c r="G92" s="220"/>
      <c r="H92" s="220"/>
      <c r="I92" s="220"/>
      <c r="J92" s="220"/>
      <c r="K92" s="220"/>
      <c r="L92" s="453"/>
    </row>
    <row r="93" spans="1:12">
      <c r="A93" s="220"/>
      <c r="B93" s="222"/>
      <c r="C93" s="220"/>
      <c r="D93" s="221"/>
      <c r="E93" s="220"/>
      <c r="F93" s="220"/>
      <c r="G93" s="220"/>
      <c r="H93" s="220"/>
      <c r="I93" s="220"/>
      <c r="J93" s="220"/>
      <c r="K93" s="220"/>
      <c r="L93" s="453"/>
    </row>
    <row r="94" spans="1:12">
      <c r="A94" s="220"/>
      <c r="B94" s="222"/>
      <c r="C94" s="220"/>
      <c r="D94" s="221"/>
      <c r="E94" s="220"/>
      <c r="F94" s="220"/>
      <c r="G94" s="220"/>
      <c r="H94" s="220"/>
      <c r="I94" s="220"/>
      <c r="J94" s="220"/>
      <c r="K94" s="220"/>
      <c r="L94" s="453"/>
    </row>
    <row r="95" spans="1:12">
      <c r="A95" s="220"/>
      <c r="B95" s="222"/>
      <c r="C95" s="220"/>
      <c r="D95" s="221"/>
      <c r="E95" s="220"/>
      <c r="F95" s="220"/>
      <c r="G95" s="220"/>
      <c r="H95" s="220"/>
      <c r="I95" s="220"/>
      <c r="J95" s="220"/>
      <c r="K95" s="220"/>
      <c r="L95" s="453"/>
    </row>
    <row r="96" spans="1:12">
      <c r="A96" s="220"/>
      <c r="B96" s="222"/>
      <c r="C96" s="220"/>
      <c r="D96" s="221"/>
      <c r="E96" s="220"/>
      <c r="F96" s="220"/>
      <c r="G96" s="220"/>
      <c r="H96" s="220"/>
      <c r="I96" s="220"/>
      <c r="J96" s="220"/>
      <c r="K96" s="220"/>
      <c r="L96" s="220"/>
    </row>
    <row r="97" spans="1:13">
      <c r="A97" s="220"/>
      <c r="B97" s="222"/>
      <c r="C97" s="220"/>
      <c r="D97" s="221"/>
      <c r="E97" s="220"/>
      <c r="F97" s="220"/>
      <c r="G97" s="220"/>
      <c r="H97" s="220"/>
      <c r="I97" s="220"/>
      <c r="J97" s="220"/>
      <c r="K97" s="220"/>
      <c r="L97" s="220"/>
    </row>
    <row r="98" spans="1:13">
      <c r="A98" s="220"/>
      <c r="B98" s="222"/>
      <c r="C98" s="220"/>
      <c r="D98" s="221"/>
      <c r="E98" s="220"/>
      <c r="F98" s="220"/>
      <c r="G98" s="220"/>
      <c r="H98" s="220"/>
      <c r="I98" s="220"/>
      <c r="J98" s="220"/>
      <c r="K98" s="220"/>
      <c r="L98" s="220"/>
    </row>
    <row r="99" spans="1:13">
      <c r="A99" s="220"/>
      <c r="B99" s="222"/>
      <c r="C99" s="220"/>
      <c r="D99" s="221"/>
      <c r="E99" s="220"/>
      <c r="F99" s="220"/>
      <c r="G99" s="220"/>
      <c r="H99" s="220"/>
      <c r="I99" s="220"/>
      <c r="J99" s="220"/>
      <c r="K99" s="220"/>
      <c r="L99" s="220"/>
    </row>
    <row r="100" spans="1:13">
      <c r="A100" s="220"/>
      <c r="B100" s="222"/>
      <c r="C100" s="220"/>
      <c r="D100" s="221"/>
      <c r="E100" s="220"/>
      <c r="F100" s="220"/>
      <c r="G100" s="220"/>
      <c r="H100" s="220"/>
      <c r="I100" s="220"/>
      <c r="J100" s="220"/>
      <c r="K100" s="220"/>
      <c r="L100" s="220"/>
    </row>
    <row r="101" spans="1:13">
      <c r="A101" s="220"/>
      <c r="B101" s="222"/>
      <c r="C101" s="220"/>
      <c r="D101" s="221"/>
      <c r="E101" s="220"/>
      <c r="F101" s="220"/>
      <c r="G101" s="220"/>
      <c r="H101" s="220"/>
      <c r="I101" s="220"/>
      <c r="J101" s="220"/>
      <c r="K101" s="220"/>
      <c r="L101" s="220"/>
    </row>
    <row r="102" spans="1:13">
      <c r="A102" s="220"/>
      <c r="B102" s="222"/>
      <c r="C102" s="220"/>
      <c r="D102" s="221"/>
      <c r="E102" s="220"/>
      <c r="F102" s="220"/>
      <c r="G102" s="220"/>
      <c r="H102" s="220"/>
      <c r="I102" s="220"/>
      <c r="J102" s="220"/>
      <c r="K102" s="220"/>
      <c r="L102" s="220"/>
    </row>
    <row r="103" spans="1:13">
      <c r="A103" s="220"/>
      <c r="B103" s="222"/>
      <c r="C103" s="220"/>
      <c r="D103" s="221"/>
      <c r="E103" s="220"/>
      <c r="F103" s="220"/>
      <c r="G103" s="220"/>
      <c r="H103" s="220"/>
      <c r="I103" s="220"/>
      <c r="J103" s="220"/>
      <c r="K103" s="220"/>
      <c r="L103" s="220"/>
    </row>
    <row r="104" spans="1:13" s="218" customFormat="1">
      <c r="A104" s="220"/>
      <c r="B104" s="222"/>
      <c r="C104" s="220"/>
      <c r="D104" s="221"/>
      <c r="E104" s="220"/>
      <c r="F104" s="220"/>
      <c r="G104" s="220"/>
      <c r="H104" s="220"/>
      <c r="I104" s="220"/>
      <c r="J104" s="220"/>
      <c r="K104" s="220"/>
      <c r="L104" s="220"/>
      <c r="M104" s="217"/>
    </row>
    <row r="105" spans="1:13" s="218" customFormat="1">
      <c r="A105" s="220"/>
      <c r="B105" s="222"/>
      <c r="C105" s="220"/>
      <c r="D105" s="221"/>
      <c r="E105" s="220"/>
      <c r="F105" s="220"/>
      <c r="G105" s="220"/>
      <c r="H105" s="220"/>
      <c r="I105" s="220"/>
      <c r="J105" s="220"/>
      <c r="K105" s="220"/>
      <c r="L105" s="220"/>
      <c r="M105" s="217"/>
    </row>
    <row r="106" spans="1:13" s="218" customFormat="1">
      <c r="A106" s="220"/>
      <c r="B106" s="222"/>
      <c r="C106" s="220"/>
      <c r="D106" s="221"/>
      <c r="E106" s="220"/>
      <c r="F106" s="220"/>
      <c r="G106" s="220"/>
      <c r="H106" s="220"/>
      <c r="I106" s="220"/>
      <c r="J106" s="220"/>
      <c r="K106" s="220"/>
      <c r="L106" s="220"/>
      <c r="M106" s="217"/>
    </row>
    <row r="107" spans="1:13" s="218" customFormat="1">
      <c r="A107" s="220"/>
      <c r="B107" s="222"/>
      <c r="C107" s="220"/>
      <c r="D107" s="221"/>
      <c r="E107" s="220"/>
      <c r="F107" s="220"/>
      <c r="G107" s="220"/>
      <c r="H107" s="220"/>
      <c r="I107" s="220"/>
      <c r="J107" s="220"/>
      <c r="K107" s="220"/>
      <c r="L107" s="220"/>
      <c r="M107" s="217"/>
    </row>
    <row r="108" spans="1:13" s="218" customFormat="1">
      <c r="A108" s="220"/>
      <c r="B108" s="222"/>
      <c r="C108" s="220"/>
      <c r="D108" s="221"/>
      <c r="E108" s="220"/>
      <c r="F108" s="220"/>
      <c r="G108" s="220"/>
      <c r="H108" s="220"/>
      <c r="I108" s="220"/>
      <c r="J108" s="220"/>
      <c r="K108" s="220"/>
      <c r="L108" s="220"/>
      <c r="M108" s="217"/>
    </row>
    <row r="109" spans="1:13" s="218" customFormat="1">
      <c r="A109" s="220"/>
      <c r="B109" s="222"/>
      <c r="C109" s="220"/>
      <c r="D109" s="221"/>
      <c r="E109" s="220"/>
      <c r="F109" s="220"/>
      <c r="G109" s="220"/>
      <c r="H109" s="220"/>
      <c r="I109" s="220"/>
      <c r="J109" s="220"/>
      <c r="K109" s="220"/>
      <c r="L109" s="220"/>
      <c r="M109" s="217"/>
    </row>
    <row r="110" spans="1:13" s="218" customFormat="1">
      <c r="A110" s="220"/>
      <c r="B110" s="222"/>
      <c r="C110" s="220"/>
      <c r="D110" s="221"/>
      <c r="E110" s="220"/>
      <c r="F110" s="220"/>
      <c r="G110" s="220"/>
      <c r="H110" s="220"/>
      <c r="I110" s="220"/>
      <c r="J110" s="220"/>
      <c r="K110" s="220"/>
      <c r="L110" s="220"/>
      <c r="M110" s="217"/>
    </row>
    <row r="111" spans="1:13" s="218" customFormat="1">
      <c r="A111" s="220"/>
      <c r="B111" s="222"/>
      <c r="C111" s="220"/>
      <c r="D111" s="221"/>
      <c r="E111" s="220"/>
      <c r="F111" s="220"/>
      <c r="G111" s="220"/>
      <c r="H111" s="220"/>
      <c r="I111" s="220"/>
      <c r="J111" s="220"/>
      <c r="K111" s="220"/>
      <c r="L111" s="220"/>
      <c r="M111" s="217"/>
    </row>
    <row r="112" spans="1:13" s="218" customFormat="1">
      <c r="A112" s="220"/>
      <c r="B112" s="222"/>
      <c r="C112" s="220"/>
      <c r="D112" s="221"/>
      <c r="E112" s="220"/>
      <c r="F112" s="220"/>
      <c r="G112" s="220"/>
      <c r="H112" s="220"/>
      <c r="I112" s="220"/>
      <c r="J112" s="220"/>
      <c r="K112" s="220"/>
      <c r="L112" s="220"/>
      <c r="M112" s="217"/>
    </row>
    <row r="113" spans="1:13" s="218" customFormat="1">
      <c r="A113" s="220"/>
      <c r="B113" s="222"/>
      <c r="C113" s="220"/>
      <c r="D113" s="221"/>
      <c r="E113" s="220"/>
      <c r="F113" s="220"/>
      <c r="G113" s="220"/>
      <c r="H113" s="220"/>
      <c r="I113" s="220"/>
      <c r="J113" s="220"/>
      <c r="K113" s="220"/>
      <c r="L113" s="220"/>
      <c r="M113" s="217"/>
    </row>
    <row r="114" spans="1:13" s="218" customFormat="1">
      <c r="A114" s="220"/>
      <c r="B114" s="222"/>
      <c r="C114" s="220"/>
      <c r="D114" s="221"/>
      <c r="E114" s="220"/>
      <c r="F114" s="220"/>
      <c r="G114" s="220"/>
      <c r="H114" s="220"/>
      <c r="I114" s="220"/>
      <c r="J114" s="220"/>
      <c r="K114" s="220"/>
      <c r="L114" s="220"/>
      <c r="M114" s="217"/>
    </row>
    <row r="115" spans="1:13" s="218" customFormat="1">
      <c r="A115" s="220"/>
      <c r="B115" s="222"/>
      <c r="C115" s="220"/>
      <c r="D115" s="221"/>
      <c r="E115" s="220"/>
      <c r="F115" s="220"/>
      <c r="G115" s="220"/>
      <c r="H115" s="220"/>
      <c r="I115" s="220"/>
      <c r="J115" s="220"/>
      <c r="K115" s="220"/>
      <c r="L115" s="220"/>
      <c r="M115" s="217"/>
    </row>
    <row r="116" spans="1:13" s="218" customFormat="1">
      <c r="A116" s="220"/>
      <c r="B116" s="222"/>
      <c r="C116" s="220"/>
      <c r="D116" s="221"/>
      <c r="E116" s="220"/>
      <c r="F116" s="220"/>
      <c r="G116" s="220"/>
      <c r="H116" s="220"/>
      <c r="I116" s="220"/>
      <c r="J116" s="220"/>
      <c r="K116" s="220"/>
      <c r="L116" s="220"/>
      <c r="M116" s="217"/>
    </row>
    <row r="117" spans="1:13" s="218" customFormat="1">
      <c r="A117" s="220"/>
      <c r="B117" s="222"/>
      <c r="C117" s="220"/>
      <c r="D117" s="221"/>
      <c r="E117" s="220"/>
      <c r="F117" s="220"/>
      <c r="G117" s="220"/>
      <c r="H117" s="220"/>
      <c r="I117" s="220"/>
      <c r="J117" s="220"/>
      <c r="K117" s="220"/>
      <c r="L117" s="220"/>
      <c r="M117" s="217"/>
    </row>
    <row r="118" spans="1:13" s="218" customFormat="1">
      <c r="A118" s="220"/>
      <c r="B118" s="222"/>
      <c r="C118" s="220"/>
      <c r="D118" s="221"/>
      <c r="E118" s="220"/>
      <c r="F118" s="220"/>
      <c r="G118" s="220"/>
      <c r="H118" s="220"/>
      <c r="I118" s="220"/>
      <c r="J118" s="220"/>
      <c r="K118" s="220"/>
      <c r="L118" s="220"/>
      <c r="M118" s="217"/>
    </row>
    <row r="119" spans="1:13" s="218" customFormat="1">
      <c r="A119" s="220"/>
      <c r="B119" s="222"/>
      <c r="C119" s="220"/>
      <c r="D119" s="221"/>
      <c r="E119" s="220"/>
      <c r="F119" s="220"/>
      <c r="G119" s="220"/>
      <c r="H119" s="220"/>
      <c r="I119" s="220"/>
      <c r="J119" s="220"/>
      <c r="K119" s="220"/>
      <c r="L119" s="220"/>
      <c r="M119" s="217"/>
    </row>
    <row r="120" spans="1:13" s="218" customFormat="1">
      <c r="A120" s="220"/>
      <c r="B120" s="222"/>
      <c r="C120" s="220"/>
      <c r="D120" s="221"/>
      <c r="E120" s="220"/>
      <c r="F120" s="220"/>
      <c r="G120" s="220"/>
      <c r="H120" s="220"/>
      <c r="I120" s="220"/>
      <c r="J120" s="220"/>
      <c r="K120" s="220"/>
      <c r="L120" s="220"/>
      <c r="M120" s="217"/>
    </row>
    <row r="121" spans="1:13" s="218" customFormat="1">
      <c r="A121" s="220"/>
      <c r="B121" s="222"/>
      <c r="C121" s="220"/>
      <c r="D121" s="221"/>
      <c r="E121" s="220"/>
      <c r="F121" s="220"/>
      <c r="G121" s="220"/>
      <c r="H121" s="220"/>
      <c r="I121" s="220"/>
      <c r="J121" s="220"/>
      <c r="K121" s="220"/>
      <c r="L121" s="220"/>
      <c r="M121" s="217"/>
    </row>
    <row r="122" spans="1:13" s="218" customFormat="1">
      <c r="A122" s="220"/>
      <c r="B122" s="222"/>
      <c r="C122" s="220"/>
      <c r="D122" s="221"/>
      <c r="E122" s="220"/>
      <c r="F122" s="220"/>
      <c r="G122" s="220"/>
      <c r="H122" s="220"/>
      <c r="I122" s="220"/>
      <c r="J122" s="220"/>
      <c r="K122" s="220"/>
      <c r="L122" s="220"/>
      <c r="M122" s="217"/>
    </row>
    <row r="123" spans="1:13" s="218" customFormat="1">
      <c r="A123" s="220"/>
      <c r="B123" s="222"/>
      <c r="C123" s="220"/>
      <c r="D123" s="221"/>
      <c r="E123" s="220"/>
      <c r="F123" s="220"/>
      <c r="G123" s="220"/>
      <c r="H123" s="220"/>
      <c r="I123" s="220"/>
      <c r="J123" s="220"/>
      <c r="K123" s="220"/>
      <c r="L123" s="220"/>
      <c r="M123" s="217"/>
    </row>
    <row r="124" spans="1:13" s="218" customFormat="1">
      <c r="A124" s="220"/>
      <c r="B124" s="222"/>
      <c r="C124" s="220"/>
      <c r="D124" s="221"/>
      <c r="E124" s="220"/>
      <c r="F124" s="220"/>
      <c r="G124" s="220"/>
      <c r="H124" s="220"/>
      <c r="I124" s="220"/>
      <c r="J124" s="220"/>
      <c r="K124" s="220"/>
      <c r="L124" s="220"/>
      <c r="M124" s="217"/>
    </row>
    <row r="125" spans="1:13" s="218" customFormat="1">
      <c r="A125" s="220"/>
      <c r="B125" s="222"/>
      <c r="C125" s="220"/>
      <c r="D125" s="221"/>
      <c r="E125" s="220"/>
      <c r="F125" s="220"/>
      <c r="G125" s="220"/>
      <c r="H125" s="220"/>
      <c r="I125" s="220"/>
      <c r="J125" s="220"/>
      <c r="K125" s="220"/>
      <c r="L125" s="220"/>
      <c r="M125" s="217"/>
    </row>
    <row r="126" spans="1:13" s="218" customFormat="1">
      <c r="A126" s="220"/>
      <c r="B126" s="222"/>
      <c r="C126" s="220"/>
      <c r="D126" s="221"/>
      <c r="E126" s="220"/>
      <c r="F126" s="220"/>
      <c r="G126" s="220"/>
      <c r="H126" s="220"/>
      <c r="I126" s="220"/>
      <c r="J126" s="220"/>
      <c r="K126" s="220"/>
      <c r="L126" s="220"/>
      <c r="M126" s="217"/>
    </row>
    <row r="127" spans="1:13" s="218" customFormat="1">
      <c r="A127" s="220"/>
      <c r="B127" s="222"/>
      <c r="C127" s="220"/>
      <c r="D127" s="221"/>
      <c r="E127" s="220"/>
      <c r="F127" s="220"/>
      <c r="G127" s="220"/>
      <c r="H127" s="220"/>
      <c r="I127" s="220"/>
      <c r="J127" s="220"/>
      <c r="K127" s="220"/>
      <c r="L127" s="220"/>
      <c r="M127" s="217"/>
    </row>
    <row r="128" spans="1:13" s="218" customFormat="1">
      <c r="A128" s="220"/>
      <c r="B128" s="222"/>
      <c r="C128" s="220"/>
      <c r="D128" s="221"/>
      <c r="E128" s="220"/>
      <c r="F128" s="220"/>
      <c r="G128" s="220"/>
      <c r="H128" s="220"/>
      <c r="I128" s="220"/>
      <c r="J128" s="220"/>
      <c r="K128" s="220"/>
      <c r="L128" s="220"/>
      <c r="M128" s="217"/>
    </row>
    <row r="129" spans="1:13" s="218" customFormat="1">
      <c r="A129" s="220"/>
      <c r="B129" s="222"/>
      <c r="C129" s="220"/>
      <c r="D129" s="221"/>
      <c r="E129" s="220"/>
      <c r="F129" s="220"/>
      <c r="G129" s="220"/>
      <c r="H129" s="220"/>
      <c r="I129" s="220"/>
      <c r="J129" s="220"/>
      <c r="K129" s="220"/>
      <c r="L129" s="220"/>
      <c r="M129" s="217"/>
    </row>
    <row r="130" spans="1:13" s="218" customFormat="1">
      <c r="A130" s="220"/>
      <c r="B130" s="222"/>
      <c r="C130" s="220"/>
      <c r="D130" s="221"/>
      <c r="E130" s="220"/>
      <c r="F130" s="220"/>
      <c r="G130" s="220"/>
      <c r="H130" s="220"/>
      <c r="I130" s="220"/>
      <c r="J130" s="220"/>
      <c r="K130" s="220"/>
      <c r="L130" s="220"/>
      <c r="M130" s="217"/>
    </row>
    <row r="131" spans="1:13" s="218" customFormat="1">
      <c r="A131" s="220"/>
      <c r="B131" s="222"/>
      <c r="C131" s="220"/>
      <c r="D131" s="221"/>
      <c r="E131" s="220"/>
      <c r="F131" s="220"/>
      <c r="G131" s="220"/>
      <c r="H131" s="220"/>
      <c r="I131" s="220"/>
      <c r="J131" s="220"/>
      <c r="K131" s="220"/>
      <c r="L131" s="220"/>
      <c r="M131" s="217"/>
    </row>
    <row r="132" spans="1:13" s="218" customFormat="1">
      <c r="A132" s="220"/>
      <c r="B132" s="222"/>
      <c r="C132" s="220"/>
      <c r="D132" s="221"/>
      <c r="E132" s="220"/>
      <c r="F132" s="220"/>
      <c r="G132" s="220"/>
      <c r="H132" s="220"/>
      <c r="I132" s="220"/>
      <c r="J132" s="220"/>
      <c r="K132" s="220"/>
      <c r="L132" s="220"/>
      <c r="M132" s="217"/>
    </row>
    <row r="133" spans="1:13" s="218" customFormat="1">
      <c r="A133" s="220"/>
      <c r="B133" s="222"/>
      <c r="C133" s="220"/>
      <c r="D133" s="221"/>
      <c r="E133" s="220"/>
      <c r="F133" s="220"/>
      <c r="G133" s="220"/>
      <c r="H133" s="220"/>
      <c r="I133" s="220"/>
      <c r="J133" s="220"/>
      <c r="K133" s="220"/>
      <c r="L133" s="220"/>
      <c r="M133" s="217"/>
    </row>
    <row r="134" spans="1:13" s="218" customFormat="1">
      <c r="A134" s="220"/>
      <c r="B134" s="222"/>
      <c r="C134" s="220"/>
      <c r="D134" s="221"/>
      <c r="E134" s="220"/>
      <c r="F134" s="220"/>
      <c r="G134" s="220"/>
      <c r="H134" s="220"/>
      <c r="I134" s="220"/>
      <c r="J134" s="220"/>
      <c r="K134" s="220"/>
      <c r="L134" s="220"/>
      <c r="M134" s="217"/>
    </row>
    <row r="135" spans="1:13" s="218" customFormat="1">
      <c r="A135" s="220"/>
      <c r="B135" s="222"/>
      <c r="C135" s="220"/>
      <c r="D135" s="221"/>
      <c r="E135" s="220"/>
      <c r="F135" s="220"/>
      <c r="G135" s="220"/>
      <c r="H135" s="220"/>
      <c r="I135" s="220"/>
      <c r="J135" s="220"/>
      <c r="K135" s="220"/>
      <c r="L135" s="220"/>
      <c r="M135" s="217"/>
    </row>
    <row r="136" spans="1:13" s="218" customFormat="1">
      <c r="A136" s="220"/>
      <c r="B136" s="222"/>
      <c r="C136" s="220"/>
      <c r="D136" s="221"/>
      <c r="E136" s="220"/>
      <c r="F136" s="220"/>
      <c r="G136" s="220"/>
      <c r="H136" s="220"/>
      <c r="I136" s="220"/>
      <c r="J136" s="220"/>
      <c r="K136" s="220"/>
      <c r="L136" s="220"/>
      <c r="M136" s="217"/>
    </row>
    <row r="137" spans="1:13" s="218" customFormat="1">
      <c r="A137" s="220"/>
      <c r="B137" s="222"/>
      <c r="C137" s="220"/>
      <c r="D137" s="221"/>
      <c r="E137" s="220"/>
      <c r="F137" s="220"/>
      <c r="G137" s="220"/>
      <c r="H137" s="220"/>
      <c r="I137" s="220"/>
      <c r="J137" s="220"/>
      <c r="K137" s="220"/>
      <c r="L137" s="220"/>
      <c r="M137" s="217"/>
    </row>
    <row r="138" spans="1:13" s="218" customFormat="1">
      <c r="A138" s="220"/>
      <c r="B138" s="222"/>
      <c r="C138" s="220"/>
      <c r="D138" s="221"/>
      <c r="E138" s="220"/>
      <c r="F138" s="220"/>
      <c r="G138" s="220"/>
      <c r="H138" s="220"/>
      <c r="I138" s="220"/>
      <c r="J138" s="220"/>
      <c r="K138" s="220"/>
      <c r="L138" s="220"/>
      <c r="M138" s="217"/>
    </row>
    <row r="139" spans="1:13" s="218" customFormat="1">
      <c r="A139" s="220"/>
      <c r="B139" s="222"/>
      <c r="C139" s="220"/>
      <c r="D139" s="221"/>
      <c r="E139" s="220"/>
      <c r="F139" s="220"/>
      <c r="G139" s="220"/>
      <c r="H139" s="220"/>
      <c r="I139" s="220"/>
      <c r="J139" s="220"/>
      <c r="K139" s="220"/>
      <c r="L139" s="220"/>
      <c r="M139" s="217"/>
    </row>
    <row r="140" spans="1:13" s="218" customFormat="1">
      <c r="A140" s="220"/>
      <c r="B140" s="222"/>
      <c r="C140" s="220"/>
      <c r="D140" s="221"/>
      <c r="E140" s="220"/>
      <c r="F140" s="220"/>
      <c r="G140" s="220"/>
      <c r="H140" s="220"/>
      <c r="I140" s="220"/>
      <c r="J140" s="220"/>
      <c r="K140" s="220"/>
      <c r="L140" s="220"/>
      <c r="M140" s="217"/>
    </row>
    <row r="141" spans="1:13" s="218" customFormat="1">
      <c r="A141" s="220"/>
      <c r="B141" s="222"/>
      <c r="C141" s="220"/>
      <c r="D141" s="221"/>
      <c r="E141" s="220"/>
      <c r="F141" s="220"/>
      <c r="G141" s="221"/>
      <c r="H141" s="221"/>
      <c r="I141" s="221"/>
      <c r="J141" s="220"/>
      <c r="K141" s="220"/>
      <c r="L141" s="220"/>
      <c r="M141" s="217"/>
    </row>
    <row r="142" spans="1:13" s="218" customFormat="1">
      <c r="A142" s="220"/>
      <c r="B142" s="222"/>
      <c r="C142" s="220"/>
      <c r="D142" s="221"/>
      <c r="E142" s="220"/>
      <c r="F142" s="220"/>
      <c r="G142" s="220"/>
      <c r="H142" s="220"/>
      <c r="I142" s="220"/>
      <c r="J142" s="220"/>
      <c r="K142" s="220"/>
      <c r="L142" s="220"/>
      <c r="M142" s="217"/>
    </row>
    <row r="143" spans="1:13" s="218" customFormat="1">
      <c r="A143" s="220"/>
      <c r="B143" s="222"/>
      <c r="C143" s="220"/>
      <c r="D143" s="221"/>
      <c r="E143" s="220"/>
      <c r="F143" s="220"/>
      <c r="G143" s="220"/>
      <c r="H143" s="220"/>
      <c r="I143" s="220"/>
      <c r="J143" s="220"/>
      <c r="K143" s="220"/>
      <c r="L143" s="220"/>
      <c r="M143" s="217"/>
    </row>
    <row r="144" spans="1:13" s="218" customFormat="1">
      <c r="A144" s="220"/>
      <c r="B144" s="222"/>
      <c r="C144" s="220"/>
      <c r="D144" s="221"/>
      <c r="E144" s="220"/>
      <c r="F144" s="220"/>
      <c r="G144" s="220"/>
      <c r="H144" s="220"/>
      <c r="I144" s="220"/>
      <c r="J144" s="220"/>
      <c r="K144" s="220"/>
      <c r="L144" s="220"/>
      <c r="M144" s="217"/>
    </row>
    <row r="145" spans="1:13" s="218" customFormat="1">
      <c r="A145" s="220"/>
      <c r="B145" s="222"/>
      <c r="C145" s="220"/>
      <c r="D145" s="221"/>
      <c r="E145" s="220"/>
      <c r="F145" s="220"/>
      <c r="G145" s="220"/>
      <c r="H145" s="220"/>
      <c r="I145" s="220"/>
      <c r="J145" s="220"/>
      <c r="K145" s="220"/>
      <c r="L145" s="220"/>
      <c r="M145" s="217"/>
    </row>
    <row r="146" spans="1:13" s="218" customFormat="1">
      <c r="A146" s="220"/>
      <c r="B146" s="222"/>
      <c r="C146" s="220"/>
      <c r="D146" s="221"/>
      <c r="E146" s="220"/>
      <c r="F146" s="220"/>
      <c r="G146" s="220"/>
      <c r="H146" s="220"/>
      <c r="I146" s="220"/>
      <c r="J146" s="220"/>
      <c r="K146" s="220"/>
      <c r="L146" s="220"/>
      <c r="M146" s="217"/>
    </row>
    <row r="147" spans="1:13" s="218" customFormat="1">
      <c r="A147" s="220"/>
      <c r="B147" s="222"/>
      <c r="C147" s="220"/>
      <c r="D147" s="221"/>
      <c r="E147" s="220"/>
      <c r="F147" s="220"/>
      <c r="G147" s="220"/>
      <c r="H147" s="220"/>
      <c r="I147" s="220"/>
      <c r="J147" s="220"/>
      <c r="K147" s="220"/>
      <c r="L147" s="220"/>
      <c r="M147" s="217"/>
    </row>
    <row r="148" spans="1:13" s="218" customFormat="1">
      <c r="A148" s="220"/>
      <c r="B148" s="222"/>
      <c r="C148" s="220"/>
      <c r="D148" s="221"/>
      <c r="E148" s="220"/>
      <c r="F148" s="220"/>
      <c r="G148" s="220"/>
      <c r="H148" s="220"/>
      <c r="I148" s="220"/>
      <c r="J148" s="220"/>
      <c r="K148" s="220"/>
      <c r="L148" s="220"/>
      <c r="M148" s="217"/>
    </row>
    <row r="149" spans="1:13" s="218" customFormat="1">
      <c r="A149" s="220"/>
      <c r="B149" s="222"/>
      <c r="C149" s="220"/>
      <c r="D149" s="221"/>
      <c r="E149" s="220"/>
      <c r="F149" s="220"/>
      <c r="G149" s="220"/>
      <c r="H149" s="220"/>
      <c r="I149" s="220"/>
      <c r="J149" s="220"/>
      <c r="K149" s="220"/>
      <c r="L149" s="220"/>
      <c r="M149" s="217"/>
    </row>
    <row r="150" spans="1:13" s="218" customFormat="1">
      <c r="A150" s="220"/>
      <c r="B150" s="222"/>
      <c r="C150" s="220"/>
      <c r="D150" s="221"/>
      <c r="E150" s="220"/>
      <c r="F150" s="220"/>
      <c r="G150" s="220"/>
      <c r="H150" s="220"/>
      <c r="I150" s="220"/>
      <c r="J150" s="220"/>
      <c r="K150" s="220"/>
      <c r="L150" s="220"/>
      <c r="M150" s="217"/>
    </row>
    <row r="151" spans="1:13" s="218" customFormat="1">
      <c r="A151" s="220"/>
      <c r="B151" s="222"/>
      <c r="C151" s="220"/>
      <c r="D151" s="221"/>
      <c r="E151" s="220"/>
      <c r="F151" s="220"/>
      <c r="G151" s="220"/>
      <c r="H151" s="220"/>
      <c r="I151" s="220"/>
      <c r="J151" s="220"/>
      <c r="K151" s="220"/>
      <c r="L151" s="220"/>
      <c r="M151" s="217"/>
    </row>
    <row r="152" spans="1:13" s="218" customFormat="1">
      <c r="A152" s="220"/>
      <c r="B152" s="222"/>
      <c r="C152" s="220"/>
      <c r="D152" s="221"/>
      <c r="E152" s="220"/>
      <c r="F152" s="220"/>
      <c r="G152" s="220"/>
      <c r="H152" s="220"/>
      <c r="I152" s="220"/>
      <c r="J152" s="220"/>
      <c r="K152" s="220"/>
      <c r="L152" s="220"/>
      <c r="M152" s="217"/>
    </row>
    <row r="153" spans="1:13" s="218" customFormat="1">
      <c r="A153" s="220"/>
      <c r="B153" s="222"/>
      <c r="C153" s="220"/>
      <c r="D153" s="221"/>
      <c r="E153" s="220"/>
      <c r="F153" s="220"/>
      <c r="G153" s="220"/>
      <c r="H153" s="220"/>
      <c r="I153" s="220"/>
      <c r="J153" s="220"/>
      <c r="K153" s="220"/>
      <c r="L153" s="220"/>
      <c r="M153" s="217"/>
    </row>
    <row r="154" spans="1:13" s="218" customFormat="1">
      <c r="A154" s="220"/>
      <c r="B154" s="222"/>
      <c r="C154" s="220"/>
      <c r="D154" s="221"/>
      <c r="E154" s="220"/>
      <c r="F154" s="220"/>
      <c r="G154" s="220"/>
      <c r="H154" s="220"/>
      <c r="I154" s="220"/>
      <c r="J154" s="220"/>
      <c r="K154" s="220"/>
      <c r="L154" s="220"/>
      <c r="M154" s="217"/>
    </row>
    <row r="155" spans="1:13" s="218" customFormat="1">
      <c r="A155" s="220"/>
      <c r="B155" s="222"/>
      <c r="C155" s="220"/>
      <c r="D155" s="221"/>
      <c r="E155" s="220"/>
      <c r="F155" s="220"/>
      <c r="G155" s="220"/>
      <c r="H155" s="220"/>
      <c r="I155" s="220"/>
      <c r="J155" s="220"/>
      <c r="K155" s="220"/>
      <c r="L155" s="220"/>
      <c r="M155" s="217"/>
    </row>
    <row r="156" spans="1:13" s="218" customFormat="1">
      <c r="A156" s="220"/>
      <c r="B156" s="222"/>
      <c r="C156" s="220"/>
      <c r="D156" s="221"/>
      <c r="E156" s="220"/>
      <c r="F156" s="220"/>
      <c r="G156" s="220"/>
      <c r="H156" s="220"/>
      <c r="I156" s="220"/>
      <c r="J156" s="220"/>
      <c r="K156" s="220"/>
      <c r="L156" s="220"/>
      <c r="M156" s="217"/>
    </row>
    <row r="157" spans="1:13" s="218" customFormat="1">
      <c r="A157" s="220"/>
      <c r="B157" s="222"/>
      <c r="C157" s="220"/>
      <c r="D157" s="221"/>
      <c r="E157" s="220"/>
      <c r="F157" s="220"/>
      <c r="G157" s="220"/>
      <c r="H157" s="220"/>
      <c r="I157" s="220"/>
      <c r="J157" s="220"/>
      <c r="K157" s="220"/>
      <c r="L157" s="220"/>
      <c r="M157" s="217"/>
    </row>
    <row r="158" spans="1:13" s="218" customFormat="1">
      <c r="A158" s="220"/>
      <c r="B158" s="222"/>
      <c r="C158" s="220"/>
      <c r="D158" s="221"/>
      <c r="E158" s="220"/>
      <c r="F158" s="220"/>
      <c r="G158" s="220"/>
      <c r="H158" s="220"/>
      <c r="I158" s="220"/>
      <c r="J158" s="220"/>
      <c r="K158" s="220"/>
      <c r="L158" s="220"/>
      <c r="M158" s="217"/>
    </row>
    <row r="159" spans="1:13" s="218" customFormat="1">
      <c r="A159" s="220"/>
      <c r="B159" s="222"/>
      <c r="C159" s="220"/>
      <c r="D159" s="221"/>
      <c r="E159" s="220"/>
      <c r="F159" s="220"/>
      <c r="G159" s="220"/>
      <c r="H159" s="220"/>
      <c r="I159" s="220"/>
      <c r="J159" s="220"/>
      <c r="K159" s="220"/>
      <c r="L159" s="220"/>
      <c r="M159" s="217"/>
    </row>
    <row r="160" spans="1:13" s="218" customFormat="1">
      <c r="A160" s="220"/>
      <c r="B160" s="222"/>
      <c r="C160" s="220"/>
      <c r="D160" s="221"/>
      <c r="E160" s="220"/>
      <c r="F160" s="220"/>
      <c r="G160" s="220"/>
      <c r="H160" s="220"/>
      <c r="I160" s="220"/>
      <c r="J160" s="220"/>
      <c r="K160" s="220"/>
      <c r="L160" s="220"/>
      <c r="M160" s="217"/>
    </row>
    <row r="161" spans="1:14" s="218" customFormat="1">
      <c r="A161" s="220"/>
      <c r="B161" s="222"/>
      <c r="C161" s="220"/>
      <c r="D161" s="221"/>
      <c r="E161" s="220"/>
      <c r="F161" s="220"/>
      <c r="G161" s="220"/>
      <c r="H161" s="220"/>
      <c r="I161" s="220"/>
      <c r="J161" s="220"/>
      <c r="K161" s="220"/>
      <c r="L161" s="220"/>
      <c r="M161" s="217"/>
    </row>
    <row r="162" spans="1:14" s="218" customFormat="1">
      <c r="A162" s="220"/>
      <c r="B162" s="222"/>
      <c r="C162" s="220"/>
      <c r="D162" s="221"/>
      <c r="E162" s="220"/>
      <c r="F162" s="220"/>
      <c r="G162" s="220"/>
      <c r="H162" s="220"/>
      <c r="I162" s="220"/>
      <c r="J162" s="220"/>
      <c r="K162" s="220"/>
      <c r="L162" s="220"/>
      <c r="M162" s="217"/>
    </row>
    <row r="163" spans="1:14" s="218" customFormat="1">
      <c r="A163" s="220"/>
      <c r="B163" s="222"/>
      <c r="C163" s="220"/>
      <c r="D163" s="221"/>
      <c r="E163" s="220"/>
      <c r="F163" s="220"/>
      <c r="G163" s="220"/>
      <c r="H163" s="220"/>
      <c r="I163" s="220"/>
      <c r="J163" s="220"/>
      <c r="K163" s="220"/>
      <c r="L163" s="220"/>
      <c r="M163" s="217"/>
    </row>
    <row r="164" spans="1:14" s="218" customFormat="1">
      <c r="A164" s="220"/>
      <c r="B164" s="222"/>
      <c r="C164" s="220"/>
      <c r="D164" s="221"/>
      <c r="E164" s="220"/>
      <c r="F164" s="220"/>
      <c r="G164" s="220"/>
      <c r="H164" s="220"/>
      <c r="I164" s="220"/>
      <c r="J164" s="220"/>
      <c r="K164" s="220"/>
      <c r="L164" s="220"/>
      <c r="M164" s="217"/>
    </row>
    <row r="165" spans="1:14" s="218" customFormat="1">
      <c r="A165" s="220"/>
      <c r="B165" s="222"/>
      <c r="C165" s="220"/>
      <c r="D165" s="221"/>
      <c r="E165" s="220"/>
      <c r="F165" s="220"/>
      <c r="G165" s="220"/>
      <c r="H165" s="220"/>
      <c r="I165" s="220"/>
      <c r="J165" s="220"/>
      <c r="K165" s="220"/>
      <c r="L165" s="220"/>
      <c r="M165" s="217"/>
    </row>
    <row r="166" spans="1:14" s="218" customFormat="1">
      <c r="A166" s="220"/>
      <c r="B166" s="222"/>
      <c r="C166" s="220"/>
      <c r="D166" s="221"/>
      <c r="E166" s="220"/>
      <c r="F166" s="220"/>
      <c r="G166" s="220"/>
      <c r="H166" s="220"/>
      <c r="I166" s="220"/>
      <c r="J166" s="220"/>
      <c r="K166" s="220"/>
      <c r="L166" s="220"/>
      <c r="M166" s="217"/>
    </row>
    <row r="167" spans="1:14" s="218" customFormat="1">
      <c r="A167" s="220"/>
      <c r="B167" s="222"/>
      <c r="C167" s="220"/>
      <c r="D167" s="221"/>
      <c r="E167" s="220"/>
      <c r="F167" s="220"/>
      <c r="G167" s="220"/>
      <c r="H167" s="220"/>
      <c r="I167" s="220"/>
      <c r="J167" s="220"/>
      <c r="K167" s="220"/>
      <c r="L167" s="220"/>
      <c r="M167" s="217"/>
    </row>
    <row r="168" spans="1:14" s="218" customFormat="1">
      <c r="A168" s="220"/>
      <c r="B168" s="222"/>
      <c r="C168" s="220"/>
      <c r="D168" s="221"/>
      <c r="E168" s="220"/>
      <c r="F168" s="220"/>
      <c r="G168" s="220"/>
      <c r="H168" s="220"/>
      <c r="I168" s="220"/>
      <c r="J168" s="220"/>
      <c r="K168" s="220"/>
      <c r="L168" s="220"/>
      <c r="M168" s="217"/>
    </row>
    <row r="169" spans="1:14" s="218" customFormat="1">
      <c r="A169" s="220"/>
      <c r="B169" s="222"/>
      <c r="C169" s="220"/>
      <c r="D169" s="221"/>
      <c r="E169" s="220"/>
      <c r="F169" s="220"/>
      <c r="G169" s="220"/>
      <c r="H169" s="220"/>
      <c r="I169" s="220"/>
      <c r="J169" s="220"/>
      <c r="K169" s="220"/>
      <c r="L169" s="220"/>
      <c r="M169" s="217"/>
    </row>
    <row r="170" spans="1:14" s="218" customFormat="1">
      <c r="A170" s="220"/>
      <c r="B170" s="222"/>
      <c r="C170" s="220"/>
      <c r="D170" s="221"/>
      <c r="E170" s="220"/>
      <c r="F170" s="220"/>
      <c r="G170" s="220"/>
      <c r="H170" s="220"/>
      <c r="I170" s="220"/>
      <c r="J170" s="220"/>
      <c r="K170" s="220"/>
      <c r="L170" s="220"/>
      <c r="M170" s="217"/>
    </row>
    <row r="171" spans="1:14" s="218" customFormat="1">
      <c r="A171" s="220"/>
      <c r="B171" s="222"/>
      <c r="C171" s="220"/>
      <c r="D171" s="221"/>
      <c r="E171" s="220"/>
      <c r="F171" s="220"/>
      <c r="G171" s="220"/>
      <c r="H171" s="220"/>
      <c r="I171" s="220"/>
      <c r="J171" s="220"/>
      <c r="K171" s="220"/>
      <c r="L171" s="220"/>
      <c r="M171" s="217"/>
    </row>
    <row r="172" spans="1:14" s="223" customFormat="1">
      <c r="A172" s="220"/>
      <c r="B172" s="222"/>
      <c r="C172" s="220"/>
      <c r="D172" s="221"/>
      <c r="E172" s="220"/>
      <c r="F172" s="220"/>
      <c r="G172" s="220"/>
      <c r="H172" s="220"/>
      <c r="I172" s="220"/>
      <c r="J172" s="220"/>
      <c r="K172" s="220"/>
      <c r="L172" s="220"/>
      <c r="M172" s="217"/>
      <c r="N172" s="218"/>
    </row>
    <row r="173" spans="1:14" s="218" customFormat="1">
      <c r="A173" s="220"/>
      <c r="B173" s="222"/>
      <c r="C173" s="220"/>
      <c r="D173" s="221"/>
      <c r="E173" s="220"/>
      <c r="F173" s="220"/>
      <c r="G173" s="220"/>
      <c r="H173" s="220"/>
      <c r="I173" s="220"/>
      <c r="J173" s="220"/>
      <c r="K173" s="220"/>
      <c r="L173" s="220"/>
      <c r="M173" s="217"/>
    </row>
    <row r="174" spans="1:14" s="218" customFormat="1">
      <c r="A174" s="220"/>
      <c r="B174" s="222"/>
      <c r="C174" s="220"/>
      <c r="D174" s="221"/>
      <c r="E174" s="220"/>
      <c r="F174" s="220"/>
      <c r="G174" s="220"/>
      <c r="H174" s="220"/>
      <c r="I174" s="220"/>
      <c r="J174" s="220"/>
      <c r="K174" s="220"/>
      <c r="L174" s="220"/>
      <c r="M174" s="217"/>
    </row>
    <row r="175" spans="1:14" s="218" customFormat="1">
      <c r="A175" s="220"/>
      <c r="B175" s="222"/>
      <c r="C175" s="220"/>
      <c r="D175" s="221"/>
      <c r="E175" s="220"/>
      <c r="F175" s="220"/>
      <c r="G175" s="220"/>
      <c r="H175" s="220"/>
      <c r="I175" s="220"/>
      <c r="J175" s="220"/>
      <c r="K175" s="220"/>
      <c r="L175" s="220"/>
      <c r="M175" s="217"/>
    </row>
    <row r="176" spans="1:14" s="218" customFormat="1">
      <c r="A176" s="220"/>
      <c r="B176" s="222"/>
      <c r="C176" s="220"/>
      <c r="D176" s="221"/>
      <c r="E176" s="220"/>
      <c r="F176" s="220"/>
      <c r="G176" s="220"/>
      <c r="H176" s="220"/>
      <c r="I176" s="220"/>
      <c r="J176" s="220"/>
      <c r="K176" s="220"/>
      <c r="L176" s="220"/>
      <c r="M176" s="217"/>
    </row>
    <row r="177" spans="1:13" s="218" customFormat="1">
      <c r="A177" s="220"/>
      <c r="B177" s="222"/>
      <c r="C177" s="220"/>
      <c r="D177" s="221"/>
      <c r="E177" s="220"/>
      <c r="F177" s="220"/>
      <c r="G177" s="220"/>
      <c r="H177" s="220"/>
      <c r="I177" s="220"/>
      <c r="J177" s="220"/>
      <c r="K177" s="220"/>
      <c r="L177" s="220"/>
      <c r="M177" s="217"/>
    </row>
    <row r="178" spans="1:13" s="218" customFormat="1">
      <c r="A178" s="220"/>
      <c r="B178" s="222"/>
      <c r="C178" s="220"/>
      <c r="D178" s="221"/>
      <c r="E178" s="220"/>
      <c r="F178" s="220"/>
      <c r="G178" s="220"/>
      <c r="H178" s="220"/>
      <c r="I178" s="220"/>
      <c r="J178" s="220"/>
      <c r="K178" s="220"/>
      <c r="L178" s="220"/>
      <c r="M178" s="217"/>
    </row>
    <row r="179" spans="1:13" s="218" customFormat="1">
      <c r="A179" s="220"/>
      <c r="B179" s="222"/>
      <c r="C179" s="220"/>
      <c r="D179" s="221"/>
      <c r="E179" s="220"/>
      <c r="F179" s="220"/>
      <c r="G179" s="220"/>
      <c r="H179" s="220"/>
      <c r="I179" s="220"/>
      <c r="J179" s="220"/>
      <c r="K179" s="220"/>
      <c r="L179" s="220"/>
      <c r="M179" s="217"/>
    </row>
    <row r="180" spans="1:13" s="218" customFormat="1">
      <c r="A180" s="220"/>
      <c r="B180" s="222"/>
      <c r="C180" s="220"/>
      <c r="D180" s="221"/>
      <c r="E180" s="220"/>
      <c r="F180" s="220"/>
      <c r="G180" s="220"/>
      <c r="H180" s="220"/>
      <c r="I180" s="220"/>
      <c r="J180" s="220"/>
      <c r="K180" s="220"/>
      <c r="L180" s="220"/>
      <c r="M180" s="217"/>
    </row>
    <row r="181" spans="1:13" s="218" customFormat="1">
      <c r="A181" s="220"/>
      <c r="B181" s="222"/>
      <c r="C181" s="220"/>
      <c r="D181" s="221"/>
      <c r="E181" s="220"/>
      <c r="F181" s="220"/>
      <c r="G181" s="220"/>
      <c r="H181" s="220"/>
      <c r="I181" s="220"/>
      <c r="J181" s="220"/>
      <c r="K181" s="220"/>
      <c r="L181" s="220"/>
      <c r="M181" s="217"/>
    </row>
    <row r="182" spans="1:13" s="218" customFormat="1">
      <c r="A182" s="220"/>
      <c r="B182" s="222"/>
      <c r="C182" s="220"/>
      <c r="D182" s="221"/>
      <c r="E182" s="220"/>
      <c r="F182" s="220"/>
      <c r="G182" s="220"/>
      <c r="H182" s="220"/>
      <c r="I182" s="220"/>
      <c r="J182" s="220"/>
      <c r="K182" s="220"/>
      <c r="L182" s="220"/>
      <c r="M182" s="217"/>
    </row>
    <row r="183" spans="1:13" s="218" customFormat="1">
      <c r="A183" s="220"/>
      <c r="B183" s="222"/>
      <c r="C183" s="220"/>
      <c r="D183" s="221"/>
      <c r="E183" s="220"/>
      <c r="F183" s="220"/>
      <c r="G183" s="220"/>
      <c r="H183" s="220"/>
      <c r="I183" s="220"/>
      <c r="J183" s="220"/>
      <c r="K183" s="220"/>
      <c r="L183" s="220"/>
      <c r="M183" s="217"/>
    </row>
    <row r="184" spans="1:13" s="218" customFormat="1">
      <c r="A184" s="220"/>
      <c r="B184" s="222"/>
      <c r="C184" s="220"/>
      <c r="D184" s="221"/>
      <c r="E184" s="220"/>
      <c r="F184" s="220"/>
      <c r="G184" s="220"/>
      <c r="H184" s="220"/>
      <c r="I184" s="220"/>
      <c r="J184" s="220"/>
      <c r="K184" s="220"/>
      <c r="L184" s="220"/>
      <c r="M184" s="217"/>
    </row>
    <row r="185" spans="1:13" s="218" customFormat="1">
      <c r="A185" s="220"/>
      <c r="B185" s="222"/>
      <c r="C185" s="220"/>
      <c r="D185" s="221"/>
      <c r="E185" s="220"/>
      <c r="F185" s="220"/>
      <c r="G185" s="220"/>
      <c r="H185" s="220"/>
      <c r="I185" s="220"/>
      <c r="J185" s="220"/>
      <c r="K185" s="220"/>
      <c r="L185" s="220"/>
      <c r="M185" s="217"/>
    </row>
    <row r="186" spans="1:13" s="218" customFormat="1">
      <c r="A186" s="220"/>
      <c r="B186" s="222"/>
      <c r="C186" s="220"/>
      <c r="D186" s="221"/>
      <c r="E186" s="220"/>
      <c r="F186" s="220"/>
      <c r="G186" s="220"/>
      <c r="H186" s="220"/>
      <c r="I186" s="220"/>
      <c r="J186" s="220"/>
      <c r="K186" s="220"/>
      <c r="L186" s="220"/>
      <c r="M186" s="217"/>
    </row>
    <row r="187" spans="1:13" s="218" customFormat="1">
      <c r="A187" s="220"/>
      <c r="B187" s="222"/>
      <c r="C187" s="220"/>
      <c r="D187" s="221"/>
      <c r="E187" s="220"/>
      <c r="F187" s="220"/>
      <c r="G187" s="220"/>
      <c r="H187" s="220"/>
      <c r="I187" s="220"/>
      <c r="J187" s="220"/>
      <c r="K187" s="220"/>
      <c r="L187" s="220"/>
      <c r="M187" s="217"/>
    </row>
    <row r="188" spans="1:13" s="218" customFormat="1">
      <c r="A188" s="220"/>
      <c r="B188" s="222"/>
      <c r="C188" s="220"/>
      <c r="D188" s="221"/>
      <c r="E188" s="220"/>
      <c r="F188" s="220"/>
      <c r="G188" s="220"/>
      <c r="H188" s="220"/>
      <c r="I188" s="220"/>
      <c r="J188" s="220"/>
      <c r="K188" s="220"/>
      <c r="L188" s="220"/>
      <c r="M188" s="217"/>
    </row>
    <row r="189" spans="1:13" s="218" customFormat="1">
      <c r="A189" s="220"/>
      <c r="B189" s="222"/>
      <c r="C189" s="220"/>
      <c r="D189" s="221"/>
      <c r="E189" s="220"/>
      <c r="F189" s="220"/>
      <c r="G189" s="220"/>
      <c r="H189" s="220"/>
      <c r="I189" s="220"/>
      <c r="J189" s="220"/>
      <c r="K189" s="220"/>
      <c r="L189" s="220"/>
      <c r="M189" s="217"/>
    </row>
    <row r="190" spans="1:13" s="218" customFormat="1">
      <c r="A190" s="220"/>
      <c r="B190" s="222"/>
      <c r="C190" s="220"/>
      <c r="D190" s="221"/>
      <c r="E190" s="220"/>
      <c r="F190" s="220"/>
      <c r="G190" s="220"/>
      <c r="H190" s="220"/>
      <c r="I190" s="220"/>
      <c r="J190" s="220"/>
      <c r="K190" s="220"/>
      <c r="L190" s="220"/>
      <c r="M190" s="217"/>
    </row>
    <row r="191" spans="1:13" s="218" customFormat="1">
      <c r="A191" s="220"/>
      <c r="B191" s="222"/>
      <c r="C191" s="220"/>
      <c r="D191" s="221"/>
      <c r="E191" s="220"/>
      <c r="F191" s="220"/>
      <c r="G191" s="220"/>
      <c r="H191" s="220"/>
      <c r="I191" s="220"/>
      <c r="J191" s="220"/>
      <c r="K191" s="220"/>
      <c r="L191" s="220"/>
      <c r="M191" s="217"/>
    </row>
    <row r="192" spans="1:13" s="218" customFormat="1">
      <c r="A192" s="220"/>
      <c r="B192" s="222"/>
      <c r="C192" s="220"/>
      <c r="D192" s="221"/>
      <c r="E192" s="220"/>
      <c r="F192" s="220"/>
      <c r="G192" s="220"/>
      <c r="H192" s="220"/>
      <c r="I192" s="220"/>
      <c r="J192" s="220"/>
      <c r="K192" s="220"/>
      <c r="L192" s="220"/>
      <c r="M192" s="217"/>
    </row>
    <row r="193" spans="1:13" s="218" customFormat="1">
      <c r="A193" s="220"/>
      <c r="B193" s="222"/>
      <c r="C193" s="220"/>
      <c r="D193" s="221"/>
      <c r="E193" s="220"/>
      <c r="F193" s="220"/>
      <c r="G193" s="220"/>
      <c r="H193" s="220"/>
      <c r="I193" s="220"/>
      <c r="J193" s="220"/>
      <c r="K193" s="220"/>
      <c r="L193" s="220"/>
      <c r="M193" s="217"/>
    </row>
    <row r="194" spans="1:13" s="218" customFormat="1">
      <c r="A194" s="220"/>
      <c r="B194" s="222"/>
      <c r="C194" s="220"/>
      <c r="D194" s="221"/>
      <c r="E194" s="220"/>
      <c r="F194" s="220"/>
      <c r="G194" s="220"/>
      <c r="H194" s="220"/>
      <c r="I194" s="220"/>
      <c r="J194" s="220"/>
      <c r="K194" s="220"/>
      <c r="L194" s="220"/>
      <c r="M194" s="217"/>
    </row>
    <row r="195" spans="1:13" s="218" customFormat="1">
      <c r="A195" s="220"/>
      <c r="B195" s="222"/>
      <c r="C195" s="220"/>
      <c r="D195" s="221"/>
      <c r="E195" s="220"/>
      <c r="F195" s="220"/>
      <c r="G195" s="220"/>
      <c r="H195" s="220"/>
      <c r="I195" s="220"/>
      <c r="J195" s="220"/>
      <c r="K195" s="220"/>
      <c r="L195" s="220"/>
      <c r="M195" s="217"/>
    </row>
    <row r="196" spans="1:13" s="218" customFormat="1">
      <c r="A196" s="220"/>
      <c r="B196" s="222"/>
      <c r="C196" s="220"/>
      <c r="D196" s="221"/>
      <c r="E196" s="220"/>
      <c r="F196" s="220"/>
      <c r="G196" s="220"/>
      <c r="H196" s="220"/>
      <c r="I196" s="220"/>
      <c r="J196" s="220"/>
      <c r="K196" s="220"/>
      <c r="L196" s="220"/>
      <c r="M196" s="217"/>
    </row>
    <row r="197" spans="1:13" s="218" customFormat="1">
      <c r="A197" s="220"/>
      <c r="B197" s="222"/>
      <c r="C197" s="220"/>
      <c r="D197" s="221"/>
      <c r="E197" s="220"/>
      <c r="F197" s="220"/>
      <c r="G197" s="220"/>
      <c r="H197" s="220"/>
      <c r="I197" s="220"/>
      <c r="J197" s="220"/>
      <c r="K197" s="220"/>
      <c r="L197" s="220"/>
      <c r="M197" s="217"/>
    </row>
    <row r="198" spans="1:13" s="218" customFormat="1">
      <c r="A198" s="220"/>
      <c r="B198" s="222"/>
      <c r="C198" s="220"/>
      <c r="D198" s="221"/>
      <c r="E198" s="220"/>
      <c r="F198" s="220"/>
      <c r="G198" s="220"/>
      <c r="H198" s="220"/>
      <c r="I198" s="220"/>
      <c r="J198" s="220"/>
      <c r="K198" s="220"/>
      <c r="L198" s="220"/>
      <c r="M198" s="217"/>
    </row>
    <row r="199" spans="1:13" s="218" customFormat="1">
      <c r="A199" s="220"/>
      <c r="B199" s="222"/>
      <c r="C199" s="220"/>
      <c r="D199" s="221"/>
      <c r="E199" s="220"/>
      <c r="F199" s="220"/>
      <c r="G199" s="220"/>
      <c r="H199" s="220"/>
      <c r="I199" s="220"/>
      <c r="J199" s="220"/>
      <c r="K199" s="220"/>
      <c r="L199" s="220"/>
      <c r="M199" s="217"/>
    </row>
    <row r="200" spans="1:13" s="218" customFormat="1">
      <c r="A200" s="220"/>
      <c r="B200" s="222"/>
      <c r="C200" s="220"/>
      <c r="D200" s="221"/>
      <c r="E200" s="220"/>
      <c r="F200" s="220"/>
      <c r="G200" s="220"/>
      <c r="H200" s="220"/>
      <c r="I200" s="220"/>
      <c r="J200" s="220"/>
      <c r="K200" s="220"/>
      <c r="L200" s="220"/>
      <c r="M200" s="217"/>
    </row>
    <row r="201" spans="1:13" s="218" customFormat="1">
      <c r="A201" s="220"/>
      <c r="B201" s="222"/>
      <c r="C201" s="220"/>
      <c r="D201" s="221"/>
      <c r="E201" s="220"/>
      <c r="F201" s="220"/>
      <c r="G201" s="220"/>
      <c r="H201" s="220"/>
      <c r="I201" s="220"/>
      <c r="J201" s="220"/>
      <c r="K201" s="220"/>
      <c r="L201" s="220"/>
      <c r="M201" s="217"/>
    </row>
    <row r="202" spans="1:13" s="218" customFormat="1">
      <c r="A202" s="220"/>
      <c r="B202" s="222"/>
      <c r="C202" s="220"/>
      <c r="D202" s="221"/>
      <c r="E202" s="220"/>
      <c r="F202" s="220"/>
      <c r="G202" s="220"/>
      <c r="H202" s="220"/>
      <c r="I202" s="220"/>
      <c r="J202" s="220"/>
      <c r="K202" s="220"/>
      <c r="L202" s="220"/>
      <c r="M202" s="217"/>
    </row>
    <row r="203" spans="1:13" s="218" customFormat="1">
      <c r="A203" s="220"/>
      <c r="B203" s="222"/>
      <c r="C203" s="220"/>
      <c r="D203" s="221"/>
      <c r="E203" s="220"/>
      <c r="F203" s="220"/>
      <c r="G203" s="220"/>
      <c r="H203" s="220"/>
      <c r="I203" s="220"/>
      <c r="J203" s="220"/>
      <c r="K203" s="220"/>
      <c r="L203" s="220"/>
      <c r="M203" s="217"/>
    </row>
    <row r="204" spans="1:13" s="218" customFormat="1">
      <c r="A204" s="220"/>
      <c r="B204" s="222"/>
      <c r="C204" s="220"/>
      <c r="D204" s="221"/>
      <c r="E204" s="220"/>
      <c r="F204" s="220"/>
      <c r="G204" s="220"/>
      <c r="H204" s="220"/>
      <c r="I204" s="220"/>
      <c r="J204" s="220"/>
      <c r="K204" s="220"/>
      <c r="L204" s="220"/>
      <c r="M204" s="217"/>
    </row>
    <row r="205" spans="1:13" s="218" customFormat="1">
      <c r="A205" s="220"/>
      <c r="B205" s="222"/>
      <c r="C205" s="220"/>
      <c r="D205" s="221"/>
      <c r="E205" s="220"/>
      <c r="F205" s="220"/>
      <c r="G205" s="220"/>
      <c r="H205" s="220"/>
      <c r="I205" s="220"/>
      <c r="J205" s="220"/>
      <c r="K205" s="220"/>
      <c r="L205" s="220"/>
      <c r="M205" s="217"/>
    </row>
    <row r="206" spans="1:13" s="218" customFormat="1">
      <c r="A206" s="220"/>
      <c r="B206" s="222"/>
      <c r="C206" s="220"/>
      <c r="D206" s="221"/>
      <c r="E206" s="220"/>
      <c r="F206" s="220"/>
      <c r="G206" s="220"/>
      <c r="H206" s="220"/>
      <c r="I206" s="220"/>
      <c r="J206" s="220"/>
      <c r="K206" s="220"/>
      <c r="L206" s="220"/>
      <c r="M206" s="217"/>
    </row>
    <row r="207" spans="1:13" s="218" customFormat="1">
      <c r="A207" s="220"/>
      <c r="B207" s="222"/>
      <c r="C207" s="220"/>
      <c r="D207" s="221"/>
      <c r="E207" s="220"/>
      <c r="F207" s="220"/>
      <c r="G207" s="220"/>
      <c r="H207" s="220"/>
      <c r="I207" s="220"/>
      <c r="J207" s="220"/>
      <c r="K207" s="220"/>
      <c r="L207" s="220"/>
      <c r="M207" s="217"/>
    </row>
    <row r="208" spans="1:13" s="218" customFormat="1">
      <c r="A208" s="220"/>
      <c r="B208" s="222"/>
      <c r="C208" s="220"/>
      <c r="D208" s="221"/>
      <c r="E208" s="220"/>
      <c r="F208" s="220"/>
      <c r="G208" s="220"/>
      <c r="H208" s="220"/>
      <c r="I208" s="220"/>
      <c r="J208" s="220"/>
      <c r="K208" s="220"/>
      <c r="L208" s="220"/>
      <c r="M208" s="217"/>
    </row>
    <row r="209" spans="1:13" s="218" customFormat="1">
      <c r="A209" s="220"/>
      <c r="B209" s="222"/>
      <c r="C209" s="220"/>
      <c r="D209" s="221"/>
      <c r="E209" s="220"/>
      <c r="F209" s="220"/>
      <c r="G209" s="220"/>
      <c r="H209" s="220"/>
      <c r="I209" s="220"/>
      <c r="J209" s="220"/>
      <c r="K209" s="220"/>
      <c r="L209" s="220"/>
      <c r="M209" s="217"/>
    </row>
    <row r="210" spans="1:13" s="218" customFormat="1">
      <c r="A210" s="220"/>
      <c r="B210" s="222"/>
      <c r="C210" s="220"/>
      <c r="D210" s="221"/>
      <c r="E210" s="220"/>
      <c r="F210" s="220"/>
      <c r="G210" s="220"/>
      <c r="H210" s="220"/>
      <c r="I210" s="220"/>
      <c r="J210" s="220"/>
      <c r="K210" s="220"/>
      <c r="L210" s="220"/>
      <c r="M210" s="217"/>
    </row>
    <row r="211" spans="1:13" s="218" customFormat="1">
      <c r="A211" s="220"/>
      <c r="B211" s="222"/>
      <c r="C211" s="220"/>
      <c r="D211" s="221"/>
      <c r="E211" s="220"/>
      <c r="F211" s="220"/>
      <c r="G211" s="220"/>
      <c r="H211" s="220"/>
      <c r="I211" s="220"/>
      <c r="J211" s="220"/>
      <c r="K211" s="220"/>
      <c r="L211" s="220"/>
      <c r="M211" s="217"/>
    </row>
    <row r="212" spans="1:13" s="218" customFormat="1">
      <c r="A212" s="220"/>
      <c r="B212" s="222"/>
      <c r="C212" s="220"/>
      <c r="D212" s="221"/>
      <c r="E212" s="220"/>
      <c r="F212" s="220"/>
      <c r="G212" s="220"/>
      <c r="H212" s="220"/>
      <c r="I212" s="220"/>
      <c r="J212" s="220"/>
      <c r="K212" s="220"/>
      <c r="L212" s="220"/>
      <c r="M212" s="217"/>
    </row>
    <row r="213" spans="1:13" s="218" customFormat="1">
      <c r="A213" s="220"/>
      <c r="B213" s="222"/>
      <c r="C213" s="220"/>
      <c r="D213" s="221"/>
      <c r="E213" s="220"/>
      <c r="F213" s="220"/>
      <c r="G213" s="220"/>
      <c r="H213" s="220"/>
      <c r="I213" s="220"/>
      <c r="J213" s="220"/>
      <c r="K213" s="220"/>
      <c r="L213" s="220"/>
      <c r="M213" s="217"/>
    </row>
    <row r="214" spans="1:13" s="218" customFormat="1">
      <c r="A214" s="220"/>
      <c r="B214" s="222"/>
      <c r="C214" s="220"/>
      <c r="D214" s="221"/>
      <c r="E214" s="220"/>
      <c r="F214" s="220"/>
      <c r="G214" s="220"/>
      <c r="H214" s="220"/>
      <c r="I214" s="220"/>
      <c r="J214" s="220"/>
      <c r="K214" s="220"/>
      <c r="L214" s="220"/>
      <c r="M214" s="217"/>
    </row>
    <row r="215" spans="1:13" s="218" customFormat="1">
      <c r="A215" s="220"/>
      <c r="B215" s="222"/>
      <c r="C215" s="220"/>
      <c r="D215" s="221"/>
      <c r="E215" s="220"/>
      <c r="F215" s="220"/>
      <c r="G215" s="220"/>
      <c r="H215" s="220"/>
      <c r="I215" s="220"/>
      <c r="J215" s="220"/>
      <c r="K215" s="220"/>
      <c r="L215" s="220"/>
      <c r="M215" s="217"/>
    </row>
    <row r="216" spans="1:13" s="218" customFormat="1">
      <c r="A216" s="220"/>
      <c r="B216" s="222"/>
      <c r="C216" s="220"/>
      <c r="D216" s="221"/>
      <c r="E216" s="220"/>
      <c r="F216" s="220"/>
      <c r="G216" s="220"/>
      <c r="H216" s="220"/>
      <c r="I216" s="220"/>
      <c r="J216" s="220"/>
      <c r="K216" s="220"/>
      <c r="L216" s="220"/>
      <c r="M216" s="217"/>
    </row>
    <row r="217" spans="1:13" s="218" customFormat="1">
      <c r="A217" s="220"/>
      <c r="B217" s="222"/>
      <c r="C217" s="220"/>
      <c r="D217" s="221"/>
      <c r="E217" s="220"/>
      <c r="F217" s="220"/>
      <c r="G217" s="220"/>
      <c r="H217" s="220"/>
      <c r="I217" s="220"/>
      <c r="J217" s="220"/>
      <c r="K217" s="220"/>
      <c r="L217" s="220"/>
      <c r="M217" s="217"/>
    </row>
    <row r="218" spans="1:13" s="218" customFormat="1">
      <c r="A218" s="220"/>
      <c r="B218" s="222"/>
      <c r="C218" s="220"/>
      <c r="D218" s="221"/>
      <c r="E218" s="220"/>
      <c r="F218" s="220"/>
      <c r="G218" s="220"/>
      <c r="H218" s="220"/>
      <c r="I218" s="220"/>
      <c r="J218" s="220"/>
      <c r="K218" s="220"/>
      <c r="L218" s="220"/>
      <c r="M218" s="217"/>
    </row>
    <row r="219" spans="1:13" s="218" customFormat="1">
      <c r="A219" s="220"/>
      <c r="B219" s="222"/>
      <c r="C219" s="220"/>
      <c r="D219" s="221"/>
      <c r="E219" s="220"/>
      <c r="F219" s="220"/>
      <c r="G219" s="220"/>
      <c r="H219" s="220"/>
      <c r="I219" s="220"/>
      <c r="J219" s="220"/>
      <c r="K219" s="220"/>
      <c r="L219" s="220"/>
      <c r="M219" s="217"/>
    </row>
    <row r="220" spans="1:13" s="218" customFormat="1">
      <c r="A220" s="220"/>
      <c r="B220" s="222"/>
      <c r="C220" s="220"/>
      <c r="D220" s="221"/>
      <c r="E220" s="220"/>
      <c r="F220" s="220"/>
      <c r="G220" s="220"/>
      <c r="H220" s="220"/>
      <c r="I220" s="220"/>
      <c r="J220" s="220"/>
      <c r="K220" s="220"/>
      <c r="L220" s="220"/>
      <c r="M220" s="217"/>
    </row>
    <row r="221" spans="1:13" s="218" customFormat="1">
      <c r="A221" s="220"/>
      <c r="B221" s="222"/>
      <c r="C221" s="220"/>
      <c r="D221" s="221"/>
      <c r="E221" s="220"/>
      <c r="F221" s="220"/>
      <c r="G221" s="220"/>
      <c r="H221" s="220"/>
      <c r="I221" s="220"/>
      <c r="J221" s="220"/>
      <c r="K221" s="220"/>
      <c r="L221" s="220"/>
      <c r="M221" s="217"/>
    </row>
    <row r="222" spans="1:13" s="218" customFormat="1">
      <c r="A222" s="220"/>
      <c r="B222" s="222"/>
      <c r="C222" s="220"/>
      <c r="D222" s="221"/>
      <c r="E222" s="220"/>
      <c r="F222" s="220"/>
      <c r="G222" s="220"/>
      <c r="H222" s="220"/>
      <c r="I222" s="220"/>
      <c r="J222" s="220"/>
      <c r="K222" s="220"/>
      <c r="L222" s="220"/>
      <c r="M222" s="217"/>
    </row>
    <row r="223" spans="1:13" s="218" customFormat="1">
      <c r="A223" s="220"/>
      <c r="B223" s="222"/>
      <c r="C223" s="220"/>
      <c r="D223" s="221"/>
      <c r="E223" s="220"/>
      <c r="F223" s="220"/>
      <c r="G223" s="220"/>
      <c r="H223" s="220"/>
      <c r="I223" s="220"/>
      <c r="J223" s="220"/>
      <c r="K223" s="220"/>
      <c r="L223" s="220"/>
      <c r="M223" s="217"/>
    </row>
    <row r="224" spans="1:13" s="218" customFormat="1">
      <c r="A224" s="220"/>
      <c r="B224" s="222"/>
      <c r="C224" s="220"/>
      <c r="D224" s="221"/>
      <c r="E224" s="220"/>
      <c r="F224" s="220"/>
      <c r="G224" s="220"/>
      <c r="H224" s="220"/>
      <c r="I224" s="220"/>
      <c r="J224" s="220"/>
      <c r="K224" s="220"/>
      <c r="L224" s="220"/>
      <c r="M224" s="217"/>
    </row>
    <row r="225" spans="1:13" s="218" customFormat="1">
      <c r="A225" s="220"/>
      <c r="B225" s="222"/>
      <c r="C225" s="220"/>
      <c r="D225" s="221"/>
      <c r="E225" s="220"/>
      <c r="F225" s="220"/>
      <c r="G225" s="220"/>
      <c r="H225" s="220"/>
      <c r="I225" s="220"/>
      <c r="J225" s="220"/>
      <c r="K225" s="220"/>
      <c r="L225" s="220"/>
      <c r="M225" s="217"/>
    </row>
    <row r="226" spans="1:13" s="225" customFormat="1">
      <c r="A226" s="220"/>
      <c r="B226" s="222"/>
      <c r="C226" s="220"/>
      <c r="D226" s="221"/>
      <c r="E226" s="220"/>
      <c r="F226" s="220"/>
      <c r="G226" s="220"/>
      <c r="H226" s="220"/>
      <c r="I226" s="220"/>
      <c r="J226" s="220"/>
      <c r="K226" s="220"/>
      <c r="L226" s="220"/>
      <c r="M226" s="224"/>
    </row>
    <row r="227" spans="1:13" s="225" customFormat="1">
      <c r="A227" s="220"/>
      <c r="B227" s="222"/>
      <c r="C227" s="220"/>
      <c r="D227" s="221"/>
      <c r="E227" s="220"/>
      <c r="F227" s="220"/>
      <c r="G227" s="220"/>
      <c r="H227" s="220"/>
      <c r="I227" s="220"/>
      <c r="J227" s="220"/>
      <c r="K227" s="220"/>
      <c r="L227" s="220"/>
      <c r="M227" s="224"/>
    </row>
    <row r="228" spans="1:13" s="225" customFormat="1">
      <c r="A228" s="220"/>
      <c r="B228" s="222"/>
      <c r="C228" s="220"/>
      <c r="D228" s="221"/>
      <c r="E228" s="220"/>
      <c r="F228" s="220"/>
      <c r="G228" s="220"/>
      <c r="H228" s="220"/>
      <c r="I228" s="220"/>
      <c r="J228" s="220"/>
      <c r="K228" s="220"/>
      <c r="L228" s="220"/>
      <c r="M228" s="224"/>
    </row>
    <row r="229" spans="1:13" s="225" customFormat="1">
      <c r="A229" s="220"/>
      <c r="B229" s="222"/>
      <c r="C229" s="220"/>
      <c r="D229" s="221"/>
      <c r="E229" s="220"/>
      <c r="F229" s="220"/>
      <c r="G229" s="220"/>
      <c r="H229" s="220"/>
      <c r="I229" s="220"/>
      <c r="J229" s="220"/>
      <c r="K229" s="220"/>
      <c r="L229" s="220"/>
      <c r="M229" s="224"/>
    </row>
    <row r="230" spans="1:13" s="225" customFormat="1">
      <c r="A230" s="220"/>
      <c r="B230" s="222"/>
      <c r="C230" s="220"/>
      <c r="D230" s="221"/>
      <c r="E230" s="220"/>
      <c r="F230" s="220"/>
      <c r="G230" s="220"/>
      <c r="H230" s="220"/>
      <c r="I230" s="220"/>
      <c r="J230" s="220"/>
      <c r="K230" s="220"/>
      <c r="L230" s="220"/>
      <c r="M230" s="224"/>
    </row>
    <row r="231" spans="1:13" s="225" customFormat="1">
      <c r="A231" s="220"/>
      <c r="B231" s="222"/>
      <c r="C231" s="220"/>
      <c r="D231" s="221"/>
      <c r="E231" s="220"/>
      <c r="F231" s="220"/>
      <c r="G231" s="220"/>
      <c r="H231" s="220"/>
      <c r="I231" s="220"/>
      <c r="J231" s="220"/>
      <c r="K231" s="220"/>
      <c r="L231" s="220"/>
      <c r="M231" s="224"/>
    </row>
    <row r="232" spans="1:13" s="225" customFormat="1">
      <c r="A232" s="220"/>
      <c r="B232" s="222"/>
      <c r="C232" s="220"/>
      <c r="D232" s="221"/>
      <c r="E232" s="220"/>
      <c r="F232" s="220"/>
      <c r="G232" s="220"/>
      <c r="H232" s="220"/>
      <c r="I232" s="220"/>
      <c r="J232" s="220"/>
      <c r="K232" s="220"/>
      <c r="L232" s="220"/>
      <c r="M232" s="224"/>
    </row>
    <row r="233" spans="1:13" s="225" customFormat="1">
      <c r="A233" s="220"/>
      <c r="B233" s="222"/>
      <c r="C233" s="220"/>
      <c r="D233" s="221"/>
      <c r="E233" s="220"/>
      <c r="F233" s="220"/>
      <c r="G233" s="220"/>
      <c r="H233" s="220"/>
      <c r="I233" s="220"/>
      <c r="J233" s="220"/>
      <c r="K233" s="220"/>
      <c r="L233" s="220"/>
      <c r="M233" s="224"/>
    </row>
    <row r="234" spans="1:13" s="218" customFormat="1">
      <c r="A234" s="220"/>
      <c r="B234" s="222"/>
      <c r="C234" s="220"/>
      <c r="D234" s="221"/>
      <c r="E234" s="220"/>
      <c r="F234" s="220"/>
      <c r="G234" s="221"/>
      <c r="H234" s="221"/>
      <c r="I234" s="221"/>
      <c r="J234" s="220"/>
      <c r="K234" s="220"/>
      <c r="L234" s="220"/>
      <c r="M234" s="217"/>
    </row>
    <row r="235" spans="1:13" s="218" customFormat="1">
      <c r="A235" s="220"/>
      <c r="B235" s="222"/>
      <c r="C235" s="220"/>
      <c r="D235" s="221"/>
      <c r="E235" s="220"/>
      <c r="F235" s="220"/>
      <c r="G235" s="221"/>
      <c r="H235" s="221"/>
      <c r="I235" s="221"/>
      <c r="J235" s="220"/>
      <c r="K235" s="220"/>
      <c r="L235" s="220"/>
      <c r="M235" s="217"/>
    </row>
    <row r="236" spans="1:13" s="218" customFormat="1">
      <c r="A236" s="220"/>
      <c r="B236" s="222"/>
      <c r="C236" s="220"/>
      <c r="D236" s="221"/>
      <c r="E236" s="220"/>
      <c r="F236" s="220"/>
      <c r="G236" s="221"/>
      <c r="H236" s="221"/>
      <c r="I236" s="221"/>
      <c r="J236" s="220"/>
      <c r="K236" s="220"/>
      <c r="L236" s="220"/>
      <c r="M236" s="217"/>
    </row>
    <row r="237" spans="1:13" s="218" customFormat="1">
      <c r="A237" s="220"/>
      <c r="B237" s="222"/>
      <c r="C237" s="220"/>
      <c r="D237" s="221"/>
      <c r="E237" s="220"/>
      <c r="F237" s="220"/>
      <c r="G237" s="221"/>
      <c r="H237" s="221"/>
      <c r="I237" s="221"/>
      <c r="J237" s="220"/>
      <c r="K237" s="220"/>
      <c r="L237" s="220"/>
      <c r="M237" s="217"/>
    </row>
    <row r="238" spans="1:13" s="218" customFormat="1">
      <c r="A238" s="220"/>
      <c r="B238" s="222"/>
      <c r="C238" s="220"/>
      <c r="D238" s="221"/>
      <c r="E238" s="220"/>
      <c r="F238" s="220"/>
      <c r="G238" s="221"/>
      <c r="H238" s="221"/>
      <c r="I238" s="221"/>
      <c r="J238" s="220"/>
      <c r="K238" s="220"/>
      <c r="L238" s="220"/>
      <c r="M238" s="217"/>
    </row>
    <row r="239" spans="1:13" s="218" customFormat="1">
      <c r="A239" s="220"/>
      <c r="B239" s="222"/>
      <c r="C239" s="220"/>
      <c r="D239" s="221"/>
      <c r="E239" s="220"/>
      <c r="F239" s="220"/>
      <c r="G239" s="221"/>
      <c r="H239" s="221"/>
      <c r="I239" s="221"/>
      <c r="J239" s="220"/>
      <c r="K239" s="220"/>
      <c r="L239" s="220"/>
      <c r="M239" s="217"/>
    </row>
    <row r="240" spans="1:13" s="218" customFormat="1">
      <c r="A240" s="220"/>
      <c r="B240" s="222"/>
      <c r="C240" s="220"/>
      <c r="D240" s="221"/>
      <c r="E240" s="220"/>
      <c r="F240" s="220"/>
      <c r="G240" s="220"/>
      <c r="H240" s="220"/>
      <c r="I240" s="220"/>
      <c r="J240" s="220"/>
      <c r="K240" s="220"/>
      <c r="L240" s="220"/>
      <c r="M240" s="217"/>
    </row>
    <row r="241" spans="1:13" s="218" customFormat="1">
      <c r="A241" s="220"/>
      <c r="B241" s="222"/>
      <c r="C241" s="220"/>
      <c r="D241" s="221"/>
      <c r="E241" s="220"/>
      <c r="F241" s="220"/>
      <c r="G241" s="220"/>
      <c r="H241" s="220"/>
      <c r="I241" s="220"/>
      <c r="J241" s="220"/>
      <c r="K241" s="220"/>
      <c r="L241" s="220"/>
      <c r="M241" s="217"/>
    </row>
    <row r="242" spans="1:13" s="218" customFormat="1">
      <c r="G242" s="226">
        <f>SUM(G2:G241)</f>
        <v>6937.2340000000004</v>
      </c>
      <c r="H242" s="226">
        <f>SUM(H2:H241)</f>
        <v>1936.7710000000006</v>
      </c>
      <c r="I242" s="226">
        <f>SUM(I2:I241)</f>
        <v>5000.4629999999997</v>
      </c>
      <c r="J242" s="226">
        <f t="shared" ref="J242:L242" si="0">SUM(J2:J241)</f>
        <v>0</v>
      </c>
      <c r="K242" s="226">
        <f t="shared" si="0"/>
        <v>0</v>
      </c>
      <c r="L242" s="226">
        <f t="shared" si="0"/>
        <v>0</v>
      </c>
      <c r="M242" s="217"/>
    </row>
    <row r="243" spans="1:13" s="218" customFormat="1">
      <c r="M243" s="217"/>
    </row>
    <row r="244" spans="1:13" s="218" customFormat="1">
      <c r="M244" s="217"/>
    </row>
    <row r="245" spans="1:13" s="218" customFormat="1">
      <c r="M245" s="217"/>
    </row>
    <row r="246" spans="1:13" s="218" customFormat="1">
      <c r="M246" s="217"/>
    </row>
    <row r="247" spans="1:13" s="218" customFormat="1">
      <c r="M247" s="217"/>
    </row>
    <row r="248" spans="1:13" s="218" customFormat="1">
      <c r="M248" s="217"/>
    </row>
    <row r="249" spans="1:13" s="218" customFormat="1">
      <c r="M249" s="217"/>
    </row>
    <row r="250" spans="1:13" s="218" customFormat="1">
      <c r="M250" s="217"/>
    </row>
    <row r="251" spans="1:13" s="218" customFormat="1">
      <c r="F251" s="218" t="s">
        <v>69</v>
      </c>
      <c r="G251" s="218">
        <f>G131+G124+G96+G44</f>
        <v>0</v>
      </c>
      <c r="M251" s="217"/>
    </row>
    <row r="252" spans="1:13" s="218" customFormat="1">
      <c r="F252" s="218" t="s">
        <v>59</v>
      </c>
      <c r="G252" s="226" t="e">
        <f>G141+G139+G102+G32+G30+G3+#REF!</f>
        <v>#REF!</v>
      </c>
      <c r="M252" s="217"/>
    </row>
    <row r="253" spans="1:13" s="218" customFormat="1">
      <c r="M253" s="217"/>
    </row>
    <row r="254" spans="1:13" s="218" customFormat="1">
      <c r="M254" s="217"/>
    </row>
    <row r="255" spans="1:13" s="218" customFormat="1">
      <c r="M255" s="217"/>
    </row>
    <row r="256" spans="1:13" s="218" customFormat="1">
      <c r="M256" s="217"/>
    </row>
    <row r="257" spans="13:13" s="218" customFormat="1">
      <c r="M257" s="217"/>
    </row>
    <row r="258" spans="13:13" s="218" customFormat="1">
      <c r="M258" s="217"/>
    </row>
    <row r="259" spans="13:13" s="218" customFormat="1">
      <c r="M259" s="217"/>
    </row>
    <row r="260" spans="13:13" s="218" customFormat="1">
      <c r="M260" s="217"/>
    </row>
    <row r="261" spans="13:13" s="218" customFormat="1">
      <c r="M261" s="217"/>
    </row>
    <row r="262" spans="13:13" s="218" customFormat="1">
      <c r="M262" s="217"/>
    </row>
    <row r="263" spans="13:13" s="218" customFormat="1">
      <c r="M263" s="217"/>
    </row>
    <row r="264" spans="13:13" s="218" customFormat="1">
      <c r="M264" s="217"/>
    </row>
    <row r="265" spans="13:13" s="218" customFormat="1">
      <c r="M265" s="217"/>
    </row>
    <row r="266" spans="13:13" s="218" customFormat="1">
      <c r="M266" s="217"/>
    </row>
    <row r="267" spans="13:13" s="218" customFormat="1">
      <c r="M267" s="217"/>
    </row>
    <row r="268" spans="13:13" s="218" customFormat="1">
      <c r="M268" s="217"/>
    </row>
    <row r="269" spans="13:13" s="218" customFormat="1">
      <c r="M269" s="217"/>
    </row>
    <row r="270" spans="13:13" s="218" customFormat="1">
      <c r="M270" s="217"/>
    </row>
    <row r="271" spans="13:13" s="218" customFormat="1">
      <c r="M271" s="217"/>
    </row>
    <row r="272" spans="13:13" s="218" customFormat="1">
      <c r="M272" s="217"/>
    </row>
    <row r="273" spans="13:13" s="218" customFormat="1">
      <c r="M273" s="217"/>
    </row>
    <row r="274" spans="13:13" s="218" customFormat="1">
      <c r="M274" s="217"/>
    </row>
    <row r="275" spans="13:13" s="218" customFormat="1">
      <c r="M275" s="217"/>
    </row>
    <row r="276" spans="13:13" s="218" customFormat="1">
      <c r="M276" s="217"/>
    </row>
    <row r="277" spans="13:13" s="218" customFormat="1">
      <c r="M277" s="217"/>
    </row>
    <row r="278" spans="13:13" s="218" customFormat="1">
      <c r="M278" s="217"/>
    </row>
    <row r="279" spans="13:13" s="218" customFormat="1">
      <c r="M279" s="217"/>
    </row>
    <row r="280" spans="13:13" s="218" customFormat="1">
      <c r="M280" s="217"/>
    </row>
    <row r="281" spans="13:13" s="218" customFormat="1">
      <c r="M281" s="217"/>
    </row>
    <row r="282" spans="13:13" s="218" customFormat="1">
      <c r="M282" s="217"/>
    </row>
    <row r="283" spans="13:13" s="218" customFormat="1">
      <c r="M283" s="217"/>
    </row>
    <row r="284" spans="13:13" s="218" customFormat="1">
      <c r="M284" s="217"/>
    </row>
    <row r="285" spans="13:13" s="218" customFormat="1">
      <c r="M285" s="217"/>
    </row>
    <row r="286" spans="13:13" s="218" customFormat="1">
      <c r="M286" s="217"/>
    </row>
    <row r="287" spans="13:13" s="218" customFormat="1">
      <c r="M287" s="217"/>
    </row>
    <row r="288" spans="13:13" s="218" customFormat="1">
      <c r="M288" s="217"/>
    </row>
    <row r="289" spans="13:13" s="218" customFormat="1">
      <c r="M289" s="217"/>
    </row>
    <row r="290" spans="13:13" s="218" customFormat="1">
      <c r="M290" s="217"/>
    </row>
    <row r="291" spans="13:13" s="218" customFormat="1">
      <c r="M291" s="217"/>
    </row>
    <row r="292" spans="13:13" s="218" customFormat="1">
      <c r="M292" s="217"/>
    </row>
    <row r="293" spans="13:13" s="218" customFormat="1">
      <c r="M293" s="217"/>
    </row>
    <row r="294" spans="13:13" s="218" customFormat="1">
      <c r="M294" s="217"/>
    </row>
    <row r="295" spans="13:13" s="218" customFormat="1">
      <c r="M295" s="217"/>
    </row>
    <row r="296" spans="13:13" s="218" customFormat="1">
      <c r="M296" s="217"/>
    </row>
    <row r="297" spans="13:13" s="218" customFormat="1">
      <c r="M297" s="217"/>
    </row>
    <row r="298" spans="13:13" s="218" customFormat="1">
      <c r="M298" s="217"/>
    </row>
    <row r="299" spans="13:13" s="218" customFormat="1">
      <c r="M299" s="217"/>
    </row>
    <row r="300" spans="13:13" s="218" customFormat="1">
      <c r="M300" s="217"/>
    </row>
    <row r="301" spans="13:13" s="218" customFormat="1">
      <c r="M301" s="217"/>
    </row>
    <row r="302" spans="13:13" s="218" customFormat="1">
      <c r="M302" s="217"/>
    </row>
    <row r="303" spans="13:13" s="218" customFormat="1">
      <c r="M303" s="217"/>
    </row>
    <row r="304" spans="13:13" s="218" customFormat="1">
      <c r="M304" s="217"/>
    </row>
    <row r="305" spans="13:13" s="218" customFormat="1">
      <c r="M305" s="217"/>
    </row>
    <row r="306" spans="13:13" s="218" customFormat="1">
      <c r="M306" s="217"/>
    </row>
    <row r="307" spans="13:13" s="218" customFormat="1">
      <c r="M307" s="217"/>
    </row>
    <row r="308" spans="13:13" s="218" customFormat="1">
      <c r="M308" s="217"/>
    </row>
  </sheetData>
  <sortState ref="A2:L28">
    <sortCondition ref="E2"/>
  </sortState>
  <mergeCells count="8">
    <mergeCell ref="B2:B28"/>
    <mergeCell ref="A2:A28"/>
    <mergeCell ref="G2:G28"/>
    <mergeCell ref="H2:H28"/>
    <mergeCell ref="I2:I28"/>
    <mergeCell ref="L87:L95"/>
    <mergeCell ref="D2:D28"/>
    <mergeCell ref="C2:C28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2:H22"/>
  <sheetViews>
    <sheetView workbookViewId="0">
      <selection activeCell="J24" sqref="J24"/>
    </sheetView>
  </sheetViews>
  <sheetFormatPr baseColWidth="10" defaultRowHeight="14.4"/>
  <cols>
    <col min="1" max="1" width="6.109375" customWidth="1"/>
    <col min="2" max="2" width="5.5546875" customWidth="1"/>
    <col min="3" max="3" width="23.33203125" customWidth="1"/>
    <col min="4" max="4" width="18.109375" bestFit="1" customWidth="1"/>
  </cols>
  <sheetData>
    <row r="2" spans="3:8" ht="15" thickBot="1"/>
    <row r="3" spans="3:8">
      <c r="C3" s="463" t="s">
        <v>175</v>
      </c>
      <c r="D3" s="464"/>
      <c r="E3" s="464"/>
      <c r="F3" s="464"/>
      <c r="G3" s="464"/>
      <c r="H3" s="465"/>
    </row>
    <row r="4" spans="3:8" ht="15" thickBot="1">
      <c r="C4" s="466" t="s">
        <v>176</v>
      </c>
      <c r="D4" s="467"/>
      <c r="E4" s="467"/>
      <c r="F4" s="467"/>
      <c r="G4" s="467"/>
      <c r="H4" s="468"/>
    </row>
    <row r="5" spans="3:8" ht="15" customHeight="1">
      <c r="C5" s="378" t="s">
        <v>177</v>
      </c>
      <c r="D5" s="327" t="s">
        <v>178</v>
      </c>
      <c r="E5" s="327" t="s">
        <v>64</v>
      </c>
      <c r="F5" s="327" t="s">
        <v>179</v>
      </c>
      <c r="G5" s="327" t="s">
        <v>180</v>
      </c>
      <c r="H5" s="328" t="s">
        <v>181</v>
      </c>
    </row>
    <row r="6" spans="3:8">
      <c r="C6" s="469"/>
      <c r="D6" s="326" t="s">
        <v>182</v>
      </c>
      <c r="E6" s="326">
        <v>35115</v>
      </c>
      <c r="F6" s="326">
        <v>10</v>
      </c>
      <c r="G6" s="326"/>
      <c r="H6" s="329">
        <f>F6-G6</f>
        <v>10</v>
      </c>
    </row>
    <row r="7" spans="3:8">
      <c r="C7" s="469"/>
      <c r="D7" s="326" t="s">
        <v>183</v>
      </c>
      <c r="E7" s="326">
        <v>961584</v>
      </c>
      <c r="F7" s="326">
        <v>10</v>
      </c>
      <c r="G7" s="478">
        <v>0.13099999999999998</v>
      </c>
      <c r="H7" s="329">
        <f t="shared" ref="H7:H8" si="0">F7-G7</f>
        <v>9.8689999999999998</v>
      </c>
    </row>
    <row r="8" spans="3:8" ht="15" thickBot="1">
      <c r="C8" s="357"/>
      <c r="D8" s="330" t="s">
        <v>184</v>
      </c>
      <c r="E8" s="330">
        <v>966432</v>
      </c>
      <c r="F8" s="330">
        <v>10</v>
      </c>
      <c r="G8" s="330"/>
      <c r="H8" s="331">
        <f t="shared" si="0"/>
        <v>10</v>
      </c>
    </row>
    <row r="11" spans="3:8" ht="15" thickBot="1"/>
    <row r="12" spans="3:8">
      <c r="C12" s="463" t="s">
        <v>185</v>
      </c>
      <c r="D12" s="464"/>
      <c r="E12" s="464"/>
      <c r="F12" s="464"/>
      <c r="G12" s="464"/>
      <c r="H12" s="465"/>
    </row>
    <row r="13" spans="3:8" ht="15" thickBot="1">
      <c r="C13" s="470" t="s">
        <v>176</v>
      </c>
      <c r="D13" s="471"/>
      <c r="E13" s="471"/>
      <c r="F13" s="471"/>
      <c r="G13" s="471"/>
      <c r="H13" s="472"/>
    </row>
    <row r="14" spans="3:8" ht="15" customHeight="1">
      <c r="C14" s="378" t="s">
        <v>186</v>
      </c>
      <c r="D14" s="327" t="s">
        <v>178</v>
      </c>
      <c r="E14" s="327" t="s">
        <v>64</v>
      </c>
      <c r="F14" s="327" t="s">
        <v>179</v>
      </c>
      <c r="G14" s="327" t="s">
        <v>180</v>
      </c>
      <c r="H14" s="328" t="s">
        <v>181</v>
      </c>
    </row>
    <row r="15" spans="3:8">
      <c r="C15" s="366"/>
      <c r="D15" s="326" t="s">
        <v>187</v>
      </c>
      <c r="E15" s="326"/>
      <c r="F15" s="326">
        <v>40</v>
      </c>
      <c r="G15" s="326"/>
      <c r="H15" s="329">
        <f>F15-G15</f>
        <v>40</v>
      </c>
    </row>
    <row r="17" spans="3:8" ht="15" thickBot="1"/>
    <row r="18" spans="3:8">
      <c r="C18" s="463" t="s">
        <v>188</v>
      </c>
      <c r="D18" s="464"/>
      <c r="E18" s="464"/>
      <c r="F18" s="464"/>
      <c r="G18" s="464"/>
      <c r="H18" s="465"/>
    </row>
    <row r="19" spans="3:8" ht="15" thickBot="1">
      <c r="C19" s="470" t="s">
        <v>176</v>
      </c>
      <c r="D19" s="471"/>
      <c r="E19" s="471"/>
      <c r="F19" s="471"/>
      <c r="G19" s="471"/>
      <c r="H19" s="472"/>
    </row>
    <row r="20" spans="3:8" ht="15" customHeight="1">
      <c r="C20" s="378" t="s">
        <v>189</v>
      </c>
      <c r="D20" s="327" t="s">
        <v>178</v>
      </c>
      <c r="E20" s="327" t="s">
        <v>64</v>
      </c>
      <c r="F20" s="327" t="s">
        <v>179</v>
      </c>
      <c r="G20" s="327" t="s">
        <v>180</v>
      </c>
      <c r="H20" s="328" t="s">
        <v>181</v>
      </c>
    </row>
    <row r="21" spans="3:8">
      <c r="C21" s="469"/>
      <c r="D21" s="326" t="s">
        <v>159</v>
      </c>
      <c r="E21" s="326">
        <v>961267</v>
      </c>
      <c r="F21" s="326">
        <v>7.5</v>
      </c>
      <c r="G21" s="326"/>
      <c r="H21" s="329">
        <f>F21-G21</f>
        <v>7.5</v>
      </c>
    </row>
    <row r="22" spans="3:8">
      <c r="C22" s="366"/>
      <c r="D22" s="326" t="s">
        <v>190</v>
      </c>
      <c r="E22" s="326">
        <v>901588</v>
      </c>
      <c r="F22" s="326">
        <v>7.5</v>
      </c>
      <c r="G22" s="326"/>
      <c r="H22" s="329">
        <f t="shared" ref="H22" si="1">F22-G22</f>
        <v>7.5</v>
      </c>
    </row>
  </sheetData>
  <mergeCells count="9">
    <mergeCell ref="C3:H3"/>
    <mergeCell ref="C4:H4"/>
    <mergeCell ref="C5:C8"/>
    <mergeCell ref="C20:C22"/>
    <mergeCell ref="C12:H12"/>
    <mergeCell ref="C13:H13"/>
    <mergeCell ref="C14:C15"/>
    <mergeCell ref="C18:H18"/>
    <mergeCell ref="C19:H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69"/>
  <sheetViews>
    <sheetView workbookViewId="0">
      <pane ySplit="1" topLeftCell="A2" activePane="bottomLeft" state="frozen"/>
      <selection pane="bottomLeft" activeCell="D15" sqref="D15"/>
    </sheetView>
  </sheetViews>
  <sheetFormatPr baseColWidth="10" defaultColWidth="11.44140625" defaultRowHeight="12"/>
  <cols>
    <col min="1" max="1" width="14" style="275" bestFit="1" customWidth="1"/>
    <col min="2" max="2" width="11.109375" style="275" customWidth="1"/>
    <col min="3" max="3" width="5" style="275" bestFit="1" customWidth="1"/>
    <col min="4" max="4" width="12.44140625" style="275" bestFit="1" customWidth="1"/>
    <col min="5" max="5" width="35" style="275" bestFit="1" customWidth="1"/>
    <col min="6" max="6" width="10.88671875" style="275" bestFit="1" customWidth="1"/>
    <col min="7" max="7" width="10.33203125" style="275" bestFit="1" customWidth="1"/>
    <col min="8" max="8" width="10.109375" style="275" bestFit="1" customWidth="1"/>
    <col min="9" max="9" width="15.6640625" style="275" bestFit="1" customWidth="1"/>
    <col min="10" max="10" width="11.44140625" style="275"/>
    <col min="11" max="11" width="10.5546875" style="275" bestFit="1" customWidth="1"/>
    <col min="12" max="12" width="9.5546875" style="275" bestFit="1" customWidth="1"/>
    <col min="13" max="13" width="13" style="275" bestFit="1" customWidth="1"/>
    <col min="14" max="15" width="9" style="275" bestFit="1" customWidth="1"/>
    <col min="16" max="16384" width="11.44140625" style="275"/>
  </cols>
  <sheetData>
    <row r="1" spans="1:15" s="274" customFormat="1">
      <c r="A1" s="266" t="s">
        <v>98</v>
      </c>
      <c r="B1" s="266" t="s">
        <v>99</v>
      </c>
      <c r="C1" s="266" t="s">
        <v>100</v>
      </c>
      <c r="D1" s="266" t="s">
        <v>101</v>
      </c>
      <c r="E1" s="267" t="s">
        <v>102</v>
      </c>
      <c r="F1" s="266" t="s">
        <v>103</v>
      </c>
      <c r="G1" s="266" t="s">
        <v>104</v>
      </c>
      <c r="H1" s="268" t="s">
        <v>105</v>
      </c>
      <c r="I1" s="268" t="s">
        <v>106</v>
      </c>
      <c r="J1" s="268" t="s">
        <v>107</v>
      </c>
      <c r="K1" s="268" t="s">
        <v>108</v>
      </c>
      <c r="L1" s="269" t="s">
        <v>109</v>
      </c>
      <c r="M1" s="270" t="s">
        <v>110</v>
      </c>
      <c r="N1" s="271" t="s">
        <v>111</v>
      </c>
      <c r="O1" s="272" t="s">
        <v>112</v>
      </c>
    </row>
    <row r="2" spans="1:15">
      <c r="A2" s="273" t="s">
        <v>113</v>
      </c>
      <c r="B2" s="273" t="s">
        <v>114</v>
      </c>
      <c r="C2" s="273" t="s">
        <v>58</v>
      </c>
      <c r="D2" s="273" t="s">
        <v>115</v>
      </c>
      <c r="E2" s="276" t="str">
        <f>LTP!C4</f>
        <v xml:space="preserve">ARICA SEAFOOD PRODUCER S.A. </v>
      </c>
      <c r="F2" s="276" t="s">
        <v>116</v>
      </c>
      <c r="G2" s="276" t="s">
        <v>117</v>
      </c>
      <c r="H2" s="276">
        <f>LTP!E4</f>
        <v>3897.0630000000001</v>
      </c>
      <c r="I2" s="276">
        <f>LTP!F4</f>
        <v>0</v>
      </c>
      <c r="J2" s="276">
        <f>LTP!G4</f>
        <v>3897.0630000000001</v>
      </c>
      <c r="K2" s="276">
        <f>LTP!H4</f>
        <v>0</v>
      </c>
      <c r="L2" s="276">
        <f>LTP!I4</f>
        <v>3897.0630000000001</v>
      </c>
      <c r="M2" s="293">
        <f>LTP!J4</f>
        <v>0</v>
      </c>
      <c r="N2" s="277"/>
      <c r="O2" s="277">
        <f>+LTP!$A$2</f>
        <v>43500</v>
      </c>
    </row>
    <row r="3" spans="1:15">
      <c r="A3" s="273" t="s">
        <v>113</v>
      </c>
      <c r="B3" s="273" t="s">
        <v>114</v>
      </c>
      <c r="C3" s="273" t="s">
        <v>58</v>
      </c>
      <c r="D3" s="273" t="s">
        <v>115</v>
      </c>
      <c r="E3" s="276" t="s">
        <v>93</v>
      </c>
      <c r="F3" s="276" t="s">
        <v>118</v>
      </c>
      <c r="G3" s="276" t="s">
        <v>119</v>
      </c>
      <c r="H3" s="276">
        <f>LTP!E5</f>
        <v>1299.0160000000001</v>
      </c>
      <c r="I3" s="276">
        <f>LTP!F5</f>
        <v>0</v>
      </c>
      <c r="J3" s="276">
        <f>LTP!G5</f>
        <v>5196.0789999999997</v>
      </c>
      <c r="K3" s="276">
        <f>LTP!H5</f>
        <v>0</v>
      </c>
      <c r="L3" s="276">
        <f>LTP!I5</f>
        <v>5196.0789999999997</v>
      </c>
      <c r="M3" s="293">
        <f>LTP!J5</f>
        <v>0</v>
      </c>
      <c r="N3" s="277"/>
      <c r="O3" s="277">
        <f>+LTP!$A$2</f>
        <v>43500</v>
      </c>
    </row>
    <row r="4" spans="1:15">
      <c r="A4" s="273" t="s">
        <v>113</v>
      </c>
      <c r="B4" s="273" t="s">
        <v>114</v>
      </c>
      <c r="C4" s="273" t="s">
        <v>58</v>
      </c>
      <c r="D4" s="273" t="s">
        <v>115</v>
      </c>
      <c r="E4" s="276" t="s">
        <v>93</v>
      </c>
      <c r="F4" s="276" t="s">
        <v>120</v>
      </c>
      <c r="G4" s="276" t="s">
        <v>119</v>
      </c>
      <c r="H4" s="276">
        <f t="shared" ref="H4:M4" si="0">SUM(H2:H3)</f>
        <v>5196.0789999999997</v>
      </c>
      <c r="I4" s="276">
        <f t="shared" si="0"/>
        <v>0</v>
      </c>
      <c r="J4" s="276">
        <f t="shared" si="0"/>
        <v>9093.1419999999998</v>
      </c>
      <c r="K4" s="276">
        <f t="shared" si="0"/>
        <v>0</v>
      </c>
      <c r="L4" s="276">
        <f t="shared" si="0"/>
        <v>9093.1419999999998</v>
      </c>
      <c r="M4" s="293">
        <f t="shared" si="0"/>
        <v>0</v>
      </c>
      <c r="N4" s="277"/>
      <c r="O4" s="277">
        <f>+LTP!$A$2</f>
        <v>43500</v>
      </c>
    </row>
    <row r="5" spans="1:15">
      <c r="A5" s="273" t="s">
        <v>113</v>
      </c>
      <c r="B5" s="273" t="s">
        <v>114</v>
      </c>
      <c r="C5" s="273" t="s">
        <v>58</v>
      </c>
      <c r="D5" s="273" t="s">
        <v>115</v>
      </c>
      <c r="E5" s="276" t="str">
        <f>LTP!C6</f>
        <v xml:space="preserve">CAMANCHACA S.A. CIA. PESQ    </v>
      </c>
      <c r="F5" s="276" t="s">
        <v>116</v>
      </c>
      <c r="G5" s="276" t="s">
        <v>117</v>
      </c>
      <c r="H5" s="276">
        <f>LTP!E6</f>
        <v>94151.356</v>
      </c>
      <c r="I5" s="276">
        <f>LTP!F6</f>
        <v>0</v>
      </c>
      <c r="J5" s="276">
        <f>LTP!G6</f>
        <v>94151.356</v>
      </c>
      <c r="K5" s="276">
        <f>LTP!H6</f>
        <v>0</v>
      </c>
      <c r="L5" s="276">
        <f>LTP!I6</f>
        <v>94151.356</v>
      </c>
      <c r="M5" s="293">
        <f>LTP!J6</f>
        <v>0</v>
      </c>
      <c r="N5" s="277"/>
      <c r="O5" s="277">
        <f>+LTP!$A$2</f>
        <v>43500</v>
      </c>
    </row>
    <row r="6" spans="1:15">
      <c r="A6" s="273" t="s">
        <v>113</v>
      </c>
      <c r="B6" s="273" t="s">
        <v>114</v>
      </c>
      <c r="C6" s="273" t="s">
        <v>58</v>
      </c>
      <c r="D6" s="273" t="s">
        <v>115</v>
      </c>
      <c r="E6" s="276" t="str">
        <f>LTP!C6</f>
        <v xml:space="preserve">CAMANCHACA S.A. CIA. PESQ    </v>
      </c>
      <c r="F6" s="276" t="s">
        <v>118</v>
      </c>
      <c r="G6" s="276" t="s">
        <v>119</v>
      </c>
      <c r="H6" s="276">
        <f>LTP!E7</f>
        <v>31383.651999999998</v>
      </c>
      <c r="I6" s="276">
        <f>LTP!F7</f>
        <v>0</v>
      </c>
      <c r="J6" s="276">
        <f>LTP!G7</f>
        <v>125535.008</v>
      </c>
      <c r="K6" s="276">
        <f>LTP!H7</f>
        <v>0</v>
      </c>
      <c r="L6" s="276">
        <f>LTP!I7</f>
        <v>125535.008</v>
      </c>
      <c r="M6" s="293">
        <f>LTP!J7</f>
        <v>0</v>
      </c>
      <c r="N6" s="277"/>
      <c r="O6" s="277">
        <f>+LTP!$A$2</f>
        <v>43500</v>
      </c>
    </row>
    <row r="7" spans="1:15">
      <c r="A7" s="273" t="s">
        <v>113</v>
      </c>
      <c r="B7" s="273" t="s">
        <v>114</v>
      </c>
      <c r="C7" s="273" t="s">
        <v>58</v>
      </c>
      <c r="D7" s="273" t="s">
        <v>115</v>
      </c>
      <c r="E7" s="276" t="str">
        <f>LTP!C6</f>
        <v xml:space="preserve">CAMANCHACA S.A. CIA. PESQ    </v>
      </c>
      <c r="F7" s="276" t="s">
        <v>120</v>
      </c>
      <c r="G7" s="276" t="s">
        <v>119</v>
      </c>
      <c r="H7" s="276">
        <f t="shared" ref="H7:M7" si="1">SUM(H5:H6)</f>
        <v>125535.008</v>
      </c>
      <c r="I7" s="276">
        <f t="shared" si="1"/>
        <v>0</v>
      </c>
      <c r="J7" s="276">
        <f t="shared" si="1"/>
        <v>219686.364</v>
      </c>
      <c r="K7" s="276">
        <f t="shared" si="1"/>
        <v>0</v>
      </c>
      <c r="L7" s="276">
        <f t="shared" si="1"/>
        <v>219686.364</v>
      </c>
      <c r="M7" s="293">
        <f t="shared" si="1"/>
        <v>0</v>
      </c>
      <c r="N7" s="277"/>
      <c r="O7" s="277">
        <f>+LTP!$A$2</f>
        <v>43500</v>
      </c>
    </row>
    <row r="8" spans="1:15">
      <c r="A8" s="273" t="s">
        <v>113</v>
      </c>
      <c r="B8" s="273" t="s">
        <v>114</v>
      </c>
      <c r="C8" s="273" t="s">
        <v>58</v>
      </c>
      <c r="D8" s="273" t="s">
        <v>115</v>
      </c>
      <c r="E8" s="276" t="s">
        <v>96</v>
      </c>
      <c r="F8" s="276" t="s">
        <v>116</v>
      </c>
      <c r="G8" s="276" t="s">
        <v>117</v>
      </c>
      <c r="H8" s="276">
        <f>LTP!E8</f>
        <v>9438.16</v>
      </c>
      <c r="I8" s="276">
        <f>LTP!F8</f>
        <v>0</v>
      </c>
      <c r="J8" s="276">
        <f>LTP!G8</f>
        <v>9438.16</v>
      </c>
      <c r="K8" s="276">
        <f>LTP!H8</f>
        <v>0</v>
      </c>
      <c r="L8" s="276">
        <f>LTP!I8</f>
        <v>9438.16</v>
      </c>
      <c r="M8" s="293">
        <f>LTP!J8</f>
        <v>0</v>
      </c>
      <c r="N8" s="277"/>
      <c r="O8" s="277">
        <f>+LTP!$A$2</f>
        <v>43500</v>
      </c>
    </row>
    <row r="9" spans="1:15">
      <c r="A9" s="273" t="s">
        <v>113</v>
      </c>
      <c r="B9" s="273" t="s">
        <v>114</v>
      </c>
      <c r="C9" s="273" t="s">
        <v>58</v>
      </c>
      <c r="D9" s="273" t="s">
        <v>115</v>
      </c>
      <c r="E9" s="276" t="str">
        <f>LTP!C8</f>
        <v>SERVICIOS INDUSTRIALES LO ROJAS LTDA</v>
      </c>
      <c r="F9" s="276" t="s">
        <v>118</v>
      </c>
      <c r="G9" s="276" t="s">
        <v>119</v>
      </c>
      <c r="H9" s="276">
        <f>LTP!E9</f>
        <v>3146.04</v>
      </c>
      <c r="I9" s="276">
        <f>LTP!F9</f>
        <v>0</v>
      </c>
      <c r="J9" s="276">
        <f>LTP!G9</f>
        <v>12584.2</v>
      </c>
      <c r="K9" s="276">
        <f>LTP!H9</f>
        <v>0</v>
      </c>
      <c r="L9" s="276">
        <f>LTP!I9</f>
        <v>12584.2</v>
      </c>
      <c r="M9" s="293">
        <f>LTP!J9</f>
        <v>0</v>
      </c>
      <c r="N9" s="277"/>
      <c r="O9" s="277">
        <f>+LTP!$A$2</f>
        <v>43500</v>
      </c>
    </row>
    <row r="10" spans="1:15">
      <c r="A10" s="273" t="s">
        <v>113</v>
      </c>
      <c r="B10" s="273" t="s">
        <v>114</v>
      </c>
      <c r="C10" s="273" t="s">
        <v>58</v>
      </c>
      <c r="D10" s="273" t="s">
        <v>115</v>
      </c>
      <c r="E10" s="276" t="str">
        <f>LTP!C8</f>
        <v>SERVICIOS INDUSTRIALES LO ROJAS LTDA</v>
      </c>
      <c r="F10" s="276" t="s">
        <v>120</v>
      </c>
      <c r="G10" s="276" t="s">
        <v>119</v>
      </c>
      <c r="H10" s="276">
        <f t="shared" ref="H10:M10" si="2">SUM(H8:H9)</f>
        <v>12584.2</v>
      </c>
      <c r="I10" s="276">
        <f t="shared" si="2"/>
        <v>0</v>
      </c>
      <c r="J10" s="276">
        <f t="shared" si="2"/>
        <v>22022.36</v>
      </c>
      <c r="K10" s="276">
        <f t="shared" si="2"/>
        <v>0</v>
      </c>
      <c r="L10" s="276">
        <f t="shared" si="2"/>
        <v>22022.36</v>
      </c>
      <c r="M10" s="293">
        <f t="shared" si="2"/>
        <v>0</v>
      </c>
      <c r="N10" s="277"/>
      <c r="O10" s="277">
        <f>+LTP!$A$2</f>
        <v>43500</v>
      </c>
    </row>
    <row r="11" spans="1:15">
      <c r="A11" s="273" t="s">
        <v>113</v>
      </c>
      <c r="B11" s="273" t="s">
        <v>114</v>
      </c>
      <c r="C11" s="273" t="s">
        <v>58</v>
      </c>
      <c r="D11" s="273" t="s">
        <v>115</v>
      </c>
      <c r="E11" s="276" t="str">
        <f>LTP!C10</f>
        <v>PROCESOS MTECNOLOGICOS DEL BIO BIO SpA</v>
      </c>
      <c r="F11" s="276" t="s">
        <v>116</v>
      </c>
      <c r="G11" s="276" t="s">
        <v>117</v>
      </c>
      <c r="H11" s="276">
        <f>LTP!E10</f>
        <v>7786.4819999999991</v>
      </c>
      <c r="I11" s="276">
        <f>LTP!F10</f>
        <v>0</v>
      </c>
      <c r="J11" s="276">
        <f>LTP!G10</f>
        <v>7786.4819999999991</v>
      </c>
      <c r="K11" s="276">
        <f>LTP!H10</f>
        <v>0</v>
      </c>
      <c r="L11" s="276">
        <f>LTP!I10</f>
        <v>7786.4819999999991</v>
      </c>
      <c r="M11" s="293">
        <f>LTP!J10</f>
        <v>0</v>
      </c>
      <c r="N11" s="277"/>
      <c r="O11" s="277">
        <f>+LTP!$A$2</f>
        <v>43500</v>
      </c>
    </row>
    <row r="12" spans="1:15">
      <c r="A12" s="273" t="s">
        <v>113</v>
      </c>
      <c r="B12" s="273" t="s">
        <v>114</v>
      </c>
      <c r="C12" s="273" t="s">
        <v>58</v>
      </c>
      <c r="D12" s="273" t="s">
        <v>115</v>
      </c>
      <c r="E12" s="276" t="str">
        <f>LTP!C10</f>
        <v>PROCESOS MTECNOLOGICOS DEL BIO BIO SpA</v>
      </c>
      <c r="F12" s="276" t="s">
        <v>118</v>
      </c>
      <c r="G12" s="276" t="s">
        <v>119</v>
      </c>
      <c r="H12" s="276">
        <f>LTP!E11</f>
        <v>2595.4830000000002</v>
      </c>
      <c r="I12" s="276">
        <f>LTP!F11</f>
        <v>0</v>
      </c>
      <c r="J12" s="276">
        <f>LTP!G11</f>
        <v>10381.965</v>
      </c>
      <c r="K12" s="276">
        <f>LTP!H11</f>
        <v>0</v>
      </c>
      <c r="L12" s="276">
        <f>LTP!I11</f>
        <v>10381.965</v>
      </c>
      <c r="M12" s="293">
        <f>LTP!J11</f>
        <v>0</v>
      </c>
      <c r="N12" s="277"/>
      <c r="O12" s="277">
        <f>+LTP!$A$2</f>
        <v>43500</v>
      </c>
    </row>
    <row r="13" spans="1:15">
      <c r="A13" s="273" t="s">
        <v>113</v>
      </c>
      <c r="B13" s="273" t="s">
        <v>114</v>
      </c>
      <c r="C13" s="273" t="s">
        <v>58</v>
      </c>
      <c r="D13" s="273" t="s">
        <v>115</v>
      </c>
      <c r="E13" s="276" t="str">
        <f>LTP!C10</f>
        <v>PROCESOS MTECNOLOGICOS DEL BIO BIO SpA</v>
      </c>
      <c r="F13" s="276" t="s">
        <v>120</v>
      </c>
      <c r="G13" s="276" t="s">
        <v>119</v>
      </c>
      <c r="H13" s="276">
        <f t="shared" ref="H13:M13" si="3">SUM(H11:H12)</f>
        <v>10381.965</v>
      </c>
      <c r="I13" s="276">
        <f t="shared" si="3"/>
        <v>0</v>
      </c>
      <c r="J13" s="276">
        <f t="shared" si="3"/>
        <v>18168.447</v>
      </c>
      <c r="K13" s="276">
        <f t="shared" si="3"/>
        <v>0</v>
      </c>
      <c r="L13" s="276">
        <f t="shared" si="3"/>
        <v>18168.447</v>
      </c>
      <c r="M13" s="293">
        <f t="shared" si="3"/>
        <v>0</v>
      </c>
      <c r="N13" s="277"/>
      <c r="O13" s="277">
        <f>+LTP!$A$2</f>
        <v>43500</v>
      </c>
    </row>
    <row r="14" spans="1:15">
      <c r="A14" s="273" t="s">
        <v>113</v>
      </c>
      <c r="B14" s="273" t="s">
        <v>114</v>
      </c>
      <c r="C14" s="273" t="s">
        <v>58</v>
      </c>
      <c r="D14" s="273" t="s">
        <v>115</v>
      </c>
      <c r="E14" s="276" t="str">
        <f>LTP!C12</f>
        <v xml:space="preserve">CORPESCA S.A                                           </v>
      </c>
      <c r="F14" s="276" t="s">
        <v>116</v>
      </c>
      <c r="G14" s="276" t="s">
        <v>117</v>
      </c>
      <c r="H14" s="276">
        <f>LTP!E12</f>
        <v>356634.93800000002</v>
      </c>
      <c r="I14" s="276">
        <f>LTP!F12</f>
        <v>0</v>
      </c>
      <c r="J14" s="276">
        <f>LTP!G12</f>
        <v>356634.93800000002</v>
      </c>
      <c r="K14" s="276">
        <f>LTP!H12</f>
        <v>0</v>
      </c>
      <c r="L14" s="276">
        <f>LTP!I12</f>
        <v>356634.93800000002</v>
      </c>
      <c r="M14" s="293">
        <f>LTP!J12</f>
        <v>0</v>
      </c>
      <c r="N14" s="277"/>
      <c r="O14" s="277">
        <f>+LTP!$A$2</f>
        <v>43500</v>
      </c>
    </row>
    <row r="15" spans="1:15">
      <c r="A15" s="273" t="s">
        <v>113</v>
      </c>
      <c r="B15" s="273" t="s">
        <v>114</v>
      </c>
      <c r="C15" s="273" t="s">
        <v>58</v>
      </c>
      <c r="D15" s="273" t="s">
        <v>115</v>
      </c>
      <c r="E15" s="276" t="str">
        <f>LTP!C12</f>
        <v xml:space="preserve">CORPESCA S.A                                           </v>
      </c>
      <c r="F15" s="276" t="s">
        <v>118</v>
      </c>
      <c r="G15" s="276" t="s">
        <v>119</v>
      </c>
      <c r="H15" s="276">
        <f>LTP!E13</f>
        <v>118877.80899999999</v>
      </c>
      <c r="I15" s="276">
        <f>LTP!F13</f>
        <v>0</v>
      </c>
      <c r="J15" s="276">
        <f>LTP!G13</f>
        <v>475512.74700000003</v>
      </c>
      <c r="K15" s="276">
        <f>LTP!H13</f>
        <v>0</v>
      </c>
      <c r="L15" s="276">
        <f>LTP!I13</f>
        <v>475512.74700000003</v>
      </c>
      <c r="M15" s="293">
        <f>LTP!J13</f>
        <v>0</v>
      </c>
      <c r="N15" s="277"/>
      <c r="O15" s="277">
        <f>+LTP!$A$2</f>
        <v>43500</v>
      </c>
    </row>
    <row r="16" spans="1:15" ht="12.6" thickBot="1">
      <c r="A16" s="278" t="s">
        <v>113</v>
      </c>
      <c r="B16" s="278" t="s">
        <v>114</v>
      </c>
      <c r="C16" s="278" t="s">
        <v>58</v>
      </c>
      <c r="D16" s="278" t="s">
        <v>115</v>
      </c>
      <c r="E16" s="279" t="str">
        <f>LTP!C12</f>
        <v xml:space="preserve">CORPESCA S.A                                           </v>
      </c>
      <c r="F16" s="279" t="s">
        <v>120</v>
      </c>
      <c r="G16" s="279" t="s">
        <v>119</v>
      </c>
      <c r="H16" s="279">
        <f t="shared" ref="H16:M16" si="4">SUM(H14:H15)</f>
        <v>475512.74700000003</v>
      </c>
      <c r="I16" s="279">
        <f t="shared" si="4"/>
        <v>0</v>
      </c>
      <c r="J16" s="279">
        <f t="shared" si="4"/>
        <v>832147.68500000006</v>
      </c>
      <c r="K16" s="279">
        <f t="shared" si="4"/>
        <v>0</v>
      </c>
      <c r="L16" s="279">
        <f t="shared" si="4"/>
        <v>832147.68500000006</v>
      </c>
      <c r="M16" s="294">
        <f t="shared" si="4"/>
        <v>0</v>
      </c>
      <c r="N16" s="280"/>
      <c r="O16" s="280">
        <f>+LTP!$A$2</f>
        <v>43500</v>
      </c>
    </row>
    <row r="17" spans="1:15" ht="12.6" thickBot="1">
      <c r="A17" s="281" t="s">
        <v>113</v>
      </c>
      <c r="B17" s="282" t="s">
        <v>114</v>
      </c>
      <c r="C17" s="282" t="s">
        <v>58</v>
      </c>
      <c r="D17" s="282" t="s">
        <v>115</v>
      </c>
      <c r="E17" s="283" t="s">
        <v>121</v>
      </c>
      <c r="F17" s="283" t="s">
        <v>120</v>
      </c>
      <c r="G17" s="283" t="s">
        <v>119</v>
      </c>
      <c r="H17" s="283">
        <f>H4+H7+H10+H13+H16</f>
        <v>629209.99900000007</v>
      </c>
      <c r="I17" s="283">
        <f t="shared" ref="I17:M17" si="5">I4+I7+I10+I13+I16</f>
        <v>0</v>
      </c>
      <c r="J17" s="283">
        <f t="shared" si="5"/>
        <v>1101117.9980000001</v>
      </c>
      <c r="K17" s="283">
        <f t="shared" si="5"/>
        <v>0</v>
      </c>
      <c r="L17" s="283">
        <f t="shared" si="5"/>
        <v>1101117.9980000001</v>
      </c>
      <c r="M17" s="295">
        <f t="shared" si="5"/>
        <v>0</v>
      </c>
      <c r="N17" s="338"/>
      <c r="O17" s="284">
        <f>+LTP!$A$2</f>
        <v>43500</v>
      </c>
    </row>
    <row r="18" spans="1:15">
      <c r="A18" s="285" t="s">
        <v>122</v>
      </c>
      <c r="B18" s="285" t="s">
        <v>114</v>
      </c>
      <c r="C18" s="285" t="s">
        <v>123</v>
      </c>
      <c r="D18" s="285" t="s">
        <v>115</v>
      </c>
      <c r="E18" s="285" t="str">
        <f>LTP!C17</f>
        <v xml:space="preserve">ALIMENTOS MARINOS S.A.         </v>
      </c>
      <c r="F18" s="285" t="s">
        <v>120</v>
      </c>
      <c r="G18" s="285" t="s">
        <v>119</v>
      </c>
      <c r="H18" s="285">
        <f>LTP!E17</f>
        <v>1131.703</v>
      </c>
      <c r="I18" s="285">
        <f>LTP!F17</f>
        <v>0</v>
      </c>
      <c r="J18" s="285">
        <f>LTP!G17</f>
        <v>1131.703</v>
      </c>
      <c r="K18" s="285">
        <f>LTP!H17</f>
        <v>0</v>
      </c>
      <c r="L18" s="285">
        <f>LTP!I17</f>
        <v>1131.703</v>
      </c>
      <c r="M18" s="296">
        <f>LTP!J17</f>
        <v>0</v>
      </c>
      <c r="N18" s="286"/>
      <c r="O18" s="286">
        <f>+LTP!$A$2</f>
        <v>43500</v>
      </c>
    </row>
    <row r="19" spans="1:15">
      <c r="A19" s="276" t="s">
        <v>122</v>
      </c>
      <c r="B19" s="276" t="s">
        <v>114</v>
      </c>
      <c r="C19" s="276" t="s">
        <v>123</v>
      </c>
      <c r="D19" s="276" t="s">
        <v>115</v>
      </c>
      <c r="E19" s="276" t="str">
        <f>LTP!C18</f>
        <v xml:space="preserve">BAHIA CALDERA S.A. PESQ.          </v>
      </c>
      <c r="F19" s="276" t="s">
        <v>120</v>
      </c>
      <c r="G19" s="276" t="s">
        <v>119</v>
      </c>
      <c r="H19" s="276">
        <f>LTP!E18</f>
        <v>8437.2340000000004</v>
      </c>
      <c r="I19" s="276">
        <f>LTP!F18</f>
        <v>-6937.2340000000004</v>
      </c>
      <c r="J19" s="276">
        <f>LTP!G18</f>
        <v>1500</v>
      </c>
      <c r="K19" s="276">
        <f>LTP!H18</f>
        <v>0</v>
      </c>
      <c r="L19" s="276">
        <f>LTP!I18</f>
        <v>1500</v>
      </c>
      <c r="M19" s="293">
        <f>LTP!J18</f>
        <v>0</v>
      </c>
      <c r="N19" s="277"/>
      <c r="O19" s="277">
        <f>+LTP!$A$2</f>
        <v>43500</v>
      </c>
    </row>
    <row r="20" spans="1:15">
      <c r="A20" s="276" t="s">
        <v>122</v>
      </c>
      <c r="B20" s="276" t="s">
        <v>114</v>
      </c>
      <c r="C20" s="276" t="s">
        <v>123</v>
      </c>
      <c r="D20" s="276" t="s">
        <v>115</v>
      </c>
      <c r="E20" s="276" t="str">
        <f>LTP!C19</f>
        <v xml:space="preserve">BLUMAR S.A.                                              </v>
      </c>
      <c r="F20" s="276" t="s">
        <v>120</v>
      </c>
      <c r="G20" s="276" t="s">
        <v>119</v>
      </c>
      <c r="H20" s="276">
        <f>LTP!E19</f>
        <v>65.281999999999996</v>
      </c>
      <c r="I20" s="276">
        <f>LTP!F19</f>
        <v>0</v>
      </c>
      <c r="J20" s="276">
        <f>LTP!G19</f>
        <v>65.281999999999996</v>
      </c>
      <c r="K20" s="276">
        <f>LTP!H19</f>
        <v>0</v>
      </c>
      <c r="L20" s="276">
        <f>LTP!I19</f>
        <v>65.281999999999996</v>
      </c>
      <c r="M20" s="293">
        <f>LTP!J19</f>
        <v>0</v>
      </c>
      <c r="N20" s="277"/>
      <c r="O20" s="277">
        <f>+LTP!$A$2</f>
        <v>43500</v>
      </c>
    </row>
    <row r="21" spans="1:15">
      <c r="A21" s="276" t="s">
        <v>122</v>
      </c>
      <c r="B21" s="276" t="s">
        <v>114</v>
      </c>
      <c r="C21" s="276" t="s">
        <v>123</v>
      </c>
      <c r="D21" s="276" t="s">
        <v>115</v>
      </c>
      <c r="E21" s="276" t="str">
        <f>LTP!C20</f>
        <v xml:space="preserve">CAMANCHACA S.A. CIA. PESQ    </v>
      </c>
      <c r="F21" s="276" t="s">
        <v>120</v>
      </c>
      <c r="G21" s="276" t="s">
        <v>119</v>
      </c>
      <c r="H21" s="276">
        <f>LTP!E20</f>
        <v>15.632</v>
      </c>
      <c r="I21" s="276">
        <f>LTP!F20</f>
        <v>0</v>
      </c>
      <c r="J21" s="276">
        <f>LTP!G20</f>
        <v>15.632</v>
      </c>
      <c r="K21" s="276">
        <f>LTP!H20</f>
        <v>0</v>
      </c>
      <c r="L21" s="276">
        <f>LTP!I20</f>
        <v>15.632</v>
      </c>
      <c r="M21" s="293">
        <f>LTP!J20</f>
        <v>0</v>
      </c>
      <c r="N21" s="277"/>
      <c r="O21" s="277">
        <f>+LTP!$A$2</f>
        <v>43500</v>
      </c>
    </row>
    <row r="22" spans="1:15">
      <c r="A22" s="276" t="s">
        <v>122</v>
      </c>
      <c r="B22" s="276" t="s">
        <v>114</v>
      </c>
      <c r="C22" s="276" t="s">
        <v>123</v>
      </c>
      <c r="D22" s="276" t="s">
        <v>115</v>
      </c>
      <c r="E22" s="276" t="str">
        <f>LTP!C21</f>
        <v>PESQUERA LITORAL SpA</v>
      </c>
      <c r="F22" s="276" t="s">
        <v>120</v>
      </c>
      <c r="G22" s="276" t="s">
        <v>119</v>
      </c>
      <c r="H22" s="276">
        <f>LTP!E21</f>
        <v>196.27699999999999</v>
      </c>
      <c r="I22" s="276">
        <f>LTP!F21</f>
        <v>0</v>
      </c>
      <c r="J22" s="276">
        <f>LTP!G21</f>
        <v>196.27699999999999</v>
      </c>
      <c r="K22" s="276">
        <f>LTP!H21</f>
        <v>0</v>
      </c>
      <c r="L22" s="276">
        <f>LTP!I21</f>
        <v>196.27699999999999</v>
      </c>
      <c r="M22" s="293">
        <f>LTP!J21</f>
        <v>0</v>
      </c>
      <c r="N22" s="277"/>
      <c r="O22" s="277">
        <f>+LTP!$A$2</f>
        <v>43500</v>
      </c>
    </row>
    <row r="23" spans="1:15">
      <c r="A23" s="276" t="s">
        <v>122</v>
      </c>
      <c r="B23" s="276" t="s">
        <v>114</v>
      </c>
      <c r="C23" s="276" t="s">
        <v>123</v>
      </c>
      <c r="D23" s="276" t="s">
        <v>115</v>
      </c>
      <c r="E23" s="276" t="str">
        <f>LTP!C22</f>
        <v xml:space="preserve">ORIZON S.A                                                   </v>
      </c>
      <c r="F23" s="276" t="s">
        <v>120</v>
      </c>
      <c r="G23" s="276" t="s">
        <v>119</v>
      </c>
      <c r="H23" s="276">
        <f>LTP!E22</f>
        <v>8279.0059999999994</v>
      </c>
      <c r="I23" s="276">
        <f>LTP!F22</f>
        <v>0</v>
      </c>
      <c r="J23" s="276">
        <f>LTP!G22</f>
        <v>8279.0059999999994</v>
      </c>
      <c r="K23" s="276">
        <f>LTP!H22</f>
        <v>0</v>
      </c>
      <c r="L23" s="276">
        <f>LTP!I22</f>
        <v>8279.0059999999994</v>
      </c>
      <c r="M23" s="293">
        <f>LTP!J22</f>
        <v>0</v>
      </c>
      <c r="N23" s="277"/>
      <c r="O23" s="277">
        <f>+LTP!$A$2</f>
        <v>43500</v>
      </c>
    </row>
    <row r="24" spans="1:15">
      <c r="A24" s="276" t="s">
        <v>122</v>
      </c>
      <c r="B24" s="276" t="s">
        <v>114</v>
      </c>
      <c r="C24" s="276" t="s">
        <v>123</v>
      </c>
      <c r="D24" s="276" t="s">
        <v>115</v>
      </c>
      <c r="E24" s="276" t="str">
        <f>LTP!C23</f>
        <v xml:space="preserve">CAMANCHACA PESCA SUR S.A.  </v>
      </c>
      <c r="F24" s="276" t="s">
        <v>120</v>
      </c>
      <c r="G24" s="276" t="s">
        <v>119</v>
      </c>
      <c r="H24" s="276">
        <f>LTP!E23</f>
        <v>425.75599999999997</v>
      </c>
      <c r="I24" s="276">
        <f>LTP!F23</f>
        <v>0</v>
      </c>
      <c r="J24" s="276">
        <f>LTP!G23</f>
        <v>425.75599999999997</v>
      </c>
      <c r="K24" s="276">
        <f>LTP!H23</f>
        <v>0</v>
      </c>
      <c r="L24" s="276">
        <f>LTP!I23</f>
        <v>425.75599999999997</v>
      </c>
      <c r="M24" s="293">
        <f>LTP!J23</f>
        <v>0</v>
      </c>
      <c r="N24" s="277"/>
      <c r="O24" s="277">
        <f>+LTP!$A$2</f>
        <v>43500</v>
      </c>
    </row>
    <row r="25" spans="1:15">
      <c r="A25" s="276" t="s">
        <v>122</v>
      </c>
      <c r="B25" s="276" t="s">
        <v>114</v>
      </c>
      <c r="C25" s="276" t="s">
        <v>123</v>
      </c>
      <c r="D25" s="276" t="s">
        <v>115</v>
      </c>
      <c r="E25" s="276" t="str">
        <f>LTP!C24</f>
        <v xml:space="preserve">LANDES S.A. SOC. PESQ.                           </v>
      </c>
      <c r="F25" s="276" t="s">
        <v>120</v>
      </c>
      <c r="G25" s="276" t="s">
        <v>119</v>
      </c>
      <c r="H25" s="276">
        <f>LTP!E24</f>
        <v>1.8879999999999999</v>
      </c>
      <c r="I25" s="276">
        <f>LTP!F24</f>
        <v>0</v>
      </c>
      <c r="J25" s="276">
        <f>LTP!G24</f>
        <v>1.8879999999999999</v>
      </c>
      <c r="K25" s="276">
        <f>LTP!H24</f>
        <v>0</v>
      </c>
      <c r="L25" s="276">
        <f>LTP!I24</f>
        <v>1.8879999999999999</v>
      </c>
      <c r="M25" s="293">
        <f>LTP!J24</f>
        <v>0</v>
      </c>
      <c r="N25" s="277"/>
      <c r="O25" s="277">
        <f>+LTP!$A$2</f>
        <v>43500</v>
      </c>
    </row>
    <row r="26" spans="1:15">
      <c r="A26" s="276" t="s">
        <v>122</v>
      </c>
      <c r="B26" s="276" t="s">
        <v>114</v>
      </c>
      <c r="C26" s="276" t="s">
        <v>123</v>
      </c>
      <c r="D26" s="276" t="s">
        <v>115</v>
      </c>
      <c r="E26" s="276" t="str">
        <f>LTP!C25</f>
        <v>SOCIEDAD  COMERCIAL DE SERVICIOS Y TRANSPORTES STA LIMITADA</v>
      </c>
      <c r="F26" s="276" t="s">
        <v>120</v>
      </c>
      <c r="G26" s="276" t="s">
        <v>119</v>
      </c>
      <c r="H26" s="276">
        <f>LTP!E25</f>
        <v>404.20400000000001</v>
      </c>
      <c r="I26" s="276">
        <f>LTP!F25</f>
        <v>0</v>
      </c>
      <c r="J26" s="276">
        <f>LTP!G25</f>
        <v>404.20400000000001</v>
      </c>
      <c r="K26" s="276">
        <f>LTP!H25</f>
        <v>0</v>
      </c>
      <c r="L26" s="276">
        <f>LTP!I25</f>
        <v>404.20400000000001</v>
      </c>
      <c r="M26" s="293">
        <f>LTP!J25</f>
        <v>0</v>
      </c>
      <c r="N26" s="277"/>
      <c r="O26" s="277">
        <f>+LTP!$A$2</f>
        <v>43500</v>
      </c>
    </row>
    <row r="27" spans="1:15">
      <c r="A27" s="276" t="s">
        <v>122</v>
      </c>
      <c r="B27" s="276" t="s">
        <v>114</v>
      </c>
      <c r="C27" s="276" t="s">
        <v>123</v>
      </c>
      <c r="D27" s="276" t="s">
        <v>115</v>
      </c>
      <c r="E27" s="276" t="str">
        <f>LTP!C26</f>
        <v>FOODCORP CHILE S.A.</v>
      </c>
      <c r="F27" s="276" t="s">
        <v>120</v>
      </c>
      <c r="G27" s="276" t="s">
        <v>119</v>
      </c>
      <c r="H27" s="276">
        <f>LTP!E26</f>
        <v>121.26</v>
      </c>
      <c r="I27" s="276">
        <f>LTP!F26</f>
        <v>0</v>
      </c>
      <c r="J27" s="276">
        <f>LTP!G26</f>
        <v>121.26</v>
      </c>
      <c r="K27" s="276">
        <f>LTP!H26</f>
        <v>0</v>
      </c>
      <c r="L27" s="276">
        <f>LTP!I26</f>
        <v>121.26</v>
      </c>
      <c r="M27" s="293">
        <f>LTP!J26</f>
        <v>0</v>
      </c>
      <c r="N27" s="277"/>
      <c r="O27" s="277">
        <f>+LTP!$A$2</f>
        <v>43500</v>
      </c>
    </row>
    <row r="28" spans="1:15">
      <c r="A28" s="276" t="s">
        <v>122</v>
      </c>
      <c r="B28" s="276" t="s">
        <v>114</v>
      </c>
      <c r="C28" s="276" t="s">
        <v>123</v>
      </c>
      <c r="D28" s="276" t="s">
        <v>115</v>
      </c>
      <c r="E28" s="276" t="str">
        <f>LTP!C27</f>
        <v xml:space="preserve">CARLOS SAEZ ALARCON </v>
      </c>
      <c r="F28" s="276" t="s">
        <v>120</v>
      </c>
      <c r="G28" s="276" t="s">
        <v>119</v>
      </c>
      <c r="H28" s="276">
        <f>LTP!E27</f>
        <v>323.36</v>
      </c>
      <c r="I28" s="276">
        <f>LTP!F27</f>
        <v>0</v>
      </c>
      <c r="J28" s="276">
        <f>LTP!G27</f>
        <v>323.36</v>
      </c>
      <c r="K28" s="276">
        <f>LTP!H27</f>
        <v>0</v>
      </c>
      <c r="L28" s="276">
        <f>LTP!I27</f>
        <v>323.36</v>
      </c>
      <c r="M28" s="293">
        <f>LTP!J27</f>
        <v>0</v>
      </c>
      <c r="N28" s="277"/>
      <c r="O28" s="277">
        <f>+LTP!$A$2</f>
        <v>43500</v>
      </c>
    </row>
    <row r="29" spans="1:15" ht="12.6" thickBot="1">
      <c r="A29" s="279" t="s">
        <v>122</v>
      </c>
      <c r="B29" s="279" t="s">
        <v>114</v>
      </c>
      <c r="C29" s="279" t="s">
        <v>123</v>
      </c>
      <c r="D29" s="279" t="s">
        <v>115</v>
      </c>
      <c r="E29" s="279" t="str">
        <f>LTP!C28</f>
        <v>WOOD QUALITY S.A.</v>
      </c>
      <c r="F29" s="279" t="s">
        <v>120</v>
      </c>
      <c r="G29" s="279" t="s">
        <v>119</v>
      </c>
      <c r="H29" s="279">
        <f>LTP!E28</f>
        <v>808.4</v>
      </c>
      <c r="I29" s="279">
        <f>LTP!F28</f>
        <v>0</v>
      </c>
      <c r="J29" s="279">
        <f>LTP!G28</f>
        <v>808.4</v>
      </c>
      <c r="K29" s="279">
        <f>LTP!H28</f>
        <v>0</v>
      </c>
      <c r="L29" s="279">
        <f>LTP!I28</f>
        <v>808.4</v>
      </c>
      <c r="M29" s="294">
        <f>LTP!J28</f>
        <v>0</v>
      </c>
      <c r="N29" s="280"/>
      <c r="O29" s="280">
        <f>+LTP!$A$2</f>
        <v>43500</v>
      </c>
    </row>
    <row r="30" spans="1:15" ht="12.6" thickBot="1">
      <c r="A30" s="288" t="s">
        <v>122</v>
      </c>
      <c r="B30" s="283" t="s">
        <v>114</v>
      </c>
      <c r="C30" s="283" t="s">
        <v>123</v>
      </c>
      <c r="D30" s="283" t="s">
        <v>115</v>
      </c>
      <c r="E30" s="283" t="s">
        <v>121</v>
      </c>
      <c r="F30" s="283" t="s">
        <v>116</v>
      </c>
      <c r="G30" s="283" t="s">
        <v>119</v>
      </c>
      <c r="H30" s="283">
        <f>SUM(H18:H29)</f>
        <v>20210.002</v>
      </c>
      <c r="I30" s="283">
        <f t="shared" ref="I30:M30" si="6">SUM(I18:I29)</f>
        <v>-6937.2340000000004</v>
      </c>
      <c r="J30" s="283">
        <f t="shared" si="6"/>
        <v>13272.768</v>
      </c>
      <c r="K30" s="283">
        <f t="shared" si="6"/>
        <v>0</v>
      </c>
      <c r="L30" s="283">
        <f t="shared" si="6"/>
        <v>13272.768</v>
      </c>
      <c r="M30" s="295">
        <f t="shared" si="6"/>
        <v>0</v>
      </c>
      <c r="N30" s="338"/>
      <c r="O30" s="284">
        <f>+LTP!$A$2</f>
        <v>43500</v>
      </c>
    </row>
    <row r="31" spans="1:15">
      <c r="A31" s="285" t="s">
        <v>124</v>
      </c>
      <c r="B31" s="285" t="s">
        <v>125</v>
      </c>
      <c r="C31" s="285" t="s">
        <v>58</v>
      </c>
      <c r="D31" s="285" t="s">
        <v>115</v>
      </c>
      <c r="E31" s="285" t="str">
        <f>LTP!C31</f>
        <v xml:space="preserve">ARICA SEAFOOD PRODUCER S.A.  </v>
      </c>
      <c r="F31" s="285" t="s">
        <v>116</v>
      </c>
      <c r="G31" s="285" t="s">
        <v>117</v>
      </c>
      <c r="H31" s="285">
        <f>LTP!E31</f>
        <v>3.661</v>
      </c>
      <c r="I31" s="285">
        <f>LTP!F31</f>
        <v>0</v>
      </c>
      <c r="J31" s="285">
        <f>LTP!G31</f>
        <v>3.661</v>
      </c>
      <c r="K31" s="285">
        <f>LTP!H31</f>
        <v>0</v>
      </c>
      <c r="L31" s="285">
        <f>LTP!I31</f>
        <v>3.661</v>
      </c>
      <c r="M31" s="296">
        <f>LTP!J31</f>
        <v>0</v>
      </c>
      <c r="N31" s="286"/>
      <c r="O31" s="286">
        <f>+LTP!$A$2</f>
        <v>43500</v>
      </c>
    </row>
    <row r="32" spans="1:15">
      <c r="A32" s="276" t="s">
        <v>124</v>
      </c>
      <c r="B32" s="276" t="s">
        <v>125</v>
      </c>
      <c r="C32" s="276" t="s">
        <v>58</v>
      </c>
      <c r="D32" s="276" t="s">
        <v>115</v>
      </c>
      <c r="E32" s="276" t="str">
        <f>LTP!C31</f>
        <v xml:space="preserve">ARICA SEAFOOD PRODUCER S.A.  </v>
      </c>
      <c r="F32" s="276" t="s">
        <v>118</v>
      </c>
      <c r="G32" s="276" t="s">
        <v>119</v>
      </c>
      <c r="H32" s="276">
        <f>LTP!E32</f>
        <v>1.2190000000000001</v>
      </c>
      <c r="I32" s="276">
        <f>LTP!F32</f>
        <v>0</v>
      </c>
      <c r="J32" s="276">
        <f>LTP!G32</f>
        <v>4.88</v>
      </c>
      <c r="K32" s="276">
        <f>LTP!H32</f>
        <v>0</v>
      </c>
      <c r="L32" s="276">
        <f>LTP!I32</f>
        <v>4.88</v>
      </c>
      <c r="M32" s="293">
        <f>LTP!J32</f>
        <v>0</v>
      </c>
      <c r="N32" s="277"/>
      <c r="O32" s="277">
        <f>+LTP!$A$2</f>
        <v>43500</v>
      </c>
    </row>
    <row r="33" spans="1:15">
      <c r="A33" s="276" t="s">
        <v>124</v>
      </c>
      <c r="B33" s="276" t="s">
        <v>125</v>
      </c>
      <c r="C33" s="276" t="s">
        <v>58</v>
      </c>
      <c r="D33" s="276" t="s">
        <v>115</v>
      </c>
      <c r="E33" s="276" t="str">
        <f>LTP!C31</f>
        <v xml:space="preserve">ARICA SEAFOOD PRODUCER S.A.  </v>
      </c>
      <c r="F33" s="276" t="s">
        <v>120</v>
      </c>
      <c r="G33" s="276" t="s">
        <v>119</v>
      </c>
      <c r="H33" s="276">
        <f>SUM(H31:H32)</f>
        <v>4.88</v>
      </c>
      <c r="I33" s="276">
        <f t="shared" ref="I33:L33" si="7">SUM(I31:I32)</f>
        <v>0</v>
      </c>
      <c r="J33" s="276">
        <f t="shared" si="7"/>
        <v>8.5410000000000004</v>
      </c>
      <c r="K33" s="276">
        <f t="shared" si="7"/>
        <v>0</v>
      </c>
      <c r="L33" s="276">
        <f t="shared" si="7"/>
        <v>8.5410000000000004</v>
      </c>
      <c r="M33" s="293">
        <f>SUM(M31:M32)</f>
        <v>0</v>
      </c>
      <c r="N33" s="277"/>
      <c r="O33" s="277">
        <f>+LTP!$A$2</f>
        <v>43500</v>
      </c>
    </row>
    <row r="34" spans="1:15">
      <c r="A34" s="276" t="s">
        <v>124</v>
      </c>
      <c r="B34" s="276" t="s">
        <v>125</v>
      </c>
      <c r="C34" s="276" t="s">
        <v>58</v>
      </c>
      <c r="D34" s="276" t="s">
        <v>115</v>
      </c>
      <c r="E34" s="276" t="str">
        <f>LTP!C33</f>
        <v xml:space="preserve">CAMANCHACA S.A. CIA. PESQ      </v>
      </c>
      <c r="F34" s="276" t="s">
        <v>116</v>
      </c>
      <c r="G34" s="276" t="s">
        <v>117</v>
      </c>
      <c r="H34" s="276">
        <f>LTP!E33</f>
        <v>234.869</v>
      </c>
      <c r="I34" s="276">
        <f>LTP!F33</f>
        <v>0</v>
      </c>
      <c r="J34" s="276">
        <f>LTP!G33</f>
        <v>234.869</v>
      </c>
      <c r="K34" s="276">
        <f>LTP!H33</f>
        <v>0</v>
      </c>
      <c r="L34" s="276">
        <f>LTP!I33</f>
        <v>234.869</v>
      </c>
      <c r="M34" s="293">
        <f>LTP!J33</f>
        <v>0</v>
      </c>
      <c r="N34" s="277"/>
      <c r="O34" s="277">
        <f>+LTP!$A$2</f>
        <v>43500</v>
      </c>
    </row>
    <row r="35" spans="1:15">
      <c r="A35" s="276" t="s">
        <v>124</v>
      </c>
      <c r="B35" s="276" t="s">
        <v>125</v>
      </c>
      <c r="C35" s="276" t="s">
        <v>58</v>
      </c>
      <c r="D35" s="276" t="s">
        <v>115</v>
      </c>
      <c r="E35" s="276" t="str">
        <f>LTP!C33</f>
        <v xml:space="preserve">CAMANCHACA S.A. CIA. PESQ      </v>
      </c>
      <c r="F35" s="276" t="s">
        <v>118</v>
      </c>
      <c r="G35" s="276" t="s">
        <v>119</v>
      </c>
      <c r="H35" s="276">
        <f>LTP!E34</f>
        <v>78.218999999999994</v>
      </c>
      <c r="I35" s="276">
        <f>LTP!F34</f>
        <v>0</v>
      </c>
      <c r="J35" s="276">
        <f>LTP!G34</f>
        <v>313.08799999999997</v>
      </c>
      <c r="K35" s="276">
        <f>LTP!H34</f>
        <v>0</v>
      </c>
      <c r="L35" s="276">
        <f>LTP!I34</f>
        <v>313.08799999999997</v>
      </c>
      <c r="M35" s="293">
        <f>LTP!J34</f>
        <v>0</v>
      </c>
      <c r="N35" s="277"/>
      <c r="O35" s="277">
        <f>+LTP!$A$2</f>
        <v>43500</v>
      </c>
    </row>
    <row r="36" spans="1:15">
      <c r="A36" s="276" t="s">
        <v>124</v>
      </c>
      <c r="B36" s="276" t="s">
        <v>125</v>
      </c>
      <c r="C36" s="276" t="s">
        <v>58</v>
      </c>
      <c r="D36" s="276" t="s">
        <v>115</v>
      </c>
      <c r="E36" s="276" t="str">
        <f>LTP!C33</f>
        <v xml:space="preserve">CAMANCHACA S.A. CIA. PESQ      </v>
      </c>
      <c r="F36" s="276" t="s">
        <v>120</v>
      </c>
      <c r="G36" s="276" t="s">
        <v>119</v>
      </c>
      <c r="H36" s="276">
        <f>SUM(H34:H35)</f>
        <v>313.08799999999997</v>
      </c>
      <c r="I36" s="276">
        <f t="shared" ref="I36:L36" si="8">SUM(I34:I35)</f>
        <v>0</v>
      </c>
      <c r="J36" s="276">
        <f t="shared" si="8"/>
        <v>547.95699999999999</v>
      </c>
      <c r="K36" s="276">
        <f t="shared" si="8"/>
        <v>0</v>
      </c>
      <c r="L36" s="276">
        <f t="shared" si="8"/>
        <v>547.95699999999999</v>
      </c>
      <c r="M36" s="293">
        <f>SUM(M34:M35)</f>
        <v>0</v>
      </c>
      <c r="N36" s="277"/>
      <c r="O36" s="277">
        <f>+LTP!$A$2</f>
        <v>43500</v>
      </c>
    </row>
    <row r="37" spans="1:15">
      <c r="A37" s="276" t="s">
        <v>124</v>
      </c>
      <c r="B37" s="276" t="s">
        <v>125</v>
      </c>
      <c r="C37" s="276" t="s">
        <v>58</v>
      </c>
      <c r="D37" s="276" t="s">
        <v>115</v>
      </c>
      <c r="E37" s="276" t="str">
        <f>LTP!C35</f>
        <v xml:space="preserve">CORPESCA S.A.                             </v>
      </c>
      <c r="F37" s="276" t="s">
        <v>116</v>
      </c>
      <c r="G37" s="276" t="s">
        <v>117</v>
      </c>
      <c r="H37" s="276">
        <f>LTP!E35</f>
        <v>875.47</v>
      </c>
      <c r="I37" s="276">
        <f>LTP!F35</f>
        <v>0</v>
      </c>
      <c r="J37" s="276">
        <f>LTP!G35</f>
        <v>875.47</v>
      </c>
      <c r="K37" s="276">
        <f>LTP!H35</f>
        <v>0</v>
      </c>
      <c r="L37" s="276">
        <f>LTP!I35</f>
        <v>875.47</v>
      </c>
      <c r="M37" s="293">
        <f>LTP!J35</f>
        <v>0</v>
      </c>
      <c r="N37" s="277"/>
      <c r="O37" s="277">
        <f>+LTP!$A$2</f>
        <v>43500</v>
      </c>
    </row>
    <row r="38" spans="1:15">
      <c r="A38" s="276" t="s">
        <v>124</v>
      </c>
      <c r="B38" s="276" t="s">
        <v>125</v>
      </c>
      <c r="C38" s="276" t="s">
        <v>58</v>
      </c>
      <c r="D38" s="276" t="s">
        <v>115</v>
      </c>
      <c r="E38" s="276" t="str">
        <f>LTP!C35</f>
        <v xml:space="preserve">CORPESCA S.A.                             </v>
      </c>
      <c r="F38" s="276" t="s">
        <v>118</v>
      </c>
      <c r="G38" s="276" t="s">
        <v>119</v>
      </c>
      <c r="H38" s="276">
        <f>LTP!E36</f>
        <v>291.56099999999998</v>
      </c>
      <c r="I38" s="276">
        <f>LTP!F36</f>
        <v>0</v>
      </c>
      <c r="J38" s="276">
        <f>LTP!G36</f>
        <v>1167.0309999999999</v>
      </c>
      <c r="K38" s="276">
        <f>LTP!H36</f>
        <v>0</v>
      </c>
      <c r="L38" s="276">
        <f>LTP!I36</f>
        <v>1167.0309999999999</v>
      </c>
      <c r="M38" s="293">
        <f>LTP!J36</f>
        <v>0</v>
      </c>
      <c r="N38" s="277"/>
      <c r="O38" s="277">
        <f>+LTP!$A$2</f>
        <v>43500</v>
      </c>
    </row>
    <row r="39" spans="1:15" ht="12.6" thickBot="1">
      <c r="A39" s="279" t="s">
        <v>124</v>
      </c>
      <c r="B39" s="279" t="s">
        <v>125</v>
      </c>
      <c r="C39" s="279" t="s">
        <v>58</v>
      </c>
      <c r="D39" s="279" t="s">
        <v>115</v>
      </c>
      <c r="E39" s="279" t="str">
        <f>LTP!C35</f>
        <v xml:space="preserve">CORPESCA S.A.                             </v>
      </c>
      <c r="F39" s="279" t="s">
        <v>120</v>
      </c>
      <c r="G39" s="279" t="s">
        <v>119</v>
      </c>
      <c r="H39" s="279">
        <f>SUM(H37:H38)</f>
        <v>1167.0309999999999</v>
      </c>
      <c r="I39" s="279">
        <f t="shared" ref="I39:L39" si="9">SUM(I37:I38)</f>
        <v>0</v>
      </c>
      <c r="J39" s="279">
        <f t="shared" si="9"/>
        <v>2042.501</v>
      </c>
      <c r="K39" s="279">
        <f t="shared" si="9"/>
        <v>0</v>
      </c>
      <c r="L39" s="279">
        <f t="shared" si="9"/>
        <v>2042.501</v>
      </c>
      <c r="M39" s="294">
        <f>SUM(M37:M38)</f>
        <v>0</v>
      </c>
      <c r="N39" s="280"/>
      <c r="O39" s="280">
        <f>+LTP!$A$2</f>
        <v>43500</v>
      </c>
    </row>
    <row r="40" spans="1:15" ht="12.6" thickBot="1">
      <c r="A40" s="288" t="s">
        <v>124</v>
      </c>
      <c r="B40" s="283" t="s">
        <v>125</v>
      </c>
      <c r="C40" s="283" t="s">
        <v>58</v>
      </c>
      <c r="D40" s="283" t="s">
        <v>115</v>
      </c>
      <c r="E40" s="283" t="s">
        <v>121</v>
      </c>
      <c r="F40" s="283" t="s">
        <v>120</v>
      </c>
      <c r="G40" s="283" t="s">
        <v>119</v>
      </c>
      <c r="H40" s="283">
        <f>H33+H36+H39</f>
        <v>1484.9989999999998</v>
      </c>
      <c r="I40" s="283">
        <f t="shared" ref="I40:L40" si="10">I33+I36+I39</f>
        <v>0</v>
      </c>
      <c r="J40" s="283">
        <f t="shared" si="10"/>
        <v>2598.9989999999998</v>
      </c>
      <c r="K40" s="283">
        <f t="shared" si="10"/>
        <v>0</v>
      </c>
      <c r="L40" s="283">
        <f t="shared" si="10"/>
        <v>2598.9989999999998</v>
      </c>
      <c r="M40" s="295">
        <f>M33+M36+M39</f>
        <v>0</v>
      </c>
      <c r="N40" s="338"/>
      <c r="O40" s="284">
        <f>+LTP!$A$2</f>
        <v>43500</v>
      </c>
    </row>
    <row r="41" spans="1:15">
      <c r="A41" s="287" t="s">
        <v>130</v>
      </c>
      <c r="B41" s="287" t="s">
        <v>125</v>
      </c>
      <c r="C41" s="287" t="s">
        <v>123</v>
      </c>
      <c r="D41" s="287" t="s">
        <v>115</v>
      </c>
      <c r="E41" s="285" t="str">
        <f>LTP!C39</f>
        <v xml:space="preserve">ALIMENTOS MARINOS S.A.          </v>
      </c>
      <c r="F41" s="285" t="s">
        <v>120</v>
      </c>
      <c r="G41" s="285" t="s">
        <v>119</v>
      </c>
      <c r="H41" s="285">
        <f>LTP!E39</f>
        <v>119.553</v>
      </c>
      <c r="I41" s="285">
        <f>LTP!F39</f>
        <v>0</v>
      </c>
      <c r="J41" s="285">
        <f>LTP!G39</f>
        <v>119.553</v>
      </c>
      <c r="K41" s="285">
        <f>LTP!H39</f>
        <v>0</v>
      </c>
      <c r="L41" s="285">
        <f>LTP!I39</f>
        <v>119.553</v>
      </c>
      <c r="M41" s="296">
        <f>LTP!J39</f>
        <v>0</v>
      </c>
      <c r="N41" s="286"/>
      <c r="O41" s="286">
        <f>+LTP!$A$2</f>
        <v>43500</v>
      </c>
    </row>
    <row r="42" spans="1:15">
      <c r="A42" s="273" t="s">
        <v>130</v>
      </c>
      <c r="B42" s="273" t="s">
        <v>125</v>
      </c>
      <c r="C42" s="273" t="s">
        <v>123</v>
      </c>
      <c r="D42" s="273" t="s">
        <v>115</v>
      </c>
      <c r="E42" s="276" t="str">
        <f>LTP!C40</f>
        <v xml:space="preserve">BAHIA CALDERA S.A. PESQ.          </v>
      </c>
      <c r="F42" s="276" t="s">
        <v>120</v>
      </c>
      <c r="G42" s="276" t="s">
        <v>119</v>
      </c>
      <c r="H42" s="276">
        <f>LTP!E40</f>
        <v>520.51199999999994</v>
      </c>
      <c r="I42" s="276">
        <f>LTP!F40</f>
        <v>0</v>
      </c>
      <c r="J42" s="276">
        <f>LTP!G40</f>
        <v>520.51199999999994</v>
      </c>
      <c r="K42" s="276">
        <f>LTP!H40</f>
        <v>0</v>
      </c>
      <c r="L42" s="276">
        <f>LTP!I40</f>
        <v>520.51199999999994</v>
      </c>
      <c r="M42" s="293">
        <f>LTP!J40</f>
        <v>0</v>
      </c>
      <c r="N42" s="277"/>
      <c r="O42" s="277">
        <f>+LTP!$A$2</f>
        <v>43500</v>
      </c>
    </row>
    <row r="43" spans="1:15">
      <c r="A43" s="273" t="s">
        <v>130</v>
      </c>
      <c r="B43" s="273" t="s">
        <v>125</v>
      </c>
      <c r="C43" s="273" t="s">
        <v>123</v>
      </c>
      <c r="D43" s="273" t="s">
        <v>115</v>
      </c>
      <c r="E43" s="276" t="str">
        <f>LTP!C41</f>
        <v>FOODCORP CHILE S.A.</v>
      </c>
      <c r="F43" s="276" t="s">
        <v>120</v>
      </c>
      <c r="G43" s="276" t="s">
        <v>119</v>
      </c>
      <c r="H43" s="276">
        <f>LTP!E41</f>
        <v>8.7999999999999995E-2</v>
      </c>
      <c r="I43" s="276">
        <f>LTP!F41</f>
        <v>0</v>
      </c>
      <c r="J43" s="276">
        <f>LTP!G41</f>
        <v>8.7999999999999995E-2</v>
      </c>
      <c r="K43" s="276">
        <f>LTP!H41</f>
        <v>0</v>
      </c>
      <c r="L43" s="276">
        <f>LTP!I41</f>
        <v>8.7999999999999995E-2</v>
      </c>
      <c r="M43" s="293">
        <f>LTP!J41</f>
        <v>0</v>
      </c>
      <c r="N43" s="277"/>
      <c r="O43" s="277">
        <f>+LTP!$A$2</f>
        <v>43500</v>
      </c>
    </row>
    <row r="44" spans="1:15">
      <c r="A44" s="273" t="s">
        <v>130</v>
      </c>
      <c r="B44" s="273" t="s">
        <v>125</v>
      </c>
      <c r="C44" s="273" t="s">
        <v>123</v>
      </c>
      <c r="D44" s="273" t="s">
        <v>115</v>
      </c>
      <c r="E44" s="276" t="str">
        <f>LTP!C42</f>
        <v>BLUMAR S.A.</v>
      </c>
      <c r="F44" s="276" t="s">
        <v>120</v>
      </c>
      <c r="G44" s="276" t="s">
        <v>119</v>
      </c>
      <c r="H44" s="276">
        <f>LTP!E42</f>
        <v>3.3519999999999999</v>
      </c>
      <c r="I44" s="276">
        <f>LTP!F42</f>
        <v>0</v>
      </c>
      <c r="J44" s="276">
        <f>LTP!G42</f>
        <v>3.3519999999999999</v>
      </c>
      <c r="K44" s="276">
        <f>LTP!H42</f>
        <v>0</v>
      </c>
      <c r="L44" s="276">
        <f>LTP!I42</f>
        <v>3.3519999999999999</v>
      </c>
      <c r="M44" s="293">
        <f>LTP!J42</f>
        <v>0</v>
      </c>
      <c r="N44" s="277"/>
      <c r="O44" s="277">
        <f>+LTP!$A$2</f>
        <v>43500</v>
      </c>
    </row>
    <row r="45" spans="1:15">
      <c r="A45" s="273" t="s">
        <v>130</v>
      </c>
      <c r="B45" s="273" t="s">
        <v>125</v>
      </c>
      <c r="C45" s="273" t="s">
        <v>123</v>
      </c>
      <c r="D45" s="273" t="s">
        <v>115</v>
      </c>
      <c r="E45" s="276" t="str">
        <f>LTP!C43</f>
        <v>CAMANCHACA S.A. CIA. PESQ.</v>
      </c>
      <c r="F45" s="276" t="s">
        <v>120</v>
      </c>
      <c r="G45" s="276" t="s">
        <v>119</v>
      </c>
      <c r="H45" s="276">
        <f>LTP!E43</f>
        <v>3.7890000000000001</v>
      </c>
      <c r="I45" s="276">
        <f>LTP!F43</f>
        <v>0</v>
      </c>
      <c r="J45" s="276">
        <f>LTP!G43</f>
        <v>3.7890000000000001</v>
      </c>
      <c r="K45" s="276">
        <f>LTP!H43</f>
        <v>0</v>
      </c>
      <c r="L45" s="276">
        <f>LTP!I43</f>
        <v>3.7890000000000001</v>
      </c>
      <c r="M45" s="293">
        <f>LTP!J43</f>
        <v>0</v>
      </c>
      <c r="N45" s="277"/>
      <c r="O45" s="277">
        <f>+LTP!$A$2</f>
        <v>43500</v>
      </c>
    </row>
    <row r="46" spans="1:15">
      <c r="A46" s="273" t="s">
        <v>130</v>
      </c>
      <c r="B46" s="273" t="s">
        <v>125</v>
      </c>
      <c r="C46" s="273" t="s">
        <v>123</v>
      </c>
      <c r="D46" s="273" t="s">
        <v>115</v>
      </c>
      <c r="E46" s="276" t="str">
        <f>LTP!C44</f>
        <v>LITORAL SpA PESQ</v>
      </c>
      <c r="F46" s="276" t="s">
        <v>120</v>
      </c>
      <c r="G46" s="276" t="s">
        <v>119</v>
      </c>
      <c r="H46" s="276">
        <f>LTP!E44</f>
        <v>1.736</v>
      </c>
      <c r="I46" s="276">
        <f>LTP!F44</f>
        <v>0</v>
      </c>
      <c r="J46" s="276">
        <f>LTP!G44</f>
        <v>1.736</v>
      </c>
      <c r="K46" s="276">
        <f>LTP!H44</f>
        <v>0</v>
      </c>
      <c r="L46" s="276">
        <f>LTP!I44</f>
        <v>1.736</v>
      </c>
      <c r="M46" s="293">
        <f>LTP!J44</f>
        <v>0</v>
      </c>
      <c r="N46" s="277"/>
      <c r="O46" s="277">
        <f>+LTP!$A$2</f>
        <v>43500</v>
      </c>
    </row>
    <row r="47" spans="1:15">
      <c r="A47" s="273" t="s">
        <v>130</v>
      </c>
      <c r="B47" s="273" t="s">
        <v>125</v>
      </c>
      <c r="C47" s="273" t="s">
        <v>123</v>
      </c>
      <c r="D47" s="273" t="s">
        <v>115</v>
      </c>
      <c r="E47" s="276" t="str">
        <f>LTP!C45</f>
        <v>ORIZON S.A.</v>
      </c>
      <c r="F47" s="276" t="s">
        <v>120</v>
      </c>
      <c r="G47" s="276" t="s">
        <v>119</v>
      </c>
      <c r="H47" s="276">
        <f>LTP!E45</f>
        <v>223.434</v>
      </c>
      <c r="I47" s="276">
        <f>LTP!F45</f>
        <v>0</v>
      </c>
      <c r="J47" s="276">
        <f>LTP!G45</f>
        <v>223.434</v>
      </c>
      <c r="K47" s="276">
        <f>LTP!H45</f>
        <v>0</v>
      </c>
      <c r="L47" s="276">
        <f>LTP!I45</f>
        <v>223.434</v>
      </c>
      <c r="M47" s="293">
        <f>LTP!J45</f>
        <v>0</v>
      </c>
      <c r="N47" s="277"/>
      <c r="O47" s="277">
        <f>+LTP!$A$2</f>
        <v>43500</v>
      </c>
    </row>
    <row r="48" spans="1:15">
      <c r="A48" s="273" t="s">
        <v>130</v>
      </c>
      <c r="B48" s="291" t="s">
        <v>125</v>
      </c>
      <c r="C48" s="273" t="s">
        <v>123</v>
      </c>
      <c r="D48" s="273" t="s">
        <v>115</v>
      </c>
      <c r="E48" s="276" t="str">
        <f>LTP!C46</f>
        <v>CAMANCHACA PESCA SUR S.A.</v>
      </c>
      <c r="F48" s="276" t="s">
        <v>120</v>
      </c>
      <c r="G48" s="276" t="s">
        <v>119</v>
      </c>
      <c r="H48" s="276">
        <f>LTP!E46</f>
        <v>1.5129999999999999</v>
      </c>
      <c r="I48" s="276">
        <f>LTP!F46</f>
        <v>0</v>
      </c>
      <c r="J48" s="276">
        <f>LTP!G46</f>
        <v>1.5129999999999999</v>
      </c>
      <c r="K48" s="276">
        <f>LTP!H46</f>
        <v>0</v>
      </c>
      <c r="L48" s="276">
        <f>LTP!I46</f>
        <v>1.5129999999999999</v>
      </c>
      <c r="M48" s="293">
        <f>LTP!J46</f>
        <v>0</v>
      </c>
      <c r="N48" s="277"/>
      <c r="O48" s="277">
        <f>+LTP!$A$2</f>
        <v>43500</v>
      </c>
    </row>
    <row r="49" spans="1:15">
      <c r="A49" s="278" t="s">
        <v>130</v>
      </c>
      <c r="B49" s="292" t="s">
        <v>125</v>
      </c>
      <c r="C49" s="273" t="s">
        <v>123</v>
      </c>
      <c r="D49" s="273" t="s">
        <v>115</v>
      </c>
      <c r="E49" s="276" t="str">
        <f>LTP!C47</f>
        <v>LANDES S.A. SOC.PESQ.</v>
      </c>
      <c r="F49" s="276" t="s">
        <v>120</v>
      </c>
      <c r="G49" s="276" t="s">
        <v>119</v>
      </c>
      <c r="H49" s="276">
        <f>LTP!E47</f>
        <v>1.024</v>
      </c>
      <c r="I49" s="276">
        <f>LTP!F47</f>
        <v>0</v>
      </c>
      <c r="J49" s="276">
        <f>LTP!G47</f>
        <v>1.024</v>
      </c>
      <c r="K49" s="276">
        <f>LTP!H47</f>
        <v>0</v>
      </c>
      <c r="L49" s="276">
        <f>LTP!I47</f>
        <v>1.024</v>
      </c>
      <c r="M49" s="293">
        <f>LTP!J47</f>
        <v>0</v>
      </c>
      <c r="N49" s="277"/>
      <c r="O49" s="277">
        <f>+LTP!$A$2</f>
        <v>43500</v>
      </c>
    </row>
    <row r="50" spans="1:15">
      <c r="A50" s="273" t="s">
        <v>130</v>
      </c>
      <c r="B50" s="273" t="s">
        <v>125</v>
      </c>
      <c r="C50" s="278" t="s">
        <v>123</v>
      </c>
      <c r="D50" s="278" t="s">
        <v>115</v>
      </c>
      <c r="E50" s="279" t="s">
        <v>121</v>
      </c>
      <c r="F50" s="279" t="s">
        <v>120</v>
      </c>
      <c r="G50" s="279" t="s">
        <v>119</v>
      </c>
      <c r="H50" s="279">
        <f>SUM(H41:H49)</f>
        <v>875.00099999999986</v>
      </c>
      <c r="I50" s="279">
        <f t="shared" ref="I50:M50" si="11">SUM(I41:I49)</f>
        <v>0</v>
      </c>
      <c r="J50" s="279">
        <f t="shared" si="11"/>
        <v>875.00099999999986</v>
      </c>
      <c r="K50" s="279">
        <f t="shared" si="11"/>
        <v>0</v>
      </c>
      <c r="L50" s="279">
        <f t="shared" si="11"/>
        <v>875.00099999999986</v>
      </c>
      <c r="M50" s="294">
        <f t="shared" si="11"/>
        <v>0</v>
      </c>
      <c r="N50" s="280"/>
      <c r="O50" s="280">
        <f>+LTP!$A$2</f>
        <v>43500</v>
      </c>
    </row>
    <row r="51" spans="1:15">
      <c r="A51" s="273" t="s">
        <v>113</v>
      </c>
      <c r="B51" s="273" t="s">
        <v>114</v>
      </c>
      <c r="C51" s="273" t="s">
        <v>82</v>
      </c>
      <c r="D51" s="273" t="s">
        <v>131</v>
      </c>
      <c r="E51" s="276" t="s">
        <v>136</v>
      </c>
      <c r="F51" s="276" t="s">
        <v>116</v>
      </c>
      <c r="G51" s="276" t="s">
        <v>117</v>
      </c>
      <c r="H51" s="290">
        <f>ANCHOVETA!E6</f>
        <v>60695</v>
      </c>
      <c r="I51" s="290">
        <f>ANCHOVETA!F6</f>
        <v>0</v>
      </c>
      <c r="J51" s="290">
        <f>ANCHOVETA!G6</f>
        <v>60695</v>
      </c>
      <c r="K51" s="290">
        <f>ANCHOVETA!H6</f>
        <v>0</v>
      </c>
      <c r="L51" s="290">
        <f>ANCHOVETA!I6</f>
        <v>60695</v>
      </c>
      <c r="M51" s="293">
        <f>ANCHOVETA!J6</f>
        <v>0</v>
      </c>
      <c r="N51" s="277" t="str">
        <f>ANCHOVETA!K6</f>
        <v>-</v>
      </c>
      <c r="O51" s="277">
        <f>+ANCHOVETA!$B$2</f>
        <v>43510</v>
      </c>
    </row>
    <row r="52" spans="1:15">
      <c r="A52" s="273" t="s">
        <v>113</v>
      </c>
      <c r="B52" s="273" t="s">
        <v>114</v>
      </c>
      <c r="C52" s="273" t="s">
        <v>82</v>
      </c>
      <c r="D52" s="273" t="s">
        <v>131</v>
      </c>
      <c r="E52" s="276" t="s">
        <v>136</v>
      </c>
      <c r="F52" s="276" t="s">
        <v>118</v>
      </c>
      <c r="G52" s="276" t="s">
        <v>119</v>
      </c>
      <c r="H52" s="290">
        <f>ANCHOVETA!E7</f>
        <v>20232</v>
      </c>
      <c r="I52" s="290">
        <f>ANCHOVETA!F7</f>
        <v>0</v>
      </c>
      <c r="J52" s="290">
        <f>ANCHOVETA!G7</f>
        <v>80927</v>
      </c>
      <c r="K52" s="290">
        <f>ANCHOVETA!H7</f>
        <v>0</v>
      </c>
      <c r="L52" s="290">
        <f>ANCHOVETA!I7</f>
        <v>80927</v>
      </c>
      <c r="M52" s="293">
        <f>ANCHOVETA!J7</f>
        <v>0</v>
      </c>
      <c r="N52" s="277" t="str">
        <f>ANCHOVETA!K7</f>
        <v>-</v>
      </c>
      <c r="O52" s="277">
        <f>+ANCHOVETA!$B$2</f>
        <v>43510</v>
      </c>
    </row>
    <row r="53" spans="1:15">
      <c r="A53" s="273" t="s">
        <v>113</v>
      </c>
      <c r="B53" s="273" t="s">
        <v>114</v>
      </c>
      <c r="C53" s="273" t="s">
        <v>82</v>
      </c>
      <c r="D53" s="273" t="s">
        <v>131</v>
      </c>
      <c r="E53" s="276" t="s">
        <v>136</v>
      </c>
      <c r="F53" s="276" t="s">
        <v>116</v>
      </c>
      <c r="G53" s="276" t="s">
        <v>119</v>
      </c>
      <c r="H53" s="290">
        <f>SUM(H51:H52)</f>
        <v>80927</v>
      </c>
      <c r="I53" s="290">
        <f t="shared" ref="I53:M53" si="12">SUM(I51:I52)</f>
        <v>0</v>
      </c>
      <c r="J53" s="290">
        <f t="shared" si="12"/>
        <v>141622</v>
      </c>
      <c r="K53" s="290">
        <f t="shared" si="12"/>
        <v>0</v>
      </c>
      <c r="L53" s="290">
        <f t="shared" si="12"/>
        <v>141622</v>
      </c>
      <c r="M53" s="293">
        <f t="shared" si="12"/>
        <v>0</v>
      </c>
      <c r="N53" s="277" t="s">
        <v>53</v>
      </c>
      <c r="O53" s="277">
        <f>+ANCHOVETA!$B$2</f>
        <v>43510</v>
      </c>
    </row>
    <row r="54" spans="1:15">
      <c r="A54" s="273" t="s">
        <v>113</v>
      </c>
      <c r="B54" s="273" t="s">
        <v>114</v>
      </c>
      <c r="C54" s="273" t="s">
        <v>132</v>
      </c>
      <c r="D54" s="273" t="s">
        <v>133</v>
      </c>
      <c r="E54" s="276" t="s">
        <v>137</v>
      </c>
      <c r="F54" s="276" t="s">
        <v>116</v>
      </c>
      <c r="G54" s="276" t="s">
        <v>117</v>
      </c>
      <c r="H54" s="290">
        <f>ANCHOVETA!E9</f>
        <v>22897</v>
      </c>
      <c r="I54" s="290">
        <f>ANCHOVETA!F9</f>
        <v>0</v>
      </c>
      <c r="J54" s="290">
        <f>ANCHOVETA!G9</f>
        <v>22897</v>
      </c>
      <c r="K54" s="290">
        <f>ANCHOVETA!H9</f>
        <v>0.01</v>
      </c>
      <c r="L54" s="290">
        <f>ANCHOVETA!I9</f>
        <v>22896.99</v>
      </c>
      <c r="M54" s="293">
        <f>ANCHOVETA!J9</f>
        <v>4.3673843734987117E-7</v>
      </c>
      <c r="N54" s="277" t="str">
        <f>ANCHOVETA!K9</f>
        <v>-</v>
      </c>
      <c r="O54" s="277">
        <f>+ANCHOVETA!$B$2</f>
        <v>43510</v>
      </c>
    </row>
    <row r="55" spans="1:15">
      <c r="A55" s="273" t="s">
        <v>113</v>
      </c>
      <c r="B55" s="273" t="s">
        <v>114</v>
      </c>
      <c r="C55" s="273" t="s">
        <v>132</v>
      </c>
      <c r="D55" s="273" t="s">
        <v>133</v>
      </c>
      <c r="E55" s="276" t="s">
        <v>137</v>
      </c>
      <c r="F55" s="276" t="s">
        <v>118</v>
      </c>
      <c r="G55" s="276" t="s">
        <v>119</v>
      </c>
      <c r="H55" s="290">
        <f>ANCHOVETA!E10</f>
        <v>7632</v>
      </c>
      <c r="I55" s="290">
        <f>ANCHOVETA!F10</f>
        <v>0</v>
      </c>
      <c r="J55" s="290">
        <f>ANCHOVETA!G10</f>
        <v>30528.99</v>
      </c>
      <c r="K55" s="290">
        <f>ANCHOVETA!H10</f>
        <v>0</v>
      </c>
      <c r="L55" s="290">
        <f>ANCHOVETA!I10</f>
        <v>30528.99</v>
      </c>
      <c r="M55" s="293">
        <f>ANCHOVETA!J10</f>
        <v>0</v>
      </c>
      <c r="N55" s="277" t="str">
        <f>ANCHOVETA!K10</f>
        <v>-</v>
      </c>
      <c r="O55" s="277">
        <f>+ANCHOVETA!$B$2</f>
        <v>43510</v>
      </c>
    </row>
    <row r="56" spans="1:15">
      <c r="A56" s="273" t="s">
        <v>113</v>
      </c>
      <c r="B56" s="273" t="s">
        <v>114</v>
      </c>
      <c r="C56" s="273" t="s">
        <v>132</v>
      </c>
      <c r="D56" s="273" t="s">
        <v>133</v>
      </c>
      <c r="E56" s="276" t="s">
        <v>137</v>
      </c>
      <c r="F56" s="276" t="s">
        <v>116</v>
      </c>
      <c r="G56" s="276" t="s">
        <v>119</v>
      </c>
      <c r="H56" s="290">
        <f>SUM(H54:H55)</f>
        <v>30529</v>
      </c>
      <c r="I56" s="290">
        <f t="shared" ref="I56:M56" si="13">SUM(I54:I55)</f>
        <v>0</v>
      </c>
      <c r="J56" s="290">
        <f t="shared" si="13"/>
        <v>53425.990000000005</v>
      </c>
      <c r="K56" s="290">
        <f t="shared" si="13"/>
        <v>0.01</v>
      </c>
      <c r="L56" s="290">
        <f t="shared" si="13"/>
        <v>53425.98</v>
      </c>
      <c r="M56" s="293">
        <f t="shared" si="13"/>
        <v>4.3673843734987117E-7</v>
      </c>
      <c r="N56" s="277" t="s">
        <v>53</v>
      </c>
      <c r="O56" s="277">
        <f>+ANCHOVETA!$B$2</f>
        <v>43510</v>
      </c>
    </row>
    <row r="57" spans="1:15">
      <c r="A57" s="273" t="s">
        <v>122</v>
      </c>
      <c r="B57" s="273" t="s">
        <v>114</v>
      </c>
      <c r="C57" s="273" t="s">
        <v>134</v>
      </c>
      <c r="D57" s="273" t="s">
        <v>133</v>
      </c>
      <c r="E57" s="276" t="s">
        <v>138</v>
      </c>
      <c r="F57" s="276" t="s">
        <v>116</v>
      </c>
      <c r="G57" s="276" t="s">
        <v>119</v>
      </c>
      <c r="H57" s="290">
        <f>ANCHOVETA!E12</f>
        <v>13797</v>
      </c>
      <c r="I57" s="290">
        <f>ANCHOVETA!F12</f>
        <v>0</v>
      </c>
      <c r="J57" s="290">
        <f>ANCHOVETA!G12</f>
        <v>13797</v>
      </c>
      <c r="K57" s="290">
        <f>ANCHOVETA!H12</f>
        <v>14579.81</v>
      </c>
      <c r="L57" s="290">
        <f>ANCHOVETA!I12</f>
        <v>-782.80999999999949</v>
      </c>
      <c r="M57" s="293">
        <f>ANCHOVETA!J12</f>
        <v>1.0567376966007103</v>
      </c>
      <c r="N57" s="277">
        <f>ANCHOVETA!K12</f>
        <v>43501</v>
      </c>
      <c r="O57" s="277">
        <f>+ANCHOVETA!$B$2</f>
        <v>43510</v>
      </c>
    </row>
    <row r="58" spans="1:15">
      <c r="A58" s="276" t="s">
        <v>122</v>
      </c>
      <c r="B58" s="276" t="s">
        <v>114</v>
      </c>
      <c r="C58" s="276" t="s">
        <v>85</v>
      </c>
      <c r="D58" s="276" t="s">
        <v>135</v>
      </c>
      <c r="E58" s="276" t="s">
        <v>139</v>
      </c>
      <c r="F58" s="276" t="s">
        <v>116</v>
      </c>
      <c r="G58" s="276" t="s">
        <v>119</v>
      </c>
      <c r="H58" s="290">
        <f>ANCHOVETA!E14</f>
        <v>5893.6009999999997</v>
      </c>
      <c r="I58" s="290">
        <f>ANCHOVETA!F14</f>
        <v>0</v>
      </c>
      <c r="J58" s="290">
        <f>ANCHOVETA!G14</f>
        <v>5893.6009999999997</v>
      </c>
      <c r="K58" s="290">
        <f>ANCHOVETA!H14</f>
        <v>308.709</v>
      </c>
      <c r="L58" s="290">
        <f>ANCHOVETA!I14</f>
        <v>5584.8919999999998</v>
      </c>
      <c r="M58" s="290">
        <f>ANCHOVETA!J14</f>
        <v>5.2380369828225568E-2</v>
      </c>
      <c r="N58" s="277" t="str">
        <f>ANCHOVETA!K14</f>
        <v>-</v>
      </c>
      <c r="O58" s="277">
        <f>+ANCHOVETA!$B$2</f>
        <v>43510</v>
      </c>
    </row>
    <row r="59" spans="1:15">
      <c r="A59" s="276" t="s">
        <v>122</v>
      </c>
      <c r="B59" s="276" t="s">
        <v>114</v>
      </c>
      <c r="C59" s="276" t="s">
        <v>85</v>
      </c>
      <c r="D59" s="276" t="s">
        <v>135</v>
      </c>
      <c r="E59" s="276" t="s">
        <v>140</v>
      </c>
      <c r="F59" s="276" t="s">
        <v>116</v>
      </c>
      <c r="G59" s="276" t="s">
        <v>119</v>
      </c>
      <c r="H59" s="290">
        <f>ANCHOVETA!E15</f>
        <v>19.399000000000001</v>
      </c>
      <c r="I59" s="290">
        <f>ANCHOVETA!F15</f>
        <v>0</v>
      </c>
      <c r="J59" s="290">
        <f>ANCHOVETA!G15</f>
        <v>19.399000000000001</v>
      </c>
      <c r="K59" s="290">
        <f>ANCHOVETA!H15</f>
        <v>0</v>
      </c>
      <c r="L59" s="290">
        <f>ANCHOVETA!I15</f>
        <v>19.399000000000001</v>
      </c>
      <c r="M59" s="290">
        <f>ANCHOVETA!J15</f>
        <v>0</v>
      </c>
      <c r="N59" s="277" t="str">
        <f>ANCHOVETA!K15</f>
        <v>-</v>
      </c>
      <c r="O59" s="277">
        <f>+ANCHOVETA!$B$2</f>
        <v>43510</v>
      </c>
    </row>
    <row r="60" spans="1:15">
      <c r="A60" s="276" t="s">
        <v>122</v>
      </c>
      <c r="B60" s="276" t="s">
        <v>114</v>
      </c>
      <c r="C60" s="276" t="s">
        <v>85</v>
      </c>
      <c r="D60" s="276" t="s">
        <v>141</v>
      </c>
      <c r="E60" s="276" t="s">
        <v>142</v>
      </c>
      <c r="F60" s="276" t="s">
        <v>116</v>
      </c>
      <c r="G60" s="276" t="s">
        <v>143</v>
      </c>
      <c r="H60" s="290">
        <f>SUM(H58:H59)</f>
        <v>5913</v>
      </c>
      <c r="I60" s="290">
        <f t="shared" ref="I60:M60" si="14">SUM(I58:I59)</f>
        <v>0</v>
      </c>
      <c r="J60" s="290">
        <f t="shared" si="14"/>
        <v>5913</v>
      </c>
      <c r="K60" s="290">
        <f t="shared" si="14"/>
        <v>308.709</v>
      </c>
      <c r="L60" s="290">
        <f t="shared" si="14"/>
        <v>5604.2910000000002</v>
      </c>
      <c r="M60" s="290">
        <f t="shared" si="14"/>
        <v>5.2380369828225568E-2</v>
      </c>
      <c r="N60" s="277" t="s">
        <v>53</v>
      </c>
      <c r="O60" s="277">
        <f>+ANCHOVETA!$B$2</f>
        <v>43510</v>
      </c>
    </row>
    <row r="61" spans="1:15">
      <c r="A61" s="276" t="s">
        <v>124</v>
      </c>
      <c r="B61" s="276" t="s">
        <v>125</v>
      </c>
      <c r="C61" s="276" t="s">
        <v>82</v>
      </c>
      <c r="D61" s="276" t="s">
        <v>144</v>
      </c>
      <c r="E61" s="276" t="s">
        <v>145</v>
      </c>
      <c r="F61" s="276" t="s">
        <v>116</v>
      </c>
      <c r="G61" s="276" t="s">
        <v>117</v>
      </c>
      <c r="H61" s="290">
        <f>'SARDINA ESPAÑOLA'!E6</f>
        <v>536</v>
      </c>
      <c r="I61" s="290">
        <f>'SARDINA ESPAÑOLA'!F6</f>
        <v>0</v>
      </c>
      <c r="J61" s="290">
        <f>'SARDINA ESPAÑOLA'!G6</f>
        <v>536</v>
      </c>
      <c r="K61" s="290">
        <f>'SARDINA ESPAÑOLA'!H6</f>
        <v>0</v>
      </c>
      <c r="L61" s="290">
        <f>'SARDINA ESPAÑOLA'!I6</f>
        <v>536</v>
      </c>
      <c r="M61" s="290">
        <f>'SARDINA ESPAÑOLA'!J6</f>
        <v>0</v>
      </c>
      <c r="N61" s="277" t="str">
        <f>'SARDINA ESPAÑOLA'!K6</f>
        <v>-</v>
      </c>
      <c r="O61" s="277">
        <f>+'SARDINA ESPAÑOLA'!$B$3</f>
        <v>43510</v>
      </c>
    </row>
    <row r="62" spans="1:15">
      <c r="A62" s="276" t="s">
        <v>124</v>
      </c>
      <c r="B62" s="276" t="s">
        <v>125</v>
      </c>
      <c r="C62" s="276" t="s">
        <v>82</v>
      </c>
      <c r="D62" s="276" t="s">
        <v>144</v>
      </c>
      <c r="E62" s="276" t="s">
        <v>145</v>
      </c>
      <c r="F62" s="276" t="s">
        <v>118</v>
      </c>
      <c r="G62" s="276" t="s">
        <v>119</v>
      </c>
      <c r="H62" s="290">
        <f>'SARDINA ESPAÑOLA'!E7</f>
        <v>178</v>
      </c>
      <c r="I62" s="290">
        <f>'SARDINA ESPAÑOLA'!F7</f>
        <v>0</v>
      </c>
      <c r="J62" s="290">
        <f>'SARDINA ESPAÑOLA'!G7</f>
        <v>714</v>
      </c>
      <c r="K62" s="290">
        <f>'SARDINA ESPAÑOLA'!H7</f>
        <v>0</v>
      </c>
      <c r="L62" s="290">
        <f>'SARDINA ESPAÑOLA'!I7</f>
        <v>714</v>
      </c>
      <c r="M62" s="290">
        <f>'SARDINA ESPAÑOLA'!J7</f>
        <v>0</v>
      </c>
      <c r="N62" s="277" t="str">
        <f>'SARDINA ESPAÑOLA'!K7</f>
        <v>-</v>
      </c>
      <c r="O62" s="277">
        <f>+'SARDINA ESPAÑOLA'!$B$3</f>
        <v>43510</v>
      </c>
    </row>
    <row r="63" spans="1:15">
      <c r="A63" s="276" t="s">
        <v>124</v>
      </c>
      <c r="B63" s="276" t="s">
        <v>125</v>
      </c>
      <c r="C63" s="276" t="s">
        <v>82</v>
      </c>
      <c r="D63" s="276" t="s">
        <v>144</v>
      </c>
      <c r="E63" s="276" t="s">
        <v>145</v>
      </c>
      <c r="F63" s="276" t="s">
        <v>116</v>
      </c>
      <c r="G63" s="276" t="s">
        <v>119</v>
      </c>
      <c r="H63" s="290">
        <f>SUM(H61:H62)</f>
        <v>714</v>
      </c>
      <c r="I63" s="290">
        <f t="shared" ref="I63:M63" si="15">SUM(I61:I62)</f>
        <v>0</v>
      </c>
      <c r="J63" s="290">
        <f t="shared" si="15"/>
        <v>1250</v>
      </c>
      <c r="K63" s="290">
        <f t="shared" si="15"/>
        <v>0</v>
      </c>
      <c r="L63" s="290">
        <f t="shared" si="15"/>
        <v>1250</v>
      </c>
      <c r="M63" s="290">
        <f t="shared" si="15"/>
        <v>0</v>
      </c>
      <c r="N63" s="277" t="s">
        <v>53</v>
      </c>
      <c r="O63" s="277">
        <f>+'SARDINA ESPAÑOLA'!$B$3</f>
        <v>43510</v>
      </c>
    </row>
    <row r="64" spans="1:15">
      <c r="A64" s="276" t="s">
        <v>124</v>
      </c>
      <c r="B64" s="276" t="s">
        <v>125</v>
      </c>
      <c r="C64" s="276" t="s">
        <v>83</v>
      </c>
      <c r="D64" s="276" t="s">
        <v>133</v>
      </c>
      <c r="E64" s="276" t="s">
        <v>137</v>
      </c>
      <c r="F64" s="276" t="s">
        <v>116</v>
      </c>
      <c r="G64" s="276" t="s">
        <v>117</v>
      </c>
      <c r="H64" s="290">
        <f>'SARDINA ESPAÑOLA'!E9</f>
        <v>2026</v>
      </c>
      <c r="I64" s="290">
        <f>'SARDINA ESPAÑOLA'!F9</f>
        <v>0</v>
      </c>
      <c r="J64" s="290">
        <f>'SARDINA ESPAÑOLA'!G9</f>
        <v>2026</v>
      </c>
      <c r="K64" s="290">
        <f>'SARDINA ESPAÑOLA'!H9</f>
        <v>2.3E-2</v>
      </c>
      <c r="L64" s="290">
        <f>'SARDINA ESPAÑOLA'!I9</f>
        <v>2025.9770000000001</v>
      </c>
      <c r="M64" s="290">
        <f>'SARDINA ESPAÑOLA'!J9</f>
        <v>1.1352418558736426E-5</v>
      </c>
      <c r="N64" s="277" t="str">
        <f>'SARDINA ESPAÑOLA'!K9</f>
        <v>-</v>
      </c>
      <c r="O64" s="277">
        <f>+'SARDINA ESPAÑOLA'!$B$3</f>
        <v>43510</v>
      </c>
    </row>
    <row r="65" spans="1:15">
      <c r="A65" s="276" t="s">
        <v>124</v>
      </c>
      <c r="B65" s="276" t="s">
        <v>125</v>
      </c>
      <c r="C65" s="276" t="s">
        <v>83</v>
      </c>
      <c r="D65" s="276" t="s">
        <v>133</v>
      </c>
      <c r="E65" s="276" t="s">
        <v>137</v>
      </c>
      <c r="F65" s="276" t="s">
        <v>118</v>
      </c>
      <c r="G65" s="276" t="s">
        <v>119</v>
      </c>
      <c r="H65" s="290">
        <f>'SARDINA ESPAÑOLA'!E10</f>
        <v>675</v>
      </c>
      <c r="I65" s="290">
        <f>'SARDINA ESPAÑOLA'!F10</f>
        <v>0</v>
      </c>
      <c r="J65" s="290">
        <f>'SARDINA ESPAÑOLA'!G10</f>
        <v>2700.9769999999999</v>
      </c>
      <c r="K65" s="290">
        <f>'SARDINA ESPAÑOLA'!H10</f>
        <v>0</v>
      </c>
      <c r="L65" s="290">
        <f>'SARDINA ESPAÑOLA'!I10</f>
        <v>2700.9769999999999</v>
      </c>
      <c r="M65" s="290">
        <f>'SARDINA ESPAÑOLA'!J10</f>
        <v>0</v>
      </c>
      <c r="N65" s="277" t="str">
        <f>'SARDINA ESPAÑOLA'!K10</f>
        <v>-</v>
      </c>
      <c r="O65" s="277">
        <f>+'SARDINA ESPAÑOLA'!$B$3</f>
        <v>43510</v>
      </c>
    </row>
    <row r="66" spans="1:15">
      <c r="A66" s="276" t="s">
        <v>124</v>
      </c>
      <c r="B66" s="276" t="s">
        <v>125</v>
      </c>
      <c r="C66" s="276" t="s">
        <v>83</v>
      </c>
      <c r="D66" s="276" t="s">
        <v>133</v>
      </c>
      <c r="E66" s="276" t="s">
        <v>137</v>
      </c>
      <c r="F66" s="276" t="s">
        <v>116</v>
      </c>
      <c r="G66" s="276" t="s">
        <v>119</v>
      </c>
      <c r="H66" s="290">
        <f>SUM(H64:H65)</f>
        <v>2701</v>
      </c>
      <c r="I66" s="290">
        <f t="shared" ref="I66:M66" si="16">SUM(I64:I65)</f>
        <v>0</v>
      </c>
      <c r="J66" s="290">
        <f t="shared" si="16"/>
        <v>4726.9769999999999</v>
      </c>
      <c r="K66" s="290">
        <f t="shared" si="16"/>
        <v>2.3E-2</v>
      </c>
      <c r="L66" s="290">
        <f t="shared" si="16"/>
        <v>4726.9539999999997</v>
      </c>
      <c r="M66" s="290">
        <f t="shared" si="16"/>
        <v>1.1352418558736426E-5</v>
      </c>
      <c r="N66" s="277" t="s">
        <v>53</v>
      </c>
      <c r="O66" s="277">
        <f>+'SARDINA ESPAÑOLA'!$B$3</f>
        <v>43510</v>
      </c>
    </row>
    <row r="67" spans="1:15">
      <c r="A67" s="276" t="s">
        <v>130</v>
      </c>
      <c r="B67" s="276" t="s">
        <v>125</v>
      </c>
      <c r="C67" s="276" t="s">
        <v>84</v>
      </c>
      <c r="D67" s="276" t="s">
        <v>133</v>
      </c>
      <c r="E67" s="276" t="s">
        <v>138</v>
      </c>
      <c r="F67" s="276" t="s">
        <v>116</v>
      </c>
      <c r="G67" s="276" t="s">
        <v>119</v>
      </c>
      <c r="H67" s="290">
        <f>'SARDINA ESPAÑOLA'!E12</f>
        <v>218.5</v>
      </c>
      <c r="I67" s="290">
        <f>'SARDINA ESPAÑOLA'!F12</f>
        <v>0</v>
      </c>
      <c r="J67" s="290">
        <f>'SARDINA ESPAÑOLA'!G12</f>
        <v>218.5</v>
      </c>
      <c r="K67" s="290">
        <f>'SARDINA ESPAÑOLA'!H12</f>
        <v>0</v>
      </c>
      <c r="L67" s="290">
        <f>'SARDINA ESPAÑOLA'!I12</f>
        <v>218.5</v>
      </c>
      <c r="M67" s="290">
        <f>'SARDINA ESPAÑOLA'!J12</f>
        <v>0</v>
      </c>
      <c r="N67" s="277" t="str">
        <f>'SARDINA ESPAÑOLA'!K12</f>
        <v>-</v>
      </c>
      <c r="O67" s="277">
        <f>+'SARDINA ESPAÑOLA'!$B$3</f>
        <v>43510</v>
      </c>
    </row>
    <row r="68" spans="1:15">
      <c r="A68" s="276" t="s">
        <v>130</v>
      </c>
      <c r="B68" s="276" t="s">
        <v>125</v>
      </c>
      <c r="C68" s="276" t="s">
        <v>85</v>
      </c>
      <c r="D68" s="276" t="s">
        <v>133</v>
      </c>
      <c r="E68" s="276" t="s">
        <v>146</v>
      </c>
      <c r="F68" s="276" t="s">
        <v>116</v>
      </c>
      <c r="G68" s="276" t="s">
        <v>119</v>
      </c>
      <c r="H68" s="290">
        <f>'SARDINA ESPAÑOLA'!E14</f>
        <v>218.5</v>
      </c>
      <c r="I68" s="290">
        <f>'SARDINA ESPAÑOLA'!F14</f>
        <v>0</v>
      </c>
      <c r="J68" s="290">
        <f>'SARDINA ESPAÑOLA'!G14</f>
        <v>218.5</v>
      </c>
      <c r="K68" s="290">
        <f>'SARDINA ESPAÑOLA'!H14</f>
        <v>11.043999999999999</v>
      </c>
      <c r="L68" s="290">
        <f>'SARDINA ESPAÑOLA'!I14</f>
        <v>207.45599999999999</v>
      </c>
      <c r="M68" s="290">
        <f>'SARDINA ESPAÑOLA'!J14</f>
        <v>5.0544622425629286E-2</v>
      </c>
      <c r="N68" s="277" t="str">
        <f>'SARDINA ESPAÑOLA'!K14</f>
        <v>-</v>
      </c>
      <c r="O68" s="277">
        <f>+'SARDINA ESPAÑOLA'!$B$3</f>
        <v>43510</v>
      </c>
    </row>
    <row r="69" spans="1:15">
      <c r="O69" s="289"/>
    </row>
  </sheetData>
  <conditionalFormatting sqref="M1">
    <cfRule type="cellIs" dxfId="2" priority="1" operator="greaterThan">
      <formula>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LTP</vt:lpstr>
      <vt:lpstr>ANCHOVETA</vt:lpstr>
      <vt:lpstr>SARDINA ESPAÑOLA</vt:lpstr>
      <vt:lpstr>CESIONES</vt:lpstr>
      <vt:lpstr>INVESTIGACION</vt:lpstr>
      <vt:lpstr>Hoja1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ZULETA ESPINOZA, GERALDINE</dc:creator>
  <cp:lastModifiedBy>rgarcia</cp:lastModifiedBy>
  <dcterms:created xsi:type="dcterms:W3CDTF">2019-01-31T16:16:15Z</dcterms:created>
  <dcterms:modified xsi:type="dcterms:W3CDTF">2019-02-14T23:40:25Z</dcterms:modified>
</cp:coreProperties>
</file>